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2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1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07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Фактический реестр на 09.09.2026</t>
        </is>
      </c>
      <c r="E10" s="17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46966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Уточнить</t>
        </is>
      </c>
      <c r="E298" s="17" t="inlineStr">
        <is>
          <t>В базе первоначальной v4 — 95%; здесь пока 100%. Закрытия отдельно в B13.</t>
        </is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IF(OR(61&lt;='01_Вводные'!$B$15,61-'01_Вводные'!$B$15&gt;60),0,INDEX('04_Продажи'!$B$15:$BI$15,1,61-'01_Вводные'!$B$15))*'01_Вводные'!$B$298*'01_Вводные'!$B$22</f>
        <v/>
      </c>
      <c r="BK8" s="185">
        <f>IF(OR(62&lt;='01_Вводные'!$B$15,62-'01_Вводные'!$B$15&gt;60),0,INDEX('04_Продажи'!$B$15:$BI$15,1,62-'01_Вводные'!$B$15))*'01_Вводные'!$B$298*'01_Вводные'!$B$22</f>
        <v/>
      </c>
      <c r="BL8" s="185">
        <f>IF(OR(63&lt;='01_Вводные'!$B$15,63-'01_Вводные'!$B$15&gt;60),0,INDEX('04_Продажи'!$B$15:$BI$15,1,63-'01_Вводные'!$B$15))*'01_Вводные'!$B$298*'01_Вводные'!$B$22</f>
        <v/>
      </c>
      <c r="BM8" s="185">
        <f>IF(OR(64&lt;='01_Вводные'!$B$15,64-'01_Вводные'!$B$15&gt;60),0,INDEX('04_Продажи'!$B$15:$BI$15,1,64-'01_Вводные'!$B$15))*'01_Вводные'!$B$298*'01_Вводные'!$B$22</f>
        <v/>
      </c>
      <c r="BN8" s="185">
        <f>IF(OR(65&lt;='01_Вводные'!$B$15,65-'01_Вводные'!$B$15&gt;60),0,INDEX('04_Продажи'!$B$15:$BI$15,1,65-'01_Вводные'!$B$15))*'01_Вводные'!$B$298*'01_Вводные'!$B$22</f>
        <v/>
      </c>
      <c r="BO8" s="185">
        <f>IF(OR(66&lt;='01_Вводные'!$B$15,66-'01_Вводные'!$B$15&gt;60),0,INDEX('04_Продажи'!$B$15:$BI$15,1,66-'01_Вводные'!$B$15))*'01_Вводные'!$B$298*'01_Вводные'!$B$22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2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IF(OR('01_Вводные'!$B$238="Нет",B26&gt;=B24-0.01),MIN(B30,MAX(0,'02_Модель'!B93)),0)</f>
        <v/>
      </c>
      <c r="C31" s="95">
        <f>IF(OR('01_Вводные'!$B$238="Нет",C26&gt;=C24-0.01),MIN(C30,MAX(0,'02_Модель'!C93)),0)</f>
        <v/>
      </c>
      <c r="D31" s="95">
        <f>IF(OR('01_Вводные'!$B$238="Нет",D26&gt;=D24-0.01),MIN(D30,MAX(0,'02_Модель'!D93)),0)</f>
        <v/>
      </c>
      <c r="E31" s="95">
        <f>IF(OR('01_Вводные'!$B$238="Нет",E26&gt;=E24-0.01),MIN(E30,MAX(0,'02_Модель'!E93)),0)</f>
        <v/>
      </c>
      <c r="F31" s="95">
        <f>IF(OR('01_Вводные'!$B$238="Нет",F26&gt;=F24-0.01),MIN(F30,MAX(0,'02_Модель'!F93)),0)</f>
        <v/>
      </c>
      <c r="G31" s="95">
        <f>IF(OR('01_Вводные'!$B$238="Нет",G26&gt;=G24-0.01),MIN(G30,MAX(0,'02_Модель'!G93)),0)</f>
        <v/>
      </c>
      <c r="H31" s="95">
        <f>IF(OR('01_Вводные'!$B$238="Нет",H26&gt;=H24-0.01),MIN(H30,MAX(0,'02_Модель'!H93)),0)</f>
        <v/>
      </c>
      <c r="I31" s="95">
        <f>IF(OR('01_Вводные'!$B$238="Нет",I26&gt;=I24-0.01),MIN(I30,MAX(0,'02_Модель'!I93)),0)</f>
        <v/>
      </c>
      <c r="J31" s="95">
        <f>IF(OR('01_Вводные'!$B$238="Нет",J26&gt;=J24-0.01),MIN(J30,MAX(0,'02_Модель'!J93)),0)</f>
        <v/>
      </c>
      <c r="K31" s="95">
        <f>IF(OR('01_Вводные'!$B$238="Нет",K26&gt;=K24-0.01),MIN(K30,MAX(0,'02_Модель'!K93)),0)</f>
        <v/>
      </c>
      <c r="L31" s="95">
        <f>IF(OR('01_Вводные'!$B$238="Нет",L26&gt;=L24-0.01),MIN(L30,MAX(0,'02_Модель'!L93)),0)</f>
        <v/>
      </c>
      <c r="M31" s="95">
        <f>IF(OR('01_Вводные'!$B$238="Нет",M26&gt;=M24-0.01),MIN(M30,MAX(0,'02_Модель'!M93)),0)</f>
        <v/>
      </c>
      <c r="N31" s="95">
        <f>IF(OR('01_Вводные'!$B$238="Нет",N26&gt;=N24-0.01),MIN(N30,MAX(0,'02_Модель'!N93)),0)</f>
        <v/>
      </c>
      <c r="O31" s="95">
        <f>IF(OR('01_Вводные'!$B$238="Нет",O26&gt;=O24-0.01),MIN(O30,MAX(0,'02_Модель'!O93)),0)</f>
        <v/>
      </c>
      <c r="P31" s="95">
        <f>IF(OR('01_Вводные'!$B$238="Нет",P26&gt;=P24-0.01),MIN(P30,MAX(0,'02_Модель'!P93)),0)</f>
        <v/>
      </c>
      <c r="Q31" s="95">
        <f>IF(OR('01_Вводные'!$B$238="Нет",Q26&gt;=Q24-0.01),MIN(Q30,MAX(0,'02_Модель'!Q93)),0)</f>
        <v/>
      </c>
      <c r="R31" s="95">
        <f>IF(OR('01_Вводные'!$B$238="Нет",R26&gt;=R24-0.01),MIN(R30,MAX(0,'02_Модель'!R93)),0)</f>
        <v/>
      </c>
      <c r="S31" s="95">
        <f>IF(OR('01_Вводные'!$B$238="Нет",S26&gt;=S24-0.01),MIN(S30,MAX(0,'02_Модель'!S93)),0)</f>
        <v/>
      </c>
      <c r="T31" s="95">
        <f>IF(OR('01_Вводные'!$B$238="Нет",T26&gt;=T24-0.01),MIN(T30,MAX(0,'02_Модель'!T93)),0)</f>
        <v/>
      </c>
      <c r="U31" s="95">
        <f>IF(OR('01_Вводные'!$B$238="Нет",U26&gt;=U24-0.01),MIN(U30,MAX(0,'02_Модель'!U93)),0)</f>
        <v/>
      </c>
      <c r="V31" s="95">
        <f>IF(OR('01_Вводные'!$B$238="Нет",V26&gt;=V24-0.01),MIN(V30,MAX(0,'02_Модель'!V93)),0)</f>
        <v/>
      </c>
      <c r="W31" s="95">
        <f>IF(OR('01_Вводные'!$B$238="Нет",W26&gt;=W24-0.01),MIN(W30,MAX(0,'02_Модель'!W93)),0)</f>
        <v/>
      </c>
      <c r="X31" s="95">
        <f>IF(OR('01_Вводные'!$B$238="Нет",X26&gt;=X24-0.01),MIN(X30,MAX(0,'02_Модель'!X93)),0)</f>
        <v/>
      </c>
      <c r="Y31" s="95">
        <f>IF(OR('01_Вводные'!$B$238="Нет",Y26&gt;=Y24-0.01),MIN(Y30,MAX(0,'02_Модель'!Y93)),0)</f>
        <v/>
      </c>
      <c r="Z31" s="95">
        <f>IF(OR('01_Вводные'!$B$238="Нет",Z26&gt;=Z24-0.01),MIN(Z30,MAX(0,'02_Модель'!Z93)),0)</f>
        <v/>
      </c>
      <c r="AA31" s="95">
        <f>IF(OR('01_Вводные'!$B$238="Нет",AA26&gt;=AA24-0.01),MIN(AA30,MAX(0,'02_Модель'!AA93)),0)</f>
        <v/>
      </c>
      <c r="AB31" s="95">
        <f>IF(OR('01_Вводные'!$B$238="Нет",AB26&gt;=AB24-0.01),MIN(AB30,MAX(0,'02_Модель'!AB93)),0)</f>
        <v/>
      </c>
      <c r="AC31" s="95">
        <f>IF(OR('01_Вводные'!$B$238="Нет",AC26&gt;=AC24-0.01),MIN(AC30,MAX(0,'02_Модель'!AC93)),0)</f>
        <v/>
      </c>
      <c r="AD31" s="95">
        <f>IF(OR('01_Вводные'!$B$238="Нет",AD26&gt;=AD24-0.01),MIN(AD30,MAX(0,'02_Модель'!AD93)),0)</f>
        <v/>
      </c>
      <c r="AE31" s="95">
        <f>IF(OR('01_Вводные'!$B$238="Нет",AE26&gt;=AE24-0.01),MIN(AE30,MAX(0,'02_Модель'!AE93)),0)</f>
        <v/>
      </c>
      <c r="AF31" s="95">
        <f>IF(OR('01_Вводные'!$B$238="Нет",AF26&gt;=AF24-0.01),MIN(AF30,MAX(0,'02_Модель'!AF93)),0)</f>
        <v/>
      </c>
      <c r="AG31" s="95">
        <f>IF(OR('01_Вводные'!$B$238="Нет",AG26&gt;=AG24-0.01),MIN(AG30,MAX(0,'02_Модель'!AG93)),0)</f>
        <v/>
      </c>
      <c r="AH31" s="95">
        <f>IF(OR('01_Вводные'!$B$238="Нет",AH26&gt;=AH24-0.01),MIN(AH30,MAX(0,'02_Модель'!AH93)),0)</f>
        <v/>
      </c>
      <c r="AI31" s="95">
        <f>IF(OR('01_Вводные'!$B$238="Нет",AI26&gt;=AI24-0.01),MIN(AI30,MAX(0,'02_Модель'!AI93)),0)</f>
        <v/>
      </c>
      <c r="AJ31" s="95">
        <f>IF(OR('01_Вводные'!$B$238="Нет",AJ26&gt;=AJ24-0.01),MIN(AJ30,MAX(0,'02_Модель'!AJ93)),0)</f>
        <v/>
      </c>
      <c r="AK31" s="95">
        <f>IF(OR('01_Вводные'!$B$238="Нет",AK26&gt;=AK24-0.01),MIN(AK30,MAX(0,'02_Модель'!AK93)),0)</f>
        <v/>
      </c>
      <c r="AL31" s="95">
        <f>IF(OR('01_Вводные'!$B$238="Нет",AL26&gt;=AL24-0.01),MIN(AL30,MAX(0,'02_Модель'!AL93)),0)</f>
        <v/>
      </c>
      <c r="AM31" s="95">
        <f>IF(OR('01_Вводные'!$B$238="Нет",AM26&gt;=AM24-0.01),MIN(AM30,MAX(0,'02_Модель'!AM93)),0)</f>
        <v/>
      </c>
      <c r="AN31" s="95">
        <f>IF(OR('01_Вводные'!$B$238="Нет",AN26&gt;=AN24-0.01),MIN(AN30,MAX(0,'02_Модель'!AN93)),0)</f>
        <v/>
      </c>
      <c r="AO31" s="95">
        <f>IF(OR('01_Вводные'!$B$238="Нет",AO26&gt;=AO24-0.01),MIN(AO30,MAX(0,'02_Модель'!AO93)),0)</f>
        <v/>
      </c>
      <c r="AP31" s="95">
        <f>IF(OR('01_Вводные'!$B$238="Нет",AP26&gt;=AP24-0.01),MIN(AP30,MAX(0,'02_Модель'!AP93)),0)</f>
        <v/>
      </c>
      <c r="AQ31" s="95">
        <f>IF(OR('01_Вводные'!$B$238="Нет",AQ26&gt;=AQ24-0.01),MIN(AQ30,MAX(0,'02_Модель'!AQ93)),0)</f>
        <v/>
      </c>
      <c r="AR31" s="95">
        <f>IF(OR('01_Вводные'!$B$238="Нет",AR26&gt;=AR24-0.01),MIN(AR30,MAX(0,'02_Модель'!AR93)),0)</f>
        <v/>
      </c>
      <c r="AS31" s="95">
        <f>IF(OR('01_Вводные'!$B$238="Нет",AS26&gt;=AS24-0.01),MIN(AS30,MAX(0,'02_Модель'!AS93)),0)</f>
        <v/>
      </c>
      <c r="AT31" s="95">
        <f>IF(OR('01_Вводные'!$B$238="Нет",AT26&gt;=AT24-0.01),MIN(AT30,MAX(0,'02_Модель'!AT93)),0)</f>
        <v/>
      </c>
      <c r="AU31" s="95">
        <f>IF(OR('01_Вводные'!$B$238="Нет",AU26&gt;=AU24-0.01),MIN(AU30,MAX(0,'02_Модель'!AU93)),0)</f>
        <v/>
      </c>
      <c r="AV31" s="95">
        <f>IF(OR('01_Вводные'!$B$238="Нет",AV26&gt;=AV24-0.01),MIN(AV30,MAX(0,'02_Модель'!AV93)),0)</f>
        <v/>
      </c>
      <c r="AW31" s="95">
        <f>IF(OR('01_Вводные'!$B$238="Нет",AW26&gt;=AW24-0.01),MIN(AW30,MAX(0,'02_Модель'!AW93)),0)</f>
        <v/>
      </c>
      <c r="AX31" s="95">
        <f>IF(OR('01_Вводные'!$B$238="Нет",AX26&gt;=AX24-0.01),MIN(AX30,MAX(0,'02_Модель'!AX93)),0)</f>
        <v/>
      </c>
      <c r="AY31" s="95">
        <f>IF(OR('01_Вводные'!$B$238="Нет",AY26&gt;=AY24-0.01),MIN(AY30,MAX(0,'02_Модель'!AY93)),0)</f>
        <v/>
      </c>
      <c r="AZ31" s="95">
        <f>IF(OR('01_Вводные'!$B$238="Нет",AZ26&gt;=AZ24-0.01),MIN(AZ30,MAX(0,'02_Модель'!AZ93)),0)</f>
        <v/>
      </c>
      <c r="BA31" s="95">
        <f>IF(OR('01_Вводные'!$B$238="Нет",BA26&gt;=BA24-0.01),MIN(BA30,MAX(0,'02_Модель'!BA93)),0)</f>
        <v/>
      </c>
      <c r="BB31" s="95">
        <f>IF(OR('01_Вводные'!$B$238="Нет",BB26&gt;=BB24-0.01),MIN(BB30,MAX(0,'02_Модель'!BB93)),0)</f>
        <v/>
      </c>
      <c r="BC31" s="95">
        <f>IF(OR('01_Вводные'!$B$238="Нет",BC26&gt;=BC24-0.01),MIN(BC30,MAX(0,'02_Модель'!BC93)),0)</f>
        <v/>
      </c>
      <c r="BD31" s="95">
        <f>IF(OR('01_Вводные'!$B$238="Нет",BD26&gt;=BD24-0.01),MIN(BD30,MAX(0,'02_Модель'!BD93)),0)</f>
        <v/>
      </c>
      <c r="BE31" s="95">
        <f>IF(OR('01_Вводные'!$B$238="Нет",BE26&gt;=BE24-0.01),MIN(BE30,MAX(0,'02_Модель'!BE93)),0)</f>
        <v/>
      </c>
      <c r="BF31" s="95">
        <f>IF(OR('01_Вводные'!$B$238="Нет",BF26&gt;=BF24-0.01),MIN(BF30,MAX(0,'02_Модель'!BF93)),0)</f>
        <v/>
      </c>
      <c r="BG31" s="95">
        <f>IF(OR('01_Вводные'!$B$238="Нет",BG26&gt;=BG24-0.01),MIN(BG30,MAX(0,'02_Модель'!BG93)),0)</f>
        <v/>
      </c>
      <c r="BH31" s="95">
        <f>IF(OR('01_Вводные'!$B$238="Нет",BH26&gt;=BH24-0.01),MIN(BH30,MAX(0,'02_Модель'!BH93)),0)</f>
        <v/>
      </c>
      <c r="BI31" s="95">
        <f>IF(OR('01_Вводные'!$B$238="Нет",BI26&gt;=BI24-0.01),MIN(BI30,MAX(0,'02_Модель'!BI93)),0)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18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7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19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19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19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19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19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0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0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1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0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0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0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0">
        <f>IF(ABS(B74)&lt;0.01,"OK","ПРОВЕРИТЬ")</f>
        <v/>
      </c>
      <c r="D74" s="245" t="inlineStr">
        <is>
          <t>Ни поступлений, ни оплат.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2" t="inlineStr">
        <is>
          <t>Начни отсюда</t>
        </is>
      </c>
      <c r="B2" s="323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2" t="inlineStr">
        <is>
          <t>Почему цифры такие</t>
        </is>
      </c>
      <c r="B3" s="323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3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3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C339">
        <f>ROUND(SUM('19_Расчет_аналитики'!$B338:C338),0)-ROUND(SUM('04_Продажи'!$B15:B15),0)</f>
        <v/>
      </c>
      <c r="D339">
        <f>ROUND(SUM('19_Расчет_аналитики'!$B338:D338),0)-ROUND(SUM('19_Расчет_аналитики'!$B338:C338),0)</f>
        <v/>
      </c>
      <c r="E339">
        <f>ROUND(SUM('19_Расчет_аналитики'!$B338:E338),0)-ROUND(SUM('19_Расчет_аналитики'!$B338:D338),0)</f>
        <v/>
      </c>
      <c r="F339">
        <f>ROUND(SUM('19_Расчет_аналитики'!$B338:F338),0)-ROUND(SUM('19_Расчет_аналитики'!$B338:E338),0)</f>
        <v/>
      </c>
      <c r="G339">
        <f>ROUND(SUM('19_Расчет_аналитики'!$B338:G338),0)-ROUND(SUM('19_Расчет_аналитики'!$B338:F338),0)</f>
        <v/>
      </c>
      <c r="H339">
        <f>ROUND(SUM('19_Расчет_аналитики'!$B338:H338),0)-ROUND(SUM('19_Расчет_аналитики'!$B338:G338),0)</f>
        <v/>
      </c>
      <c r="I339">
        <f>ROUND(SUM('19_Расчет_аналитики'!$B338:I338),0)-ROUND(SUM('19_Расчет_аналитики'!$B338:H338),0)</f>
        <v/>
      </c>
      <c r="J339">
        <f>ROUND(SUM('19_Расчет_аналитики'!$B338:J338),0)-ROUND(SUM('19_Расчет_аналитики'!$B338:I338),0)</f>
        <v/>
      </c>
      <c r="K339">
        <f>ROUND(SUM('19_Расчет_аналитики'!$B338:K338),0)-ROUND(SUM('19_Расчет_аналитики'!$B338:J338),0)</f>
        <v/>
      </c>
      <c r="L339">
        <f>ROUND(SUM('19_Расчет_аналитики'!$B338:L338),0)-ROUND(SUM('19_Расчет_аналитики'!$B338:K338),0)</f>
        <v/>
      </c>
      <c r="M339">
        <f>ROUND(SUM('19_Расчет_аналитики'!$B338:M338),0)-ROUND(SUM('19_Расчет_аналитики'!$B338:L338),0)</f>
        <v/>
      </c>
      <c r="N339">
        <f>ROUND('19_Расчет_аналитики'!N338,0)</f>
        <v/>
      </c>
      <c r="O339">
        <f>ROUND(SUM('19_Расчет_аналитики'!$N338:O338),0)-ROUND(SUM('19_Расчет_аналитики'!$N338:N338),0)</f>
        <v/>
      </c>
      <c r="P339">
        <f>ROUND(SUM('19_Расчет_аналитики'!$N338:P338),0)-ROUND(SUM('19_Расчет_аналитики'!$N338:O338),0)</f>
        <v/>
      </c>
      <c r="Q339">
        <f>ROUND(SUM('19_Расчет_аналитики'!$N338:Q338),0)-ROUND(SUM('19_Расчет_аналитики'!$N338:P338),0)</f>
        <v/>
      </c>
      <c r="R339">
        <f>ROUND(SUM('19_Расчет_аналитики'!$N338:R338),0)-ROUND(SUM('19_Расчет_аналитики'!$N338:Q338),0)</f>
        <v/>
      </c>
      <c r="S339">
        <f>ROUND(SUM('19_Расчет_аналитики'!$N338:S338),0)-ROUND(SUM('19_Расчет_аналитики'!$N338:R338),0)</f>
        <v/>
      </c>
      <c r="T339">
        <f>ROUND(SUM('19_Расчет_аналитики'!$N338:T338),0)-ROUND(SUM('19_Расчет_аналитики'!$N338:S338),0)</f>
        <v/>
      </c>
      <c r="U339">
        <f>ROUND(SUM('19_Расчет_аналитики'!$N338:U338),0)-ROUND(SUM('19_Расчет_аналитики'!$N338:T338),0)</f>
        <v/>
      </c>
      <c r="V339">
        <f>ROUND(SUM('19_Расчет_аналитики'!$N338:V338),0)-ROUND(SUM('19_Расчет_аналитики'!$N338:U338),0)</f>
        <v/>
      </c>
      <c r="W339">
        <f>ROUND(SUM('19_Расчет_аналитики'!$N338:W338),0)-ROUND(SUM('19_Расчет_аналитики'!$N338:V338),0)</f>
        <v/>
      </c>
      <c r="X339">
        <f>ROUND(SUM('19_Расчет_аналитики'!$N338:X338),0)-ROUND(SUM('19_Расчет_аналитики'!$N338:W338),0)</f>
        <v/>
      </c>
      <c r="Y339">
        <f>ROUND(SUM('19_Расчет_аналитики'!$N338:Y338),0)-ROUND(SUM('19_Расчет_аналитики'!$N338:X338),0)</f>
        <v/>
      </c>
      <c r="Z339">
        <f>ROUND('19_Расчет_аналитики'!Z338,0)</f>
        <v/>
      </c>
      <c r="AA339">
        <f>ROUND(SUM('19_Расчет_аналитики'!$Z338:AA338),0)-ROUND(SUM('19_Расчет_аналитики'!$Z338:Z338),0)</f>
        <v/>
      </c>
      <c r="AB339">
        <f>ROUND(SUM('19_Расчет_аналитики'!$Z338:AB338),0)-ROUND(SUM('19_Расчет_аналитики'!$Z338:AA338),0)</f>
        <v/>
      </c>
      <c r="AC339">
        <f>ROUND(SUM('19_Расчет_аналитики'!$Z338:AC338),0)-ROUND(SUM('19_Расчет_аналитики'!$Z338:AB338),0)</f>
        <v/>
      </c>
      <c r="AD339">
        <f>ROUND(SUM('19_Расчет_аналитики'!$Z338:AD338),0)-ROUND(SUM('19_Расчет_аналитики'!$Z338:AC338),0)</f>
        <v/>
      </c>
      <c r="AE339">
        <f>ROUND(SUM('19_Расчет_аналитики'!$Z338:AE338),0)-ROUND(SUM('19_Расчет_аналитики'!$Z338:AD338),0)</f>
        <v/>
      </c>
      <c r="AF339">
        <f>ROUND(SUM('19_Расчет_аналитики'!$Z338:AF338),0)-ROUND(SUM('19_Расчет_аналитики'!$Z338:AE338),0)</f>
        <v/>
      </c>
      <c r="AG339">
        <f>ROUND(SUM('19_Расчет_аналитики'!$Z338:AG338),0)-ROUND(SUM('19_Расчет_аналитики'!$Z338:AF338),0)</f>
        <v/>
      </c>
      <c r="AH339">
        <f>ROUND(SUM('19_Расчет_аналитики'!$Z338:AH338),0)-ROUND(SUM('19_Расчет_аналитики'!$Z338:AG338),0)</f>
        <v/>
      </c>
      <c r="AI339">
        <f>ROUND(SUM('19_Расчет_аналитики'!$Z338:AI338),0)-ROUND(SUM('19_Расчет_аналитики'!$Z338:AH338),0)</f>
        <v/>
      </c>
      <c r="AJ339">
        <f>ROUND(SUM('19_Расчет_аналитики'!$Z338:AJ338),0)-ROUND(SUM('19_Расчет_аналитики'!$Z338:AI338),0)</f>
        <v/>
      </c>
      <c r="AK339">
        <f>ROUND(SUM('19_Расчет_аналитики'!$Z338:AK338),0)-ROUND(SUM('19_Расчет_аналитики'!$Z338:AJ338),0)</f>
        <v/>
      </c>
      <c r="AL339">
        <f>ROUND('19_Расчет_аналитики'!AL338,0)</f>
        <v/>
      </c>
      <c r="AM339">
        <f>ROUND(SUM('19_Расчет_аналитики'!$AL338:AM338),0)-ROUND(SUM('19_Расчет_аналитики'!$AL338:AL338),0)</f>
        <v/>
      </c>
      <c r="AN339">
        <f>ROUND(SUM('19_Расчет_аналитики'!$AL338:AN338),0)-ROUND(SUM('19_Расчет_аналитики'!$AL338:AM338),0)</f>
        <v/>
      </c>
      <c r="AO339">
        <f>ROUND(SUM('19_Расчет_аналитики'!$AL338:AO338),0)-ROUND(SUM('19_Расчет_аналитики'!$AL338:AN338),0)</f>
        <v/>
      </c>
      <c r="AP339">
        <f>ROUND(SUM('19_Расчет_аналитики'!$AL338:AP338),0)-ROUND(SUM('19_Расчет_аналитики'!$AL338:AO338),0)</f>
        <v/>
      </c>
      <c r="AQ339">
        <f>ROUND(SUM('19_Расчет_аналитики'!$AL338:AQ338),0)-ROUND(SUM('19_Расчет_аналитики'!$AL338:AP338),0)</f>
        <v/>
      </c>
      <c r="AR339">
        <f>ROUND(SUM('19_Расчет_аналитики'!$AL338:AR338),0)-ROUND(SUM('19_Расчет_аналитики'!$AL338:AQ338),0)</f>
        <v/>
      </c>
      <c r="AS339">
        <f>ROUND(SUM('19_Расчет_аналитики'!$AL338:AS338),0)-ROUND(SUM('19_Расчет_аналитики'!$AL338:AR338),0)</f>
        <v/>
      </c>
      <c r="AT339">
        <f>ROUND(SUM('19_Расчет_аналитики'!$AL338:AT338),0)-ROUND(SUM('19_Расчет_аналитики'!$AL338:AS338),0)</f>
        <v/>
      </c>
      <c r="AU339">
        <f>ROUND(SUM('19_Расчет_аналитики'!$AL338:AU338),0)-ROUND(SUM('19_Расчет_аналитики'!$AL338:AT338),0)</f>
        <v/>
      </c>
      <c r="AV339">
        <f>ROUND(SUM('19_Расчет_аналитики'!$AL338:AV338),0)-ROUND(SUM('19_Расчет_аналитики'!$AL338:AU338),0)</f>
        <v/>
      </c>
      <c r="AW339">
        <f>ROUND(SUM('19_Расчет_аналитики'!$AL338:AW338),0)-ROUND(SUM('19_Расчет_аналитики'!$AL338:AV338),0)</f>
        <v/>
      </c>
      <c r="AX339">
        <f>ROUND('19_Расчет_аналитики'!AX338,0)</f>
        <v/>
      </c>
      <c r="AY339">
        <f>ROUND(SUM('19_Расчет_аналитики'!$AX338:AY338),0)-ROUND(SUM('19_Расчет_аналитики'!$AX338:AX338),0)</f>
        <v/>
      </c>
      <c r="AZ339">
        <f>ROUND(SUM('19_Расчет_аналитики'!$AX338:AZ338),0)-ROUND(SUM('19_Расчет_аналитики'!$AX338:AY338),0)</f>
        <v/>
      </c>
      <c r="BA339">
        <f>ROUND(SUM('19_Расчет_аналитики'!$AX338:BA338),0)-ROUND(SUM('19_Расчет_аналитики'!$AX338:AZ338),0)</f>
        <v/>
      </c>
      <c r="BB339">
        <f>ROUND(SUM('19_Расчет_аналитики'!$AX338:BB338),0)-ROUND(SUM('19_Расчет_аналитики'!$AX338:BA338),0)</f>
        <v/>
      </c>
      <c r="BC339">
        <f>ROUND(SUM('19_Расчет_аналитики'!$AX338:BC338),0)-ROUND(SUM('19_Расчет_аналитики'!$AX338:BB338),0)</f>
        <v/>
      </c>
      <c r="BD339">
        <f>ROUND(SUM('19_Расчет_аналитики'!$AX338:BD338),0)-ROUND(SUM('19_Расчет_аналитики'!$AX338:BC338),0)</f>
        <v/>
      </c>
      <c r="BE339">
        <f>ROUND(SUM('19_Расчет_аналитики'!$AX338:BE338),0)-ROUND(SUM('19_Расчет_аналитики'!$AX338:BD338),0)</f>
        <v/>
      </c>
      <c r="BF339">
        <f>ROUND(SUM('19_Расчет_аналитики'!$AX338:BF338),0)-ROUND(SUM('19_Расчет_аналитики'!$AX338:BE338),0)</f>
        <v/>
      </c>
      <c r="BG339">
        <f>ROUND(SUM('19_Расчет_аналитики'!$AX338:BG338),0)-ROUND(SUM('19_Расчет_аналитики'!$AX338:BF338),0)</f>
        <v/>
      </c>
      <c r="BH339">
        <f>ROUND(SUM('19_Расчет_аналитики'!$AX338:BH338),0)-ROUND(SUM('19_Расчет_аналитики'!$AX338:BG338),0)</f>
        <v/>
      </c>
      <c r="BI339">
        <f>ROUND(SUM('19_Расчет_аналитики'!$AX338:BI338),0)-ROUND(SUM('19_Расчет_аналитики'!$AX338:BH338),0)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>
      <c r="C342">
        <f>'19_Расчет_аналитики'!C338*'01_Вводные'!$B$16</f>
        <v/>
      </c>
      <c r="D342">
        <f>'19_Расчет_аналитики'!D338*'01_Вводные'!$B$16</f>
        <v/>
      </c>
      <c r="E342">
        <f>'19_Расчет_аналитики'!E338*'01_Вводные'!$B$16</f>
        <v/>
      </c>
      <c r="F342">
        <f>'19_Расчет_аналитики'!F338*'01_Вводные'!$B$16</f>
        <v/>
      </c>
      <c r="G342">
        <f>'19_Расчет_аналитики'!G338*'01_Вводные'!$B$16</f>
        <v/>
      </c>
      <c r="H342">
        <f>'19_Расчет_аналитики'!H338*'01_Вводные'!$B$16</f>
        <v/>
      </c>
      <c r="I342">
        <f>'19_Расчет_аналитики'!I338*'01_Вводные'!$B$16</f>
        <v/>
      </c>
      <c r="J342">
        <f>'19_Расчет_аналитики'!J338*'01_Вводные'!$B$16</f>
        <v/>
      </c>
      <c r="K342">
        <f>'19_Расчет_аналитики'!K338*'01_Вводные'!$B$16</f>
        <v/>
      </c>
      <c r="L342">
        <f>'19_Расчет_аналитики'!L338*'01_Вводные'!$B$16</f>
        <v/>
      </c>
      <c r="M342">
        <f>'19_Расчет_аналитики'!M338*'01_Вводные'!$B$16</f>
        <v/>
      </c>
      <c r="N342">
        <f>'19_Расчет_аналитики'!N338*'01_Вводные'!$B$16</f>
        <v/>
      </c>
      <c r="O342">
        <f>'19_Расчет_аналитики'!O338*'01_Вводные'!$B$16</f>
        <v/>
      </c>
      <c r="P342">
        <f>'19_Расчет_аналитики'!P338*'01_Вводные'!$B$16</f>
        <v/>
      </c>
      <c r="Q342">
        <f>'19_Расчет_аналитики'!Q338*'01_Вводные'!$B$16</f>
        <v/>
      </c>
      <c r="R342">
        <f>'19_Расчет_аналитики'!R338*'01_Вводные'!$B$16</f>
        <v/>
      </c>
      <c r="S342">
        <f>'19_Расчет_аналитики'!S338*'01_Вводные'!$B$16</f>
        <v/>
      </c>
      <c r="T342">
        <f>'19_Расчет_аналитики'!T338*'01_Вводные'!$B$16</f>
        <v/>
      </c>
      <c r="U342">
        <f>'19_Расчет_аналитики'!U338*'01_Вводные'!$B$16</f>
        <v/>
      </c>
      <c r="V342">
        <f>'19_Расчет_аналитики'!V338*'01_Вводные'!$B$16</f>
        <v/>
      </c>
      <c r="W342">
        <f>'19_Расчет_аналитики'!W338*'01_Вводные'!$B$16</f>
        <v/>
      </c>
      <c r="X342">
        <f>'19_Расчет_аналитики'!X338*'01_Вводные'!$B$16</f>
        <v/>
      </c>
      <c r="Y342">
        <f>'19_Расчет_аналитики'!Y338*'01_Вводные'!$B$16</f>
        <v/>
      </c>
      <c r="Z342">
        <f>'19_Расчет_аналитики'!Z338*'01_Вводные'!$B$16</f>
        <v/>
      </c>
      <c r="AA342">
        <f>'19_Расчет_аналитики'!AA338*'01_Вводные'!$B$16</f>
        <v/>
      </c>
      <c r="AB342">
        <f>'19_Расчет_аналитики'!AB338*'01_Вводные'!$B$16</f>
        <v/>
      </c>
      <c r="AC342">
        <f>'19_Расчет_аналитики'!AC338*'01_Вводные'!$B$16</f>
        <v/>
      </c>
      <c r="AD342">
        <f>'19_Расчет_аналитики'!AD338*'01_Вводные'!$B$16</f>
        <v/>
      </c>
      <c r="AE342">
        <f>'19_Расчет_аналитики'!AE338*'01_Вводные'!$B$16</f>
        <v/>
      </c>
      <c r="AF342">
        <f>'19_Расчет_аналитики'!AF338*'01_Вводные'!$B$16</f>
        <v/>
      </c>
      <c r="AG342">
        <f>'19_Расчет_аналитики'!AG338*'01_Вводные'!$B$16</f>
        <v/>
      </c>
      <c r="AH342">
        <f>'19_Расчет_аналитики'!AH338*'01_Вводные'!$B$16</f>
        <v/>
      </c>
      <c r="AI342">
        <f>'19_Расчет_аналитики'!AI338*'01_Вводные'!$B$16</f>
        <v/>
      </c>
      <c r="AJ342">
        <f>'19_Расчет_аналитики'!AJ338*'01_Вводные'!$B$16</f>
        <v/>
      </c>
      <c r="AK342">
        <f>'19_Расчет_аналитики'!AK338*'01_Вводные'!$B$16</f>
        <v/>
      </c>
      <c r="AL342">
        <f>'19_Расчет_аналитики'!AL338*'01_Вводные'!$B$16</f>
        <v/>
      </c>
      <c r="AM342">
        <f>'19_Расчет_аналитики'!AM338*'01_Вводные'!$B$16</f>
        <v/>
      </c>
      <c r="AN342">
        <f>'19_Расчет_аналитики'!AN338*'01_Вводные'!$B$16</f>
        <v/>
      </c>
      <c r="AO342">
        <f>'19_Расчет_аналитики'!AO338*'01_Вводные'!$B$16</f>
        <v/>
      </c>
      <c r="AP342">
        <f>'19_Расчет_аналитики'!AP338*'01_Вводные'!$B$16</f>
        <v/>
      </c>
      <c r="AQ342">
        <f>'19_Расчет_аналитики'!AQ338*'01_Вводные'!$B$16</f>
        <v/>
      </c>
      <c r="AR342">
        <f>'19_Расчет_аналитики'!AR338*'01_Вводные'!$B$16</f>
        <v/>
      </c>
      <c r="AS342">
        <f>'19_Расчет_аналитики'!AS338*'01_Вводные'!$B$16</f>
        <v/>
      </c>
      <c r="AT342">
        <f>'19_Расчет_аналитики'!AT338*'01_Вводные'!$B$16</f>
        <v/>
      </c>
      <c r="AU342">
        <f>'19_Расчет_аналитики'!AU338*'01_Вводные'!$B$16</f>
        <v/>
      </c>
      <c r="AV342">
        <f>'19_Расчет_аналитики'!AV338*'01_Вводные'!$B$16</f>
        <v/>
      </c>
      <c r="AW342">
        <f>'19_Расчет_аналитики'!AW338*'01_Вводные'!$B$16</f>
        <v/>
      </c>
      <c r="AX342">
        <f>'19_Расчет_аналитики'!AX338*'01_Вводные'!$B$16</f>
        <v/>
      </c>
      <c r="AY342">
        <f>'19_Расчет_аналитики'!AY338*'01_Вводные'!$B$16</f>
        <v/>
      </c>
      <c r="AZ342">
        <f>'19_Расчет_аналитики'!AZ338*'01_Вводные'!$B$16</f>
        <v/>
      </c>
      <c r="BA342">
        <f>'19_Расчет_аналитики'!BA338*'01_Вводные'!$B$16</f>
        <v/>
      </c>
      <c r="BB342">
        <f>'19_Расчет_аналитики'!BB338*'01_Вводные'!$B$16</f>
        <v/>
      </c>
      <c r="BC342">
        <f>'19_Расчет_аналитики'!BC338*'01_Вводные'!$B$16</f>
        <v/>
      </c>
      <c r="BD342">
        <f>'19_Расчет_аналитики'!BD338*'01_Вводные'!$B$16</f>
        <v/>
      </c>
      <c r="BE342">
        <f>'19_Расчет_аналитики'!BE338*'01_Вводные'!$B$16</f>
        <v/>
      </c>
      <c r="BF342">
        <f>'19_Расчет_аналитики'!BF338*'01_Вводные'!$B$16</f>
        <v/>
      </c>
      <c r="BG342">
        <f>'19_Расчет_аналитики'!BG338*'01_Вводные'!$B$16</f>
        <v/>
      </c>
      <c r="BH342">
        <f>'19_Расчет_аналитики'!BH338*'01_Вводные'!$B$16</f>
        <v/>
      </c>
      <c r="BI342">
        <f>'19_Расчет_аналитики'!BI338*'01_Вводные'!$B$16</f>
        <v/>
      </c>
    </row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IF(OR(1&lt;='01_Вводные'!$B$15,1-'01_Вводные'!$B$15&gt;60),0,INDEX('19_Расчет_аналитики'!$B$338:$BI$338,1,1-'01_Вводные'!$B$15))*'01_Вводные'!$B$298*'01_Вводные'!$B$22</f>
        <v/>
      </c>
      <c r="C363">
        <f>IF(OR(2&lt;='01_Вводные'!$B$15,2-'01_Вводные'!$B$15&gt;60),0,INDEX('19_Расчет_аналитики'!$B$338:$BI$338,1,2-'01_Вводные'!$B$15))*'01_Вводные'!$B$298*'01_Вводные'!$B$22</f>
        <v/>
      </c>
      <c r="D363">
        <f>IF(OR(3&lt;='01_Вводные'!$B$15,3-'01_Вводные'!$B$15&gt;60),0,INDEX('19_Расчет_аналитики'!$B$338:$BI$338,1,3-'01_Вводные'!$B$15))*'01_Вводные'!$B$298*'01_Вводные'!$B$22</f>
        <v/>
      </c>
      <c r="E363">
        <f>IF(OR(4&lt;='01_Вводные'!$B$15,4-'01_Вводные'!$B$15&gt;60),0,INDEX('19_Расчет_аналитики'!$B$338:$BI$338,1,4-'01_Вводные'!$B$15))*'01_Вводные'!$B$298*'01_Вводные'!$B$22</f>
        <v/>
      </c>
      <c r="F363">
        <f>IF(OR(5&lt;='01_Вводные'!$B$15,5-'01_Вводные'!$B$15&gt;60),0,INDEX('19_Расчет_аналитики'!$B$338:$BI$338,1,5-'01_Вводные'!$B$15))*'01_Вводные'!$B$298*'01_Вводные'!$B$22</f>
        <v/>
      </c>
      <c r="G363">
        <f>IF(OR(6&lt;='01_Вводные'!$B$15,6-'01_Вводные'!$B$15&gt;60),0,INDEX('19_Расчет_аналитики'!$B$338:$BI$338,1,6-'01_Вводные'!$B$15))*'01_Вводные'!$B$298*'01_Вводные'!$B$22</f>
        <v/>
      </c>
      <c r="H363">
        <f>IF(OR(7&lt;='01_Вводные'!$B$15,7-'01_Вводные'!$B$15&gt;60),0,INDEX('19_Расчет_аналитики'!$B$338:$BI$338,1,7-'01_Вводные'!$B$15))*'01_Вводные'!$B$298*'01_Вводные'!$B$22</f>
        <v/>
      </c>
      <c r="I363">
        <f>IF(OR(8&lt;='01_Вводные'!$B$15,8-'01_Вводные'!$B$15&gt;60),0,INDEX('19_Расчет_аналитики'!$B$338:$BI$338,1,8-'01_Вводные'!$B$15))*'01_Вводные'!$B$298*'01_Вводные'!$B$22</f>
        <v/>
      </c>
      <c r="J363">
        <f>IF(OR(9&lt;='01_Вводные'!$B$15,9-'01_Вводные'!$B$15&gt;60),0,INDEX('19_Расчет_аналитики'!$B$338:$BI$338,1,9-'01_Вводные'!$B$15))*'01_Вводные'!$B$298*'01_Вводные'!$B$22</f>
        <v/>
      </c>
      <c r="K363">
        <f>IF(OR(10&lt;='01_Вводные'!$B$15,10-'01_Вводные'!$B$15&gt;60),0,INDEX('19_Расчет_аналитики'!$B$338:$BI$338,1,10-'01_Вводные'!$B$15))*'01_Вводные'!$B$298*'01_Вводные'!$B$22</f>
        <v/>
      </c>
      <c r="L363">
        <f>IF(OR(11&lt;='01_Вводные'!$B$15,11-'01_Вводные'!$B$15&gt;60),0,INDEX('19_Расчет_аналитики'!$B$338:$BI$338,1,11-'01_Вводные'!$B$15))*'01_Вводные'!$B$298*'01_Вводные'!$B$22</f>
        <v/>
      </c>
      <c r="M363">
        <f>IF(OR(12&lt;='01_Вводные'!$B$15,12-'01_Вводные'!$B$15&gt;60),0,INDEX('19_Расчет_аналитики'!$B$338:$BI$338,1,12-'01_Вводные'!$B$15))*'01_Вводные'!$B$298*'01_Вводные'!$B$22</f>
        <v/>
      </c>
      <c r="N363">
        <f>IF(OR(13&lt;='01_Вводные'!$B$15,13-'01_Вводные'!$B$15&gt;60),0,INDEX('19_Расчет_аналитики'!$B$338:$BI$338,1,13-'01_Вводные'!$B$15))*'01_Вводные'!$B$298*'01_Вводные'!$B$22</f>
        <v/>
      </c>
      <c r="O363">
        <f>IF(OR(14&lt;='01_Вводные'!$B$15,14-'01_Вводные'!$B$15&gt;60),0,INDEX('19_Расчет_аналитики'!$B$338:$BI$338,1,14-'01_Вводные'!$B$15))*'01_Вводные'!$B$298*'01_Вводные'!$B$22</f>
        <v/>
      </c>
      <c r="P363">
        <f>IF(OR(15&lt;='01_Вводные'!$B$15,15-'01_Вводные'!$B$15&gt;60),0,INDEX('19_Расчет_аналитики'!$B$338:$BI$338,1,15-'01_Вводные'!$B$15))*'01_Вводные'!$B$298*'01_Вводные'!$B$22</f>
        <v/>
      </c>
      <c r="Q363">
        <f>IF(OR(16&lt;='01_Вводные'!$B$15,16-'01_Вводные'!$B$15&gt;60),0,INDEX('19_Расчет_аналитики'!$B$338:$BI$338,1,16-'01_Вводные'!$B$15))*'01_Вводные'!$B$298*'01_Вводные'!$B$22</f>
        <v/>
      </c>
      <c r="R363">
        <f>IF(OR(17&lt;='01_Вводные'!$B$15,17-'01_Вводные'!$B$15&gt;60),0,INDEX('19_Расчет_аналитики'!$B$338:$BI$338,1,17-'01_Вводные'!$B$15))*'01_Вводные'!$B$298*'01_Вводные'!$B$22</f>
        <v/>
      </c>
      <c r="S363">
        <f>IF(OR(18&lt;='01_Вводные'!$B$15,18-'01_Вводные'!$B$15&gt;60),0,INDEX('19_Расчет_аналитики'!$B$338:$BI$338,1,18-'01_Вводные'!$B$15))*'01_Вводные'!$B$298*'01_Вводные'!$B$22</f>
        <v/>
      </c>
      <c r="T363">
        <f>IF(OR(19&lt;='01_Вводные'!$B$15,19-'01_Вводные'!$B$15&gt;60),0,INDEX('19_Расчет_аналитики'!$B$338:$BI$338,1,19-'01_Вводные'!$B$15))*'01_Вводные'!$B$298*'01_Вводные'!$B$22</f>
        <v/>
      </c>
      <c r="U363">
        <f>IF(OR(20&lt;='01_Вводные'!$B$15,20-'01_Вводные'!$B$15&gt;60),0,INDEX('19_Расчет_аналитики'!$B$338:$BI$338,1,20-'01_Вводные'!$B$15))*'01_Вводные'!$B$298*'01_Вводные'!$B$22</f>
        <v/>
      </c>
      <c r="V363">
        <f>IF(OR(21&lt;='01_Вводные'!$B$15,21-'01_Вводные'!$B$15&gt;60),0,INDEX('19_Расчет_аналитики'!$B$338:$BI$338,1,21-'01_Вводные'!$B$15))*'01_Вводные'!$B$298*'01_Вводные'!$B$22</f>
        <v/>
      </c>
      <c r="W363">
        <f>IF(OR(22&lt;='01_Вводные'!$B$15,22-'01_Вводные'!$B$15&gt;60),0,INDEX('19_Расчет_аналитики'!$B$338:$BI$338,1,22-'01_Вводные'!$B$15))*'01_Вводные'!$B$298*'01_Вводные'!$B$22</f>
        <v/>
      </c>
      <c r="X363">
        <f>IF(OR(23&lt;='01_Вводные'!$B$15,23-'01_Вводные'!$B$15&gt;60),0,INDEX('19_Расчет_аналитики'!$B$338:$BI$338,1,23-'01_Вводные'!$B$15))*'01_Вводные'!$B$298*'01_Вводные'!$B$22</f>
        <v/>
      </c>
      <c r="Y363">
        <f>IF(OR(24&lt;='01_Вводные'!$B$15,24-'01_Вводные'!$B$15&gt;60),0,INDEX('19_Расчет_аналитики'!$B$338:$BI$338,1,24-'01_Вводные'!$B$15))*'01_Вводные'!$B$298*'01_Вводные'!$B$22</f>
        <v/>
      </c>
      <c r="Z363">
        <f>IF(OR(25&lt;='01_Вводные'!$B$15,25-'01_Вводные'!$B$15&gt;60),0,INDEX('19_Расчет_аналитики'!$B$338:$BI$338,1,25-'01_Вводные'!$B$15))*'01_Вводные'!$B$298*'01_Вводные'!$B$22</f>
        <v/>
      </c>
      <c r="AA363">
        <f>IF(OR(26&lt;='01_Вводные'!$B$15,26-'01_Вводные'!$B$15&gt;60),0,INDEX('19_Расчет_аналитики'!$B$338:$BI$338,1,26-'01_Вводные'!$B$15))*'01_Вводные'!$B$298*'01_Вводные'!$B$22</f>
        <v/>
      </c>
      <c r="AB363">
        <f>IF(OR(27&lt;='01_Вводные'!$B$15,27-'01_Вводные'!$B$15&gt;60),0,INDEX('19_Расчет_аналитики'!$B$338:$BI$338,1,27-'01_Вводные'!$B$15))*'01_Вводные'!$B$298*'01_Вводные'!$B$22</f>
        <v/>
      </c>
      <c r="AC363">
        <f>IF(OR(28&lt;='01_Вводные'!$B$15,28-'01_Вводные'!$B$15&gt;60),0,INDEX('19_Расчет_аналитики'!$B$338:$BI$338,1,28-'01_Вводные'!$B$15))*'01_Вводные'!$B$298*'01_Вводные'!$B$22</f>
        <v/>
      </c>
      <c r="AD363">
        <f>IF(OR(29&lt;='01_Вводные'!$B$15,29-'01_Вводные'!$B$15&gt;60),0,INDEX('19_Расчет_аналитики'!$B$338:$BI$338,1,29-'01_Вводные'!$B$15))*'01_Вводные'!$B$298*'01_Вводные'!$B$22</f>
        <v/>
      </c>
      <c r="AE363">
        <f>IF(OR(30&lt;='01_Вводные'!$B$15,30-'01_Вводные'!$B$15&gt;60),0,INDEX('19_Расчет_аналитики'!$B$338:$BI$338,1,30-'01_Вводные'!$B$15))*'01_Вводные'!$B$298*'01_Вводные'!$B$22</f>
        <v/>
      </c>
      <c r="AF363">
        <f>IF(OR(31&lt;='01_Вводные'!$B$15,31-'01_Вводные'!$B$15&gt;60),0,INDEX('19_Расчет_аналитики'!$B$338:$BI$338,1,31-'01_Вводные'!$B$15))*'01_Вводные'!$B$298*'01_Вводные'!$B$22</f>
        <v/>
      </c>
      <c r="AG363">
        <f>IF(OR(32&lt;='01_Вводные'!$B$15,32-'01_Вводные'!$B$15&gt;60),0,INDEX('19_Расчет_аналитики'!$B$338:$BI$338,1,32-'01_Вводные'!$B$15))*'01_Вводные'!$B$298*'01_Вводные'!$B$22</f>
        <v/>
      </c>
      <c r="AH363">
        <f>IF(OR(33&lt;='01_Вводные'!$B$15,33-'01_Вводные'!$B$15&gt;60),0,INDEX('19_Расчет_аналитики'!$B$338:$BI$338,1,33-'01_Вводные'!$B$15))*'01_Вводные'!$B$298*'01_Вводные'!$B$22</f>
        <v/>
      </c>
      <c r="AI363">
        <f>IF(OR(34&lt;='01_Вводные'!$B$15,34-'01_Вводные'!$B$15&gt;60),0,INDEX('19_Расчет_аналитики'!$B$338:$BI$338,1,34-'01_Вводные'!$B$15))*'01_Вводные'!$B$298*'01_Вводные'!$B$22</f>
        <v/>
      </c>
      <c r="AJ363">
        <f>IF(OR(35&lt;='01_Вводные'!$B$15,35-'01_Вводные'!$B$15&gt;60),0,INDEX('19_Расчет_аналитики'!$B$338:$BI$338,1,35-'01_Вводные'!$B$15))*'01_Вводные'!$B$298*'01_Вводные'!$B$22</f>
        <v/>
      </c>
      <c r="AK363">
        <f>IF(OR(36&lt;='01_Вводные'!$B$15,36-'01_Вводные'!$B$15&gt;60),0,INDEX('19_Расчет_аналитики'!$B$338:$BI$338,1,36-'01_Вводные'!$B$15))*'01_Вводные'!$B$298*'01_Вводные'!$B$22</f>
        <v/>
      </c>
      <c r="AL363">
        <f>IF(OR(37&lt;='01_Вводные'!$B$15,37-'01_Вводные'!$B$15&gt;60),0,INDEX('19_Расчет_аналитики'!$B$338:$BI$338,1,37-'01_Вводные'!$B$15))*'01_Вводные'!$B$298*'01_Вводные'!$B$22</f>
        <v/>
      </c>
      <c r="AM363">
        <f>IF(OR(38&lt;='01_Вводные'!$B$15,38-'01_Вводные'!$B$15&gt;60),0,INDEX('19_Расчет_аналитики'!$B$338:$BI$338,1,38-'01_Вводные'!$B$15))*'01_Вводные'!$B$298*'01_Вводные'!$B$22</f>
        <v/>
      </c>
      <c r="AN363">
        <f>IF(OR(39&lt;='01_Вводные'!$B$15,39-'01_Вводные'!$B$15&gt;60),0,INDEX('19_Расчет_аналитики'!$B$338:$BI$338,1,39-'01_Вводные'!$B$15))*'01_Вводные'!$B$298*'01_Вводные'!$B$22</f>
        <v/>
      </c>
      <c r="AO363">
        <f>IF(OR(40&lt;='01_Вводные'!$B$15,40-'01_Вводные'!$B$15&gt;60),0,INDEX('19_Расчет_аналитики'!$B$338:$BI$338,1,40-'01_Вводные'!$B$15))*'01_Вводные'!$B$298*'01_Вводные'!$B$22</f>
        <v/>
      </c>
      <c r="AP363">
        <f>IF(OR(41&lt;='01_Вводные'!$B$15,41-'01_Вводные'!$B$15&gt;60),0,INDEX('19_Расчет_аналитики'!$B$338:$BI$338,1,41-'01_Вводные'!$B$15))*'01_Вводные'!$B$298*'01_Вводные'!$B$22</f>
        <v/>
      </c>
      <c r="AQ363">
        <f>IF(OR(42&lt;='01_Вводные'!$B$15,42-'01_Вводные'!$B$15&gt;60),0,INDEX('19_Расчет_аналитики'!$B$338:$BI$338,1,42-'01_Вводные'!$B$15))*'01_Вводные'!$B$298*'01_Вводные'!$B$22</f>
        <v/>
      </c>
      <c r="AR363">
        <f>IF(OR(43&lt;='01_Вводные'!$B$15,43-'01_Вводные'!$B$15&gt;60),0,INDEX('19_Расчет_аналитики'!$B$338:$BI$338,1,43-'01_Вводные'!$B$15))*'01_Вводные'!$B$298*'01_Вводные'!$B$22</f>
        <v/>
      </c>
      <c r="AS363">
        <f>IF(OR(44&lt;='01_Вводные'!$B$15,44-'01_Вводные'!$B$15&gt;60),0,INDEX('19_Расчет_аналитики'!$B$338:$BI$338,1,44-'01_Вводные'!$B$15))*'01_Вводные'!$B$298*'01_Вводные'!$B$22</f>
        <v/>
      </c>
      <c r="AT363">
        <f>IF(OR(45&lt;='01_Вводные'!$B$15,45-'01_Вводные'!$B$15&gt;60),0,INDEX('19_Расчет_аналитики'!$B$338:$BI$338,1,45-'01_Вводные'!$B$15))*'01_Вводные'!$B$298*'01_Вводные'!$B$22</f>
        <v/>
      </c>
      <c r="AU363">
        <f>IF(OR(46&lt;='01_Вводные'!$B$15,46-'01_Вводные'!$B$15&gt;60),0,INDEX('19_Расчет_аналитики'!$B$338:$BI$338,1,46-'01_Вводные'!$B$15))*'01_Вводные'!$B$298*'01_Вводные'!$B$22</f>
        <v/>
      </c>
      <c r="AV363">
        <f>IF(OR(47&lt;='01_Вводные'!$B$15,47-'01_Вводные'!$B$15&gt;60),0,INDEX('19_Расчет_аналитики'!$B$338:$BI$338,1,47-'01_Вводные'!$B$15))*'01_Вводные'!$B$298*'01_Вводные'!$B$22</f>
        <v/>
      </c>
      <c r="AW363">
        <f>IF(OR(48&lt;='01_Вводные'!$B$15,48-'01_Вводные'!$B$15&gt;60),0,INDEX('19_Расчет_аналитики'!$B$338:$BI$338,1,48-'01_Вводные'!$B$15))*'01_Вводные'!$B$298*'01_Вводные'!$B$22</f>
        <v/>
      </c>
      <c r="AX363">
        <f>IF(OR(49&lt;='01_Вводные'!$B$15,49-'01_Вводные'!$B$15&gt;60),0,INDEX('19_Расчет_аналитики'!$B$338:$BI$338,1,49-'01_Вводные'!$B$15))*'01_Вводные'!$B$298*'01_Вводные'!$B$22</f>
        <v/>
      </c>
      <c r="AY363">
        <f>IF(OR(50&lt;='01_Вводные'!$B$15,50-'01_Вводные'!$B$15&gt;60),0,INDEX('19_Расчет_аналитики'!$B$338:$BI$338,1,50-'01_Вводные'!$B$15))*'01_Вводные'!$B$298*'01_Вводные'!$B$22</f>
        <v/>
      </c>
      <c r="AZ363">
        <f>IF(OR(51&lt;='01_Вводные'!$B$15,51-'01_Вводные'!$B$15&gt;60),0,INDEX('19_Расчет_аналитики'!$B$338:$BI$338,1,51-'01_Вводные'!$B$15))*'01_Вводные'!$B$298*'01_Вводные'!$B$22</f>
        <v/>
      </c>
      <c r="BA363">
        <f>IF(OR(52&lt;='01_Вводные'!$B$15,52-'01_Вводные'!$B$15&gt;60),0,INDEX('19_Расчет_аналитики'!$B$338:$BI$338,1,52-'01_Вводные'!$B$15))*'01_Вводные'!$B$298*'01_Вводные'!$B$22</f>
        <v/>
      </c>
      <c r="BB363">
        <f>IF(OR(53&lt;='01_Вводные'!$B$15,53-'01_Вводные'!$B$15&gt;60),0,INDEX('19_Расчет_аналитики'!$B$338:$BI$338,1,53-'01_Вводные'!$B$15))*'01_Вводные'!$B$298*'01_Вводные'!$B$22</f>
        <v/>
      </c>
      <c r="BC363">
        <f>IF(OR(54&lt;='01_Вводные'!$B$15,54-'01_Вводные'!$B$15&gt;60),0,INDEX('19_Расчет_аналитики'!$B$338:$BI$338,1,54-'01_Вводные'!$B$15))*'01_Вводные'!$B$298*'01_Вводные'!$B$22</f>
        <v/>
      </c>
      <c r="BD363">
        <f>IF(OR(55&lt;='01_Вводные'!$B$15,55-'01_Вводные'!$B$15&gt;60),0,INDEX('19_Расчет_аналитики'!$B$338:$BI$338,1,55-'01_Вводные'!$B$15))*'01_Вводные'!$B$298*'01_Вводные'!$B$22</f>
        <v/>
      </c>
      <c r="BE363">
        <f>IF(OR(56&lt;='01_Вводные'!$B$15,56-'01_Вводные'!$B$15&gt;60),0,INDEX('19_Расчет_аналитики'!$B$338:$BI$338,1,56-'01_Вводные'!$B$15))*'01_Вводные'!$B$298*'01_Вводные'!$B$22</f>
        <v/>
      </c>
      <c r="BF363">
        <f>IF(OR(57&lt;='01_Вводные'!$B$15,57-'01_Вводные'!$B$15&gt;60),0,INDEX('19_Расчет_аналитики'!$B$338:$BI$338,1,57-'01_Вводные'!$B$15))*'01_Вводные'!$B$298*'01_Вводные'!$B$22</f>
        <v/>
      </c>
      <c r="BG363">
        <f>IF(OR(58&lt;='01_Вводные'!$B$15,58-'01_Вводные'!$B$15&gt;60),0,INDEX('19_Расчет_аналитики'!$B$338:$BI$338,1,58-'01_Вводные'!$B$15))*'01_Вводные'!$B$298*'01_Вводные'!$B$22</f>
        <v/>
      </c>
      <c r="BH363">
        <f>IF(OR(59&lt;='01_Вводные'!$B$15,59-'01_Вводные'!$B$15&gt;60),0,INDEX('19_Расчет_аналитики'!$B$338:$BI$338,1,59-'01_Вводные'!$B$15))*'01_Вводные'!$B$298*'01_Вводные'!$B$22</f>
        <v/>
      </c>
      <c r="BI363">
        <f>IF(OR(60&lt;='01_Вводные'!$B$15,60-'01_Вводные'!$B$15&gt;60),0,INDEX('19_Расчет_аналитики'!$B$338:$BI$338,1,60-'01_Вводные'!$B$15))*'01_Вводные'!$B$298*'01_Вводные'!$B$22</f>
        <v/>
      </c>
      <c r="BJ363">
        <f>IF(OR(61&lt;='01_Вводные'!$B$15,61-'01_Вводные'!$B$15&gt;60),0,INDEX('19_Расчет_аналитики'!$B$338:$BI$338,1,61-'01_Вводные'!$B$15))*'01_Вводные'!$B$298*'01_Вводные'!$B$22</f>
        <v/>
      </c>
      <c r="BK363">
        <f>IF(OR(62&lt;='01_Вводные'!$B$15,62-'01_Вводные'!$B$15&gt;60),0,INDEX('19_Расчет_аналитики'!$B$338:$BI$338,1,62-'01_Вводные'!$B$15))*'01_Вводные'!$B$298*'01_Вводные'!$B$22</f>
        <v/>
      </c>
      <c r="BL363">
        <f>IF(OR(63&lt;='01_Вводные'!$B$15,63-'01_Вводные'!$B$15&gt;60),0,INDEX('19_Расчет_аналитики'!$B$338:$BI$338,1,63-'01_Вводные'!$B$15))*'01_Вводные'!$B$298*'01_Вводные'!$B$22</f>
        <v/>
      </c>
      <c r="BM363">
        <f>IF(OR(64&lt;='01_Вводные'!$B$15,64-'01_Вводные'!$B$15&gt;60),0,INDEX('19_Расчет_аналитики'!$B$338:$BI$338,1,64-'01_Вводные'!$B$15))*'01_Вводные'!$B$298*'01_Вводные'!$B$22</f>
        <v/>
      </c>
      <c r="BN363">
        <f>IF(OR(65&lt;='01_Вводные'!$B$15,65-'01_Вводные'!$B$15&gt;60),0,INDEX('19_Расчет_аналитики'!$B$338:$BI$338,1,65-'01_Вводные'!$B$15))*'01_Вводные'!$B$298*'01_Вводные'!$B$22</f>
        <v/>
      </c>
      <c r="BO363">
        <f>IF(OR(66&lt;='01_Вводные'!$B$15,66-'01_Вводные'!$B$15&gt;60),0,INDEX('19_Расчет_аналитики'!$B$338:$BI$338,1,66-'01_Вводные'!$B$15))*'01_Вводные'!$B$298*'01_Вводные'!$B$22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>
      <c r="N390">
        <f>SUM('19_Расчет_аналитики'!N448:N460)</f>
        <v/>
      </c>
      <c r="O390">
        <f>SUM('19_Расчет_аналитики'!O448:O460)</f>
        <v/>
      </c>
      <c r="P390">
        <f>SUM('19_Расчет_аналитики'!P448:P460)</f>
        <v/>
      </c>
      <c r="Q390">
        <f>SUM('19_Расчет_аналитики'!Q448:Q460)</f>
        <v/>
      </c>
      <c r="R390">
        <f>SUM('19_Расчет_аналитики'!R448:R460)</f>
        <v/>
      </c>
      <c r="S390">
        <f>SUM('19_Расчет_аналитики'!S448:S460)</f>
        <v/>
      </c>
      <c r="T390">
        <f>SUM('19_Расчет_аналитики'!T448:T460)</f>
        <v/>
      </c>
      <c r="U390">
        <f>SUM('19_Расчет_аналитики'!U448:U460)</f>
        <v/>
      </c>
      <c r="V390">
        <f>SUM('19_Расчет_аналитики'!V448:V460)</f>
        <v/>
      </c>
      <c r="W390">
        <f>SUM('19_Расчет_аналитики'!W448:W460)</f>
        <v/>
      </c>
      <c r="X390">
        <f>SUM('19_Расчет_аналитики'!X448:X460)</f>
        <v/>
      </c>
      <c r="Y390">
        <f>SUM('19_Расчет_аналитики'!Y448:Y460)</f>
        <v/>
      </c>
      <c r="Z390">
        <f>SUM('19_Расчет_аналитики'!Z448:Z460)</f>
        <v/>
      </c>
      <c r="AA390">
        <f>SUM('19_Расчет_аналитики'!AA448:AA460)</f>
        <v/>
      </c>
      <c r="AB390">
        <f>SUM('19_Расчет_аналитики'!AB448:AB460)</f>
        <v/>
      </c>
      <c r="AC390">
        <f>SUM('19_Расчет_аналитики'!AC448:AC460)</f>
        <v/>
      </c>
      <c r="AD390">
        <f>SUM('19_Расчет_аналитики'!AD448:AD460)</f>
        <v/>
      </c>
      <c r="AE390">
        <f>SUM('19_Расчет_аналитики'!AE448:AE460)</f>
        <v/>
      </c>
      <c r="AF390">
        <f>SUM('19_Расчет_аналитики'!AF448:AF460)</f>
        <v/>
      </c>
      <c r="AG390">
        <f>SUM('19_Расчет_аналитики'!AG448:AG460)</f>
        <v/>
      </c>
      <c r="AH390">
        <f>SUM('19_Расчет_аналитики'!AH448:AH460)</f>
        <v/>
      </c>
      <c r="AI390">
        <f>SUM('19_Расчет_аналитики'!AI448:AI460)</f>
        <v/>
      </c>
      <c r="AJ390">
        <f>SUM('19_Расчет_аналитики'!AJ448:AJ460)</f>
        <v/>
      </c>
      <c r="AK390">
        <f>SUM('19_Расчет_аналитики'!AK448:AK460)</f>
        <v/>
      </c>
      <c r="AL390">
        <f>SUM('19_Расчет_аналитики'!AL448:AL460)</f>
        <v/>
      </c>
      <c r="AM390">
        <f>SUM('19_Расчет_аналитики'!AM448:AM460)</f>
        <v/>
      </c>
      <c r="AN390">
        <f>SUM('19_Расчет_аналитики'!AN448:AN460)</f>
        <v/>
      </c>
      <c r="AO390">
        <f>SUM('19_Расчет_аналитики'!AO448:AO460)</f>
        <v/>
      </c>
      <c r="AP390">
        <f>SUM('19_Расчет_аналитики'!AP448:AP460)</f>
        <v/>
      </c>
      <c r="AQ390">
        <f>SUM('19_Расчет_аналитики'!AQ448:AQ460)</f>
        <v/>
      </c>
      <c r="AR390">
        <f>SUM('19_Расчет_аналитики'!AR448:AR460)</f>
        <v/>
      </c>
      <c r="AS390">
        <f>SUM('19_Расчет_аналитики'!AS448:AS460)</f>
        <v/>
      </c>
      <c r="AT390">
        <f>SUM('19_Расчет_аналитики'!AT448:AT460)</f>
        <v/>
      </c>
      <c r="AU390">
        <f>SUM('19_Расчет_аналитики'!AU448:AU460)</f>
        <v/>
      </c>
      <c r="AV390">
        <f>SUM('19_Расчет_аналитики'!AV448:AV460)</f>
        <v/>
      </c>
      <c r="AW390">
        <f>SUM('19_Расчет_аналитики'!AW448:AW460)</f>
        <v/>
      </c>
      <c r="AX390">
        <f>SUM('19_Расчет_аналитики'!AX448:AX460)</f>
        <v/>
      </c>
      <c r="AY390">
        <f>SUM('19_Расчет_аналитики'!AY448:AY460)</f>
        <v/>
      </c>
      <c r="AZ390">
        <f>SUM('19_Расчет_аналитики'!AZ448:AZ460)</f>
        <v/>
      </c>
      <c r="BA390">
        <f>SUM('19_Расчет_аналитики'!BA448:BA460)</f>
        <v/>
      </c>
      <c r="BB390">
        <f>SUM('19_Расчет_аналитики'!BB448:BB460)</f>
        <v/>
      </c>
      <c r="BC390">
        <f>SUM('19_Расчет_аналитики'!BC448:BC460)</f>
        <v/>
      </c>
      <c r="BD390">
        <f>SUM('19_Расчет_аналитики'!BD448:BD460)</f>
        <v/>
      </c>
      <c r="BE390">
        <f>SUM('19_Расчет_аналитики'!BE448:BE460)</f>
        <v/>
      </c>
      <c r="BF390">
        <f>SUM('19_Расчет_аналитики'!BF448:BF460)</f>
        <v/>
      </c>
      <c r="BG390">
        <f>SUM('19_Расчет_аналитики'!BG448:BG460)</f>
        <v/>
      </c>
      <c r="BH390">
        <f>SUM('19_Расчет_аналитики'!BH448:BH460)</f>
        <v/>
      </c>
      <c r="BI390">
        <f>SUM('19_Расчет_аналитики'!BI448:BI460)</f>
        <v/>
      </c>
      <c r="BJ390">
        <f>SUM('19_Расчет_аналитики'!BJ448:BJ460)</f>
        <v/>
      </c>
      <c r="BK390">
        <f>SUM('19_Расчет_аналитики'!BK448:BK460)</f>
        <v/>
      </c>
      <c r="BL390">
        <f>SUM('19_Расчет_аналитики'!BL448:BL460)</f>
        <v/>
      </c>
      <c r="BM390">
        <f>SUM('19_Расчет_аналитики'!BM448:BM460)</f>
        <v/>
      </c>
      <c r="BN390">
        <f>SUM('19_Расчет_аналитики'!BN448:BN460)</f>
        <v/>
      </c>
      <c r="BO390">
        <f>SUM('19_Расчет_аналитики'!BO448:BO460)</f>
        <v/>
      </c>
    </row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>
      <c r="N392">
        <f>MAX(0,'19_Расчет_аналитики'!N369+'06_Сеть_и_дети'!N15-'19_Расчет_аналитики'!N390)</f>
        <v/>
      </c>
      <c r="O392">
        <f>MAX(0,'19_Расчет_аналитики'!O369+'06_Сеть_и_дети'!O15-'19_Расчет_аналитики'!O390)</f>
        <v/>
      </c>
      <c r="P392">
        <f>MAX(0,'19_Расчет_аналитики'!P369+'06_Сеть_и_дети'!P15-'19_Расчет_аналитики'!P390)</f>
        <v/>
      </c>
      <c r="Q392">
        <f>MAX(0,'19_Расчет_аналитики'!Q369+'06_Сеть_и_дети'!Q15-'19_Расчет_аналитики'!Q390)</f>
        <v/>
      </c>
      <c r="R392">
        <f>MAX(0,'19_Расчет_аналитики'!R369+'06_Сеть_и_дети'!R15-'19_Расчет_аналитики'!R390)</f>
        <v/>
      </c>
      <c r="S392">
        <f>MAX(0,'19_Расчет_аналитики'!S369+'06_Сеть_и_дети'!S15-'19_Расчет_аналитики'!S390)</f>
        <v/>
      </c>
      <c r="T392">
        <f>MAX(0,'19_Расчет_аналитики'!T369+'06_Сеть_и_дети'!T15-'19_Расчет_аналитики'!T390)</f>
        <v/>
      </c>
      <c r="U392">
        <f>MAX(0,'19_Расчет_аналитики'!U369+'06_Сеть_и_дети'!U15-'19_Расчет_аналитики'!U390)</f>
        <v/>
      </c>
      <c r="V392">
        <f>MAX(0,'19_Расчет_аналитики'!V369+'06_Сеть_и_дети'!V15-'19_Расчет_аналитики'!V390)</f>
        <v/>
      </c>
      <c r="W392">
        <f>MAX(0,'19_Расчет_аналитики'!W369+'06_Сеть_и_дети'!W15-'19_Расчет_аналитики'!W390)</f>
        <v/>
      </c>
      <c r="X392">
        <f>MAX(0,'19_Расчет_аналитики'!X369+'06_Сеть_и_дети'!X15-'19_Расчет_аналитики'!X390)</f>
        <v/>
      </c>
      <c r="Y392">
        <f>MAX(0,'19_Расчет_аналитики'!Y369+'06_Сеть_и_дети'!Y15-'19_Расчет_аналитики'!Y390)</f>
        <v/>
      </c>
      <c r="Z392">
        <f>MAX(0,'19_Расчет_аналитики'!Z369+'19_Расчет_аналитики'!Z370-'19_Расчет_аналитики'!Z390)</f>
        <v/>
      </c>
      <c r="AA392">
        <f>MAX(0,'19_Расчет_аналитики'!AA369+'19_Расчет_аналитики'!AA370-'19_Расчет_аналитики'!AA390)</f>
        <v/>
      </c>
      <c r="AB392">
        <f>MAX(0,'19_Расчет_аналитики'!AB369+'19_Расчет_аналитики'!AB370-'19_Расчет_аналитики'!AB390)</f>
        <v/>
      </c>
      <c r="AC392">
        <f>MAX(0,'19_Расчет_аналитики'!AC369+'19_Расчет_аналитики'!AC370-'19_Расчет_аналитики'!AC390)</f>
        <v/>
      </c>
      <c r="AD392">
        <f>MAX(0,'19_Расчет_аналитики'!AD369+'19_Расчет_аналитики'!AD370-'19_Расчет_аналитики'!AD390)</f>
        <v/>
      </c>
      <c r="AE392">
        <f>MAX(0,'19_Расчет_аналитики'!AE369+'19_Расчет_аналитики'!AE370-'19_Расчет_аналитики'!AE390)</f>
        <v/>
      </c>
      <c r="AF392">
        <f>MAX(0,'19_Расчет_аналитики'!AF369+'19_Расчет_аналитики'!AF370-'19_Расчет_аналитики'!AF390)</f>
        <v/>
      </c>
      <c r="AG392">
        <f>MAX(0,'19_Расчет_аналитики'!AG369+'19_Расчет_аналитики'!AG370-'19_Расчет_аналитики'!AG390)</f>
        <v/>
      </c>
      <c r="AH392">
        <f>MAX(0,'19_Расчет_аналитики'!AH369+'19_Расчет_аналитики'!AH370-'19_Расчет_аналитики'!AH390)</f>
        <v/>
      </c>
      <c r="AI392">
        <f>MAX(0,'19_Расчет_аналитики'!AI369+'19_Расчет_аналитики'!AI370-'19_Расчет_аналитики'!AI390)</f>
        <v/>
      </c>
      <c r="AJ392">
        <f>MAX(0,'19_Расчет_аналитики'!AJ369+'19_Расчет_аналитики'!AJ370-'19_Расчет_аналитики'!AJ390)</f>
        <v/>
      </c>
      <c r="AK392">
        <f>MAX(0,'19_Расчет_аналитики'!AK369+'19_Расчет_аналитики'!AK370-'19_Расчет_аналитики'!AK390)</f>
        <v/>
      </c>
      <c r="AL392">
        <f>MAX(0,'19_Расчет_аналитики'!AL369+'19_Расчет_аналитики'!AL370-'19_Расчет_аналитики'!AL390)</f>
        <v/>
      </c>
      <c r="AM392">
        <f>MAX(0,'19_Расчет_аналитики'!AM369+'19_Расчет_аналитики'!AM370-'19_Расчет_аналитики'!AM390)</f>
        <v/>
      </c>
      <c r="AN392">
        <f>MAX(0,'19_Расчет_аналитики'!AN369+'19_Расчет_аналитики'!AN370-'19_Расчет_аналитики'!AN390)</f>
        <v/>
      </c>
      <c r="AO392">
        <f>MAX(0,'19_Расчет_аналитики'!AO369+'19_Расчет_аналитики'!AO370-'19_Расчет_аналитики'!AO390)</f>
        <v/>
      </c>
      <c r="AP392">
        <f>MAX(0,'19_Расчет_аналитики'!AP369+'19_Расчет_аналитики'!AP370-'19_Расчет_аналитики'!AP390)</f>
        <v/>
      </c>
      <c r="AQ392">
        <f>MAX(0,'19_Расчет_аналитики'!AQ369+'19_Расчет_аналитики'!AQ370-'19_Расчет_аналитики'!AQ390)</f>
        <v/>
      </c>
      <c r="AR392">
        <f>MAX(0,'19_Расчет_аналитики'!AR369+'19_Расчет_аналитики'!AR370-'19_Расчет_аналитики'!AR390)</f>
        <v/>
      </c>
      <c r="AS392">
        <f>MAX(0,'19_Расчет_аналитики'!AS369+'19_Расчет_аналитики'!AS370-'19_Расчет_аналитики'!AS390)</f>
        <v/>
      </c>
      <c r="AT392">
        <f>MAX(0,'19_Расчет_аналитики'!AT369+'19_Расчет_аналитики'!AT370-'19_Расчет_аналитики'!AT390)</f>
        <v/>
      </c>
      <c r="AU392">
        <f>MAX(0,'19_Расчет_аналитики'!AU369+'19_Расчет_аналитики'!AU370-'19_Расчет_аналитики'!AU390)</f>
        <v/>
      </c>
      <c r="AV392">
        <f>MAX(0,'19_Расчет_аналитики'!AV369+'19_Расчет_аналитики'!AV370-'19_Расчет_аналитики'!AV390)</f>
        <v/>
      </c>
      <c r="AW392">
        <f>MAX(0,'19_Расчет_аналитики'!AW369+'19_Расчет_аналитики'!AW370-'19_Расчет_аналитики'!AW390)</f>
        <v/>
      </c>
      <c r="AX392">
        <f>MAX(0,'19_Расчет_аналитики'!AX369+'19_Расчет_аналитики'!AX370-'19_Расчет_аналитики'!AX390)</f>
        <v/>
      </c>
      <c r="AY392">
        <f>MAX(0,'19_Расчет_аналитики'!AY369+'19_Расчет_аналитики'!AY370-'19_Расчет_аналитики'!AY390)</f>
        <v/>
      </c>
      <c r="AZ392">
        <f>MAX(0,'19_Расчет_аналитики'!AZ369+'19_Расчет_аналитики'!AZ370-'19_Расчет_аналитики'!AZ390)</f>
        <v/>
      </c>
      <c r="BA392">
        <f>MAX(0,'19_Расчет_аналитики'!BA369+'19_Расчет_аналитики'!BA370-'19_Расчет_аналитики'!BA390)</f>
        <v/>
      </c>
      <c r="BB392">
        <f>MAX(0,'19_Расчет_аналитики'!BB369+'19_Расчет_аналитики'!BB370-'19_Расчет_аналитики'!BB390)</f>
        <v/>
      </c>
      <c r="BC392">
        <f>MAX(0,'19_Расчет_аналитики'!BC369+'19_Расчет_аналитики'!BC370-'19_Расчет_аналитики'!BC390)</f>
        <v/>
      </c>
      <c r="BD392">
        <f>MAX(0,'19_Расчет_аналитики'!BD369+'19_Расчет_аналитики'!BD370-'19_Расчет_аналитики'!BD390)</f>
        <v/>
      </c>
      <c r="BE392">
        <f>MAX(0,'19_Расчет_аналитики'!BE369+'19_Расчет_аналитики'!BE370-'19_Расчет_аналитики'!BE390)</f>
        <v/>
      </c>
      <c r="BF392">
        <f>MAX(0,'19_Расчет_аналитики'!BF369+'19_Расчет_аналитики'!BF370-'19_Расчет_аналитики'!BF390)</f>
        <v/>
      </c>
      <c r="BG392">
        <f>MAX(0,'19_Расчет_аналитики'!BG369+'19_Расчет_аналитики'!BG370-'19_Расчет_аналитики'!BG390)</f>
        <v/>
      </c>
      <c r="BH392">
        <f>MAX(0,'19_Расчет_аналитики'!BH369+'19_Расчет_аналитики'!BH370-'19_Расчет_аналитики'!BH390)</f>
        <v/>
      </c>
      <c r="BI392">
        <f>MAX(0,'19_Расчет_аналитики'!BI369+'19_Расчет_аналитики'!BI370-'19_Расчет_аналитики'!BI390)</f>
        <v/>
      </c>
      <c r="BJ392">
        <f>MAX(0,'19_Расчет_аналитики'!BJ369+'19_Расчет_аналитики'!BJ370-'19_Расчет_аналитики'!BJ390)</f>
        <v/>
      </c>
      <c r="BK392">
        <f>MAX(0,'19_Расчет_аналитики'!BK369+'19_Расчет_аналитики'!BK370-'19_Расчет_аналитики'!BK390)</f>
        <v/>
      </c>
      <c r="BL392">
        <f>MAX(0,'19_Расчет_аналитики'!BL369+'19_Расчет_аналитики'!BL370-'19_Расчет_аналитики'!BL390)</f>
        <v/>
      </c>
      <c r="BM392">
        <f>MAX(0,'19_Расчет_аналитики'!BM369+'19_Расчет_аналитики'!BM370-'19_Расчет_аналитики'!BM390)</f>
        <v/>
      </c>
      <c r="BN392">
        <f>MAX(0,'19_Расчет_аналитики'!BN369+'19_Расчет_аналитики'!BN370-'19_Расчет_аналитики'!BN390)</f>
        <v/>
      </c>
      <c r="BO392">
        <f>MAX(0,'19_Расчет_аналитики'!BO369+'19_Расчет_аналитики'!BO370-'19_Расчет_аналитики'!BO390)</f>
        <v/>
      </c>
    </row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>
      <c r="Z400">
        <f>'19_Расчет_аналитики'!Z460</f>
        <v/>
      </c>
      <c r="AA400">
        <f>'19_Расчет_аналитики'!AA460</f>
        <v/>
      </c>
      <c r="AB400">
        <f>'19_Расчет_аналитики'!AB460</f>
        <v/>
      </c>
      <c r="AC400">
        <f>'19_Расчет_аналитики'!AC460</f>
        <v/>
      </c>
      <c r="AD400">
        <f>'19_Расчет_аналитики'!AD460</f>
        <v/>
      </c>
      <c r="AE400">
        <f>'19_Расчет_аналитики'!AE460</f>
        <v/>
      </c>
      <c r="AF400">
        <f>'19_Расчет_аналитики'!AF460</f>
        <v/>
      </c>
      <c r="AG400">
        <f>'19_Расчет_аналитики'!AG460</f>
        <v/>
      </c>
      <c r="AH400">
        <f>'19_Расчет_аналитики'!AH460</f>
        <v/>
      </c>
      <c r="AI400">
        <f>'19_Расчет_аналитики'!AI460</f>
        <v/>
      </c>
      <c r="AJ400">
        <f>'19_Расчет_аналитики'!AJ460</f>
        <v/>
      </c>
      <c r="AK400">
        <f>'19_Расчет_аналитики'!AK460</f>
        <v/>
      </c>
      <c r="AL400">
        <f>'19_Расчет_аналитики'!AL460</f>
        <v/>
      </c>
      <c r="AM400">
        <f>'19_Расчет_аналитики'!AM460</f>
        <v/>
      </c>
      <c r="AN400">
        <f>'19_Расчет_аналитики'!AN460</f>
        <v/>
      </c>
      <c r="AO400">
        <f>'19_Расчет_аналитики'!AO460</f>
        <v/>
      </c>
      <c r="AP400">
        <f>'19_Расчет_аналитики'!AP460</f>
        <v/>
      </c>
      <c r="AQ400">
        <f>'19_Расчет_аналитики'!AQ460</f>
        <v/>
      </c>
      <c r="AR400">
        <f>'19_Расчет_аналитики'!AR460</f>
        <v/>
      </c>
      <c r="AS400">
        <f>'19_Расчет_аналитики'!AS460</f>
        <v/>
      </c>
      <c r="AT400">
        <f>'19_Расчет_аналитики'!AT460</f>
        <v/>
      </c>
      <c r="AU400">
        <f>'19_Расчет_аналитики'!AU460</f>
        <v/>
      </c>
      <c r="AV400">
        <f>'19_Расчет_аналитики'!AV460</f>
        <v/>
      </c>
      <c r="AW400">
        <f>'19_Расчет_аналитики'!AW460</f>
        <v/>
      </c>
      <c r="AX400">
        <f>'19_Расчет_аналитики'!AX460</f>
        <v/>
      </c>
      <c r="AY400">
        <f>'19_Расчет_аналитики'!AY460</f>
        <v/>
      </c>
      <c r="AZ400">
        <f>'19_Расчет_аналитики'!AZ460</f>
        <v/>
      </c>
      <c r="BA400">
        <f>'19_Расчет_аналитики'!BA460</f>
        <v/>
      </c>
      <c r="BB400">
        <f>'19_Расчет_аналитики'!BB460</f>
        <v/>
      </c>
      <c r="BC400">
        <f>'19_Расчет_аналитики'!BC460</f>
        <v/>
      </c>
      <c r="BD400">
        <f>'19_Расчет_аналитики'!BD460</f>
        <v/>
      </c>
      <c r="BE400">
        <f>'19_Расчет_аналитики'!BE460</f>
        <v/>
      </c>
      <c r="BF400">
        <f>'19_Расчет_аналитики'!BF460</f>
        <v/>
      </c>
      <c r="BG400">
        <f>'19_Расчет_аналитики'!BG460</f>
        <v/>
      </c>
      <c r="BH400">
        <f>'19_Расчет_аналитики'!BH460</f>
        <v/>
      </c>
      <c r="BI400">
        <f>'19_Расчет_аналитики'!BI460</f>
        <v/>
      </c>
      <c r="BJ400">
        <f>'19_Расчет_аналитики'!BJ460</f>
        <v/>
      </c>
      <c r="BK400">
        <f>'19_Расчет_аналитики'!BK460</f>
        <v/>
      </c>
      <c r="BL400">
        <f>'19_Расчет_аналитики'!BL460</f>
        <v/>
      </c>
      <c r="BM400">
        <f>'19_Расчет_аналитики'!BM460</f>
        <v/>
      </c>
      <c r="BN400">
        <f>'19_Расчет_аналитики'!BN460</f>
        <v/>
      </c>
      <c r="BO400">
        <f>'19_Расчет_аналитики'!BO460</f>
        <v/>
      </c>
    </row>
    <row r="401">
      <c r="N401">
        <f>SUM('19_Расчет_аналитики'!N448:N459)</f>
        <v/>
      </c>
      <c r="O401">
        <f>SUM('19_Расчет_аналитики'!O448:O459)</f>
        <v/>
      </c>
      <c r="P401">
        <f>SUM('19_Расчет_аналитики'!P448:P459)</f>
        <v/>
      </c>
      <c r="Q401">
        <f>SUM('19_Расчет_аналитики'!Q448:Q459)</f>
        <v/>
      </c>
      <c r="R401">
        <f>SUM('19_Расчет_аналитики'!R448:R459)</f>
        <v/>
      </c>
      <c r="S401">
        <f>SUM('19_Расчет_аналитики'!S448:S459)</f>
        <v/>
      </c>
      <c r="T401">
        <f>SUM('19_Расчет_аналитики'!T448:T459)</f>
        <v/>
      </c>
      <c r="U401">
        <f>SUM('19_Расчет_аналитики'!U448:U459)</f>
        <v/>
      </c>
      <c r="V401">
        <f>SUM('19_Расчет_аналитики'!V448:V459)</f>
        <v/>
      </c>
      <c r="W401">
        <f>SUM('19_Расчет_аналитики'!W448:W459)</f>
        <v/>
      </c>
      <c r="X401">
        <f>SUM('19_Расчет_аналитики'!X448:X459)</f>
        <v/>
      </c>
      <c r="Y401">
        <f>SUM('19_Расчет_аналитики'!Y448:Y459)</f>
        <v/>
      </c>
      <c r="Z401">
        <f>SUM('19_Расчет_аналитики'!Z448:Z459)</f>
        <v/>
      </c>
      <c r="AA401">
        <f>SUM('19_Расчет_аналитики'!AA448:AA459)</f>
        <v/>
      </c>
      <c r="AB401">
        <f>SUM('19_Расчет_аналитики'!AB448:AB459)</f>
        <v/>
      </c>
      <c r="AC401">
        <f>SUM('19_Расчет_аналитики'!AC448:AC459)</f>
        <v/>
      </c>
      <c r="AD401">
        <f>SUM('19_Расчет_аналитики'!AD448:AD459)</f>
        <v/>
      </c>
      <c r="AE401">
        <f>SUM('19_Расчет_аналитики'!AE448:AE459)</f>
        <v/>
      </c>
      <c r="AF401">
        <f>SUM('19_Расчет_аналитики'!AF448:AF459)</f>
        <v/>
      </c>
      <c r="AG401">
        <f>SUM('19_Расчет_аналитики'!AG448:AG459)</f>
        <v/>
      </c>
      <c r="AH401">
        <f>SUM('19_Расчет_аналитики'!AH448:AH459)</f>
        <v/>
      </c>
      <c r="AI401">
        <f>SUM('19_Расчет_аналитики'!AI448:AI459)</f>
        <v/>
      </c>
      <c r="AJ401">
        <f>SUM('19_Расчет_аналитики'!AJ448:AJ459)</f>
        <v/>
      </c>
      <c r="AK401">
        <f>SUM('19_Расчет_аналитики'!AK448:AK459)</f>
        <v/>
      </c>
      <c r="AL401">
        <f>SUM('19_Расчет_аналитики'!AL448:AL459)</f>
        <v/>
      </c>
      <c r="AM401">
        <f>SUM('19_Расчет_аналитики'!AM448:AM459)</f>
        <v/>
      </c>
      <c r="AN401">
        <f>SUM('19_Расчет_аналитики'!AN448:AN459)</f>
        <v/>
      </c>
      <c r="AO401">
        <f>SUM('19_Расчет_аналитики'!AO448:AO459)</f>
        <v/>
      </c>
      <c r="AP401">
        <f>SUM('19_Расчет_аналитики'!AP448:AP459)</f>
        <v/>
      </c>
      <c r="AQ401">
        <f>SUM('19_Расчет_аналитики'!AQ448:AQ459)</f>
        <v/>
      </c>
      <c r="AR401">
        <f>SUM('19_Расчет_аналитики'!AR448:AR459)</f>
        <v/>
      </c>
      <c r="AS401">
        <f>SUM('19_Расчет_аналитики'!AS448:AS459)</f>
        <v/>
      </c>
      <c r="AT401">
        <f>SUM('19_Расчет_аналитики'!AT448:AT459)</f>
        <v/>
      </c>
      <c r="AU401">
        <f>SUM('19_Расчет_аналитики'!AU448:AU459)</f>
        <v/>
      </c>
      <c r="AV401">
        <f>SUM('19_Расчет_аналитики'!AV448:AV459)</f>
        <v/>
      </c>
      <c r="AW401">
        <f>SUM('19_Расчет_аналитики'!AW448:AW459)</f>
        <v/>
      </c>
      <c r="AX401">
        <f>SUM('19_Расчет_аналитики'!AX448:AX459)</f>
        <v/>
      </c>
      <c r="AY401">
        <f>SUM('19_Расчет_аналитики'!AY448:AY459)</f>
        <v/>
      </c>
      <c r="AZ401">
        <f>SUM('19_Расчет_аналитики'!AZ448:AZ459)</f>
        <v/>
      </c>
      <c r="BA401">
        <f>SUM('19_Расчет_аналитики'!BA448:BA459)</f>
        <v/>
      </c>
      <c r="BB401">
        <f>SUM('19_Расчет_аналитики'!BB448:BB459)</f>
        <v/>
      </c>
      <c r="BC401">
        <f>SUM('19_Расчет_аналитики'!BC448:BC459)</f>
        <v/>
      </c>
      <c r="BD401">
        <f>SUM('19_Расчет_аналитики'!BD448:BD459)</f>
        <v/>
      </c>
      <c r="BE401">
        <f>SUM('19_Расчет_аналитики'!BE448:BE459)</f>
        <v/>
      </c>
      <c r="BF401">
        <f>SUM('19_Расчет_аналитики'!BF448:BF459)</f>
        <v/>
      </c>
      <c r="BG401">
        <f>SUM('19_Расчет_аналитики'!BG448:BG459)</f>
        <v/>
      </c>
      <c r="BH401">
        <f>SUM('19_Расчет_аналитики'!BH448:BH459)</f>
        <v/>
      </c>
      <c r="BI401">
        <f>SUM('19_Расчет_аналитики'!BI448:BI459)</f>
        <v/>
      </c>
      <c r="BJ401">
        <f>SUM('19_Расчет_аналитики'!BJ448:BJ459)</f>
        <v/>
      </c>
      <c r="BK401">
        <f>SUM('19_Расчет_аналитики'!BK448:BK459)</f>
        <v/>
      </c>
      <c r="BL401">
        <f>SUM('19_Расчет_аналитики'!BL448:BL459)</f>
        <v/>
      </c>
      <c r="BM401">
        <f>SUM('19_Расчет_аналитики'!BM448:BM459)</f>
        <v/>
      </c>
      <c r="BN401">
        <f>SUM('19_Расчет_аналитики'!BN448:BN459)</f>
        <v/>
      </c>
      <c r="BO401">
        <f>SUM('19_Расчет_аналитики'!BO448:BO459)</f>
        <v/>
      </c>
    </row>
    <row r="402">
      <c r="N402">
        <f>'19_Расчет_аналитики'!N369-'19_Расчет_аналитики'!N401</f>
        <v/>
      </c>
      <c r="O402">
        <f>'19_Расчет_аналитики'!O369-'19_Расчет_аналитики'!O401</f>
        <v/>
      </c>
      <c r="P402">
        <f>'19_Расчет_аналитики'!P369-'19_Расчет_аналитики'!P401</f>
        <v/>
      </c>
      <c r="Q402">
        <f>'19_Расчет_аналитики'!Q369-'19_Расчет_аналитики'!Q401</f>
        <v/>
      </c>
      <c r="R402">
        <f>'19_Расчет_аналитики'!R369-'19_Расчет_аналитики'!R401</f>
        <v/>
      </c>
      <c r="S402">
        <f>'19_Расчет_аналитики'!S369-'19_Расчет_аналитики'!S401</f>
        <v/>
      </c>
      <c r="T402">
        <f>'19_Расчет_аналитики'!T369-'19_Расчет_аналитики'!T401</f>
        <v/>
      </c>
      <c r="U402">
        <f>'19_Расчет_аналитики'!U369-'19_Расчет_аналитики'!U401</f>
        <v/>
      </c>
      <c r="V402">
        <f>'19_Расчет_аналитики'!V369-'19_Расчет_аналитики'!V401</f>
        <v/>
      </c>
      <c r="W402">
        <f>'19_Расчет_аналитики'!W369-'19_Расчет_аналитики'!W401</f>
        <v/>
      </c>
      <c r="X402">
        <f>'19_Расчет_аналитики'!X369-'19_Расчет_аналитики'!X401</f>
        <v/>
      </c>
      <c r="Y402">
        <f>'19_Расчет_аналитики'!Y369-'19_Расчет_аналитики'!Y401</f>
        <v/>
      </c>
      <c r="Z402">
        <f>'19_Расчет_аналитики'!Z369-'19_Расчет_аналитики'!Z401</f>
        <v/>
      </c>
      <c r="AA402">
        <f>'19_Расчет_аналитики'!AA369-'19_Расчет_аналитики'!AA401</f>
        <v/>
      </c>
      <c r="AB402">
        <f>'19_Расчет_аналитики'!AB369-'19_Расчет_аналитики'!AB401</f>
        <v/>
      </c>
      <c r="AC402">
        <f>'19_Расчет_аналитики'!AC369-'19_Расчет_аналитики'!AC401</f>
        <v/>
      </c>
      <c r="AD402">
        <f>'19_Расчет_аналитики'!AD369-'19_Расчет_аналитики'!AD401</f>
        <v/>
      </c>
      <c r="AE402">
        <f>'19_Расчет_аналитики'!AE369-'19_Расчет_аналитики'!AE401</f>
        <v/>
      </c>
      <c r="AF402">
        <f>'19_Расчет_аналитики'!AF369-'19_Расчет_аналитики'!AF401</f>
        <v/>
      </c>
      <c r="AG402">
        <f>'19_Расчет_аналитики'!AG369-'19_Расчет_аналитики'!AG401</f>
        <v/>
      </c>
      <c r="AH402">
        <f>'19_Расчет_аналитики'!AH369-'19_Расчет_аналитики'!AH401</f>
        <v/>
      </c>
      <c r="AI402">
        <f>'19_Расчет_аналитики'!AI369-'19_Расчет_аналитики'!AI401</f>
        <v/>
      </c>
      <c r="AJ402">
        <f>'19_Расчет_аналитики'!AJ369-'19_Расчет_аналитики'!AJ401</f>
        <v/>
      </c>
      <c r="AK402">
        <f>'19_Расчет_аналитики'!AK369-'19_Расчет_аналитики'!AK401</f>
        <v/>
      </c>
      <c r="AL402">
        <f>'19_Расчет_аналитики'!AL369-'19_Расчет_аналитики'!AL401</f>
        <v/>
      </c>
      <c r="AM402">
        <f>'19_Расчет_аналитики'!AM369-'19_Расчет_аналитики'!AM401</f>
        <v/>
      </c>
      <c r="AN402">
        <f>'19_Расчет_аналитики'!AN369-'19_Расчет_аналитики'!AN401</f>
        <v/>
      </c>
      <c r="AO402">
        <f>'19_Расчет_аналитики'!AO369-'19_Расчет_аналитики'!AO401</f>
        <v/>
      </c>
      <c r="AP402">
        <f>'19_Расчет_аналитики'!AP369-'19_Расчет_аналитики'!AP401</f>
        <v/>
      </c>
      <c r="AQ402">
        <f>'19_Расчет_аналитики'!AQ369-'19_Расчет_аналитики'!AQ401</f>
        <v/>
      </c>
      <c r="AR402">
        <f>'19_Расчет_аналитики'!AR369-'19_Расчет_аналитики'!AR401</f>
        <v/>
      </c>
      <c r="AS402">
        <f>'19_Расчет_аналитики'!AS369-'19_Расчет_аналитики'!AS401</f>
        <v/>
      </c>
      <c r="AT402">
        <f>'19_Расчет_аналитики'!AT369-'19_Расчет_аналитики'!AT401</f>
        <v/>
      </c>
      <c r="AU402">
        <f>'19_Расчет_аналитики'!AU369-'19_Расчет_аналитики'!AU401</f>
        <v/>
      </c>
      <c r="AV402">
        <f>'19_Расчет_аналитики'!AV369-'19_Расчет_аналитики'!AV401</f>
        <v/>
      </c>
      <c r="AW402">
        <f>'19_Расчет_аналитики'!AW369-'19_Расчет_аналитики'!AW401</f>
        <v/>
      </c>
      <c r="AX402">
        <f>'19_Расчет_аналитики'!AX369-'19_Расчет_аналитики'!AX401</f>
        <v/>
      </c>
      <c r="AY402">
        <f>'19_Расчет_аналитики'!AY369-'19_Расчет_аналитики'!AY401</f>
        <v/>
      </c>
      <c r="AZ402">
        <f>'19_Расчет_аналитики'!AZ369-'19_Расчет_аналитики'!AZ401</f>
        <v/>
      </c>
      <c r="BA402">
        <f>'19_Расчет_аналитики'!BA369-'19_Расчет_аналитики'!BA401</f>
        <v/>
      </c>
      <c r="BB402">
        <f>'19_Расчет_аналитики'!BB369-'19_Расчет_аналитики'!BB401</f>
        <v/>
      </c>
      <c r="BC402">
        <f>'19_Расчет_аналитики'!BC369-'19_Расчет_аналитики'!BC401</f>
        <v/>
      </c>
      <c r="BD402">
        <f>'19_Расчет_аналитики'!BD369-'19_Расчет_аналитики'!BD401</f>
        <v/>
      </c>
      <c r="BE402">
        <f>'19_Расчет_аналитики'!BE369-'19_Расчет_аналитики'!BE401</f>
        <v/>
      </c>
      <c r="BF402">
        <f>'19_Расчет_аналитики'!BF369-'19_Расчет_аналитики'!BF401</f>
        <v/>
      </c>
      <c r="BG402">
        <f>'19_Расчет_аналитики'!BG369-'19_Расчет_аналитики'!BG401</f>
        <v/>
      </c>
      <c r="BH402">
        <f>'19_Расчет_аналитики'!BH369-'19_Расчет_аналитики'!BH401</f>
        <v/>
      </c>
      <c r="BI402">
        <f>'19_Расчет_аналитики'!BI369-'19_Расчет_аналитики'!BI401</f>
        <v/>
      </c>
      <c r="BJ402">
        <f>'19_Расчет_аналитики'!BJ369-'19_Расчет_аналитики'!BJ401</f>
        <v/>
      </c>
      <c r="BK402">
        <f>'19_Расчет_аналитики'!BK369-'19_Расчет_аналитики'!BK401</f>
        <v/>
      </c>
      <c r="BL402">
        <f>'19_Расчет_аналитики'!BL369-'19_Расчет_аналитики'!BL401</f>
        <v/>
      </c>
      <c r="BM402">
        <f>'19_Расчет_аналитики'!BM369-'19_Расчет_аналитики'!BM401</f>
        <v/>
      </c>
      <c r="BN402">
        <f>'19_Расчет_аналитики'!BN369-'19_Расчет_аналитики'!BN401</f>
        <v/>
      </c>
      <c r="BO402">
        <f>'19_Расчет_аналитики'!BO369-'19_Расчет_аналитики'!BO401</f>
        <v/>
      </c>
    </row>
    <row r="403">
      <c r="Z403">
        <f>'19_Расчет_аналитики'!Z370-'19_Расчет_аналитики'!Z400</f>
        <v/>
      </c>
      <c r="AA403">
        <f>'19_Расчет_аналитики'!AA370-'19_Расчет_аналитики'!AA400</f>
        <v/>
      </c>
      <c r="AB403">
        <f>'19_Расчет_аналитики'!AB370-'19_Расчет_аналитики'!AB400</f>
        <v/>
      </c>
      <c r="AC403">
        <f>'19_Расчет_аналитики'!AC370-'19_Расчет_аналитики'!AC400</f>
        <v/>
      </c>
      <c r="AD403">
        <f>'19_Расчет_аналитики'!AD370-'19_Расчет_аналитики'!AD400</f>
        <v/>
      </c>
      <c r="AE403">
        <f>'19_Расчет_аналитики'!AE370-'19_Расчет_аналитики'!AE400</f>
        <v/>
      </c>
      <c r="AF403">
        <f>'19_Расчет_аналитики'!AF370-'19_Расчет_аналитики'!AF400</f>
        <v/>
      </c>
      <c r="AG403">
        <f>'19_Расчет_аналитики'!AG370-'19_Расчет_аналитики'!AG400</f>
        <v/>
      </c>
      <c r="AH403">
        <f>'19_Расчет_аналитики'!AH370-'19_Расчет_аналитики'!AH400</f>
        <v/>
      </c>
      <c r="AI403">
        <f>'19_Расчет_аналитики'!AI370-'19_Расчет_аналитики'!AI400</f>
        <v/>
      </c>
      <c r="AJ403">
        <f>'19_Расчет_аналитики'!AJ370-'19_Расчет_аналитики'!AJ400</f>
        <v/>
      </c>
      <c r="AK403">
        <f>'19_Расчет_аналитики'!AK370-'19_Расчет_аналитики'!AK400</f>
        <v/>
      </c>
      <c r="AL403">
        <f>'19_Расчет_аналитики'!AL370-'19_Расчет_аналитики'!AL400</f>
        <v/>
      </c>
      <c r="AM403">
        <f>'19_Расчет_аналитики'!AM370-'19_Расчет_аналитики'!AM400</f>
        <v/>
      </c>
      <c r="AN403">
        <f>'19_Расчет_аналитики'!AN370-'19_Расчет_аналитики'!AN400</f>
        <v/>
      </c>
      <c r="AO403">
        <f>'19_Расчет_аналитики'!AO370-'19_Расчет_аналитики'!AO400</f>
        <v/>
      </c>
      <c r="AP403">
        <f>'19_Расчет_аналитики'!AP370-'19_Расчет_аналитики'!AP400</f>
        <v/>
      </c>
      <c r="AQ403">
        <f>'19_Расчет_аналитики'!AQ370-'19_Расчет_аналитики'!AQ400</f>
        <v/>
      </c>
      <c r="AR403">
        <f>'19_Расчет_аналитики'!AR370-'19_Расчет_аналитики'!AR400</f>
        <v/>
      </c>
      <c r="AS403">
        <f>'19_Расчет_аналитики'!AS370-'19_Расчет_аналитики'!AS400</f>
        <v/>
      </c>
      <c r="AT403">
        <f>'19_Расчет_аналитики'!AT370-'19_Расчет_аналитики'!AT400</f>
        <v/>
      </c>
      <c r="AU403">
        <f>'19_Расчет_аналитики'!AU370-'19_Расчет_аналитики'!AU400</f>
        <v/>
      </c>
      <c r="AV403">
        <f>'19_Расчет_аналитики'!AV370-'19_Расчет_аналитики'!AV400</f>
        <v/>
      </c>
      <c r="AW403">
        <f>'19_Расчет_аналитики'!AW370-'19_Расчет_аналитики'!AW400</f>
        <v/>
      </c>
      <c r="AX403">
        <f>'19_Расчет_аналитики'!AX370-'19_Расчет_аналитики'!AX400</f>
        <v/>
      </c>
      <c r="AY403">
        <f>'19_Расчет_аналитики'!AY370-'19_Расчет_аналитики'!AY400</f>
        <v/>
      </c>
      <c r="AZ403">
        <f>'19_Расчет_аналитики'!AZ370-'19_Расчет_аналитики'!AZ400</f>
        <v/>
      </c>
      <c r="BA403">
        <f>'19_Расчет_аналитики'!BA370-'19_Расчет_аналитики'!BA400</f>
        <v/>
      </c>
      <c r="BB403">
        <f>'19_Расчет_аналитики'!BB370-'19_Расчет_аналитики'!BB400</f>
        <v/>
      </c>
      <c r="BC403">
        <f>'19_Расчет_аналитики'!BC370-'19_Расчет_аналитики'!BC400</f>
        <v/>
      </c>
      <c r="BD403">
        <f>'19_Расчет_аналитики'!BD370-'19_Расчет_аналитики'!BD400</f>
        <v/>
      </c>
      <c r="BE403">
        <f>'19_Расчет_аналитики'!BE370-'19_Расчет_аналитики'!BE400</f>
        <v/>
      </c>
      <c r="BF403">
        <f>'19_Расчет_аналитики'!BF370-'19_Расчет_аналитики'!BF400</f>
        <v/>
      </c>
      <c r="BG403">
        <f>'19_Расчет_аналитики'!BG370-'19_Расчет_аналитики'!BG400</f>
        <v/>
      </c>
      <c r="BH403">
        <f>'19_Расчет_аналитики'!BH370-'19_Расчет_аналитики'!BH400</f>
        <v/>
      </c>
      <c r="BI403">
        <f>'19_Расчет_аналитики'!BI370-'19_Расчет_аналитики'!BI400</f>
        <v/>
      </c>
      <c r="BJ403">
        <f>'19_Расчет_аналитики'!BJ370-'19_Расчет_аналитики'!BJ400</f>
        <v/>
      </c>
      <c r="BK403">
        <f>'19_Расчет_аналитики'!BK370-'19_Расчет_аналитики'!BK400</f>
        <v/>
      </c>
      <c r="BL403">
        <f>'19_Расчет_аналитики'!BL370-'19_Расчет_аналитики'!BL400</f>
        <v/>
      </c>
      <c r="BM403">
        <f>'19_Расчет_аналитики'!BM370-'19_Расчет_аналитики'!BM400</f>
        <v/>
      </c>
      <c r="BN403">
        <f>'19_Расчет_аналитики'!BN370-'19_Расчет_аналитики'!BN400</f>
        <v/>
      </c>
      <c r="BO403">
        <f>'19_Расчет_аналитики'!BO370-'19_Расчет_аналитики'!BO400</f>
        <v/>
      </c>
    </row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>
      <c r="B562">
        <f>'19_Расчет_аналитики'!B379-SUM('19_Расчет_аналитики'!B376:B378)</f>
        <v/>
      </c>
      <c r="C562">
        <f>'19_Расчет_аналитики'!C379-SUM('19_Расчет_аналитики'!C376:C378)</f>
        <v/>
      </c>
      <c r="D562">
        <f>'19_Расчет_аналитики'!D379-SUM('19_Расчет_аналитики'!D376:D378)</f>
        <v/>
      </c>
      <c r="E562">
        <f>'19_Расчет_аналитики'!E379-SUM('19_Расчет_аналитики'!E376:E378)</f>
        <v/>
      </c>
      <c r="F562">
        <f>'19_Расчет_аналитики'!F379-SUM('19_Расчет_аналитики'!F376:F378)</f>
        <v/>
      </c>
      <c r="G562">
        <f>'19_Расчет_аналитики'!G379-SUM('19_Расчет_аналитики'!G376:G378)</f>
        <v/>
      </c>
      <c r="H562">
        <f>'19_Расчет_аналитики'!H379-SUM('19_Расчет_аналитики'!H376:H378)</f>
        <v/>
      </c>
      <c r="I562">
        <f>'19_Расчет_аналитики'!I379-SUM('19_Расчет_аналитики'!I376:I378)</f>
        <v/>
      </c>
      <c r="J562">
        <f>'19_Расчет_аналитики'!J379-SUM('19_Расчет_аналитики'!J376:J378)</f>
        <v/>
      </c>
      <c r="K562">
        <f>'19_Расчет_аналитики'!K379-SUM('19_Расчет_аналитики'!K376:K378)</f>
        <v/>
      </c>
      <c r="L562">
        <f>'19_Расчет_аналитики'!L379-SUM('19_Расчет_аналитики'!L376:L378)</f>
        <v/>
      </c>
      <c r="M562">
        <f>'19_Расчет_аналитики'!M379-SUM('19_Расчет_аналитики'!M376:M378)</f>
        <v/>
      </c>
      <c r="N562">
        <f>'19_Расчет_аналитики'!N379-SUM('19_Расчет_аналитики'!N376:N378)</f>
        <v/>
      </c>
      <c r="O562">
        <f>'19_Расчет_аналитики'!O379-SUM('19_Расчет_аналитики'!O376:O378)</f>
        <v/>
      </c>
      <c r="P562">
        <f>'19_Расчет_аналитики'!P379-SUM('19_Расчет_аналитики'!P376:P378)</f>
        <v/>
      </c>
      <c r="Q562">
        <f>'19_Расчет_аналитики'!Q379-SUM('19_Расчет_аналитики'!Q376:Q378)</f>
        <v/>
      </c>
      <c r="R562">
        <f>'19_Расчет_аналитики'!R379-SUM('19_Расчет_аналитики'!R376:R378)</f>
        <v/>
      </c>
      <c r="S562">
        <f>'19_Расчет_аналитики'!S379-SUM('19_Расчет_аналитики'!S376:S378)</f>
        <v/>
      </c>
      <c r="T562">
        <f>'19_Расчет_аналитики'!T379-SUM('19_Расчет_аналитики'!T376:T378)</f>
        <v/>
      </c>
      <c r="U562">
        <f>'19_Расчет_аналитики'!U379-SUM('19_Расчет_аналитики'!U376:U378)</f>
        <v/>
      </c>
      <c r="V562">
        <f>'19_Расчет_аналитики'!V379-SUM('19_Расчет_аналитики'!V376:V378)</f>
        <v/>
      </c>
      <c r="W562">
        <f>'19_Расчет_аналитики'!W379-SUM('19_Расчет_аналитики'!W376:W378)</f>
        <v/>
      </c>
      <c r="X562">
        <f>'19_Расчет_аналитики'!X379-SUM('19_Расчет_аналитики'!X376:X378)</f>
        <v/>
      </c>
      <c r="Y562">
        <f>'19_Расчет_аналитики'!Y379-SUM('19_Расчет_аналитики'!Y376:Y378)</f>
        <v/>
      </c>
      <c r="Z562">
        <f>'19_Расчет_аналитики'!Z379-SUM('19_Расчет_аналитики'!Z376:Z378)</f>
        <v/>
      </c>
      <c r="AA562">
        <f>'19_Расчет_аналитики'!AA379-SUM('19_Расчет_аналитики'!AA376:AA378)</f>
        <v/>
      </c>
      <c r="AB562">
        <f>'19_Расчет_аналитики'!AB379-SUM('19_Расчет_аналитики'!AB376:AB378)</f>
        <v/>
      </c>
      <c r="AC562">
        <f>'19_Расчет_аналитики'!AC379-SUM('19_Расчет_аналитики'!AC376:AC378)</f>
        <v/>
      </c>
      <c r="AD562">
        <f>'19_Расчет_аналитики'!AD379-SUM('19_Расчет_аналитики'!AD376:AD378)</f>
        <v/>
      </c>
      <c r="AE562">
        <f>'19_Расчет_аналитики'!AE379-SUM('19_Расчет_аналитики'!AE376:AE378)</f>
        <v/>
      </c>
      <c r="AF562">
        <f>'19_Расчет_аналитики'!AF379-SUM('19_Расчет_аналитики'!AF376:AF378)</f>
        <v/>
      </c>
      <c r="AG562">
        <f>'19_Расчет_аналитики'!AG379-SUM('19_Расчет_аналитики'!AG376:AG378)</f>
        <v/>
      </c>
      <c r="AH562">
        <f>'19_Расчет_аналитики'!AH379-SUM('19_Расчет_аналитики'!AH376:AH378)</f>
        <v/>
      </c>
      <c r="AI562">
        <f>'19_Расчет_аналитики'!AI379-SUM('19_Расчет_аналитики'!AI376:AI378)</f>
        <v/>
      </c>
      <c r="AJ562">
        <f>'19_Расчет_аналитики'!AJ379-SUM('19_Расчет_аналитики'!AJ376:AJ378)</f>
        <v/>
      </c>
      <c r="AK562">
        <f>'19_Расчет_аналитики'!AK379-SUM('19_Расчет_аналитики'!AK376:AK378)</f>
        <v/>
      </c>
      <c r="AL562">
        <f>'19_Расчет_аналитики'!AL379-SUM('19_Расчет_аналитики'!AL376:AL378)</f>
        <v/>
      </c>
      <c r="AM562">
        <f>'19_Расчет_аналитики'!AM379-SUM('19_Расчет_аналитики'!AM376:AM378)</f>
        <v/>
      </c>
      <c r="AN562">
        <f>'19_Расчет_аналитики'!AN379-SUM('19_Расчет_аналитики'!AN376:AN378)</f>
        <v/>
      </c>
      <c r="AO562">
        <f>'19_Расчет_аналитики'!AO379-SUM('19_Расчет_аналитики'!AO376:AO378)</f>
        <v/>
      </c>
      <c r="AP562">
        <f>'19_Расчет_аналитики'!AP379-SUM('19_Расчет_аналитики'!AP376:AP378)</f>
        <v/>
      </c>
      <c r="AQ562">
        <f>'19_Расчет_аналитики'!AQ379-SUM('19_Расчет_аналитики'!AQ376:AQ378)</f>
        <v/>
      </c>
      <c r="AR562">
        <f>'19_Расчет_аналитики'!AR379-SUM('19_Расчет_аналитики'!AR376:AR378)</f>
        <v/>
      </c>
      <c r="AS562">
        <f>'19_Расчет_аналитики'!AS379-SUM('19_Расчет_аналитики'!AS376:AS378)</f>
        <v/>
      </c>
      <c r="AT562">
        <f>'19_Расчет_аналитики'!AT379-SUM('19_Расчет_аналитики'!AT376:AT378)</f>
        <v/>
      </c>
      <c r="AU562">
        <f>'19_Расчет_аналитики'!AU379-SUM('19_Расчет_аналитики'!AU376:AU378)</f>
        <v/>
      </c>
      <c r="AV562">
        <f>'19_Расчет_аналитики'!AV379-SUM('19_Расчет_аналитики'!AV376:AV378)</f>
        <v/>
      </c>
      <c r="AW562">
        <f>'19_Расчет_аналитики'!AW379-SUM('19_Расчет_аналитики'!AW376:AW378)</f>
        <v/>
      </c>
      <c r="AX562">
        <f>'19_Расчет_аналитики'!AX379-SUM('19_Расчет_аналитики'!AX376:AX378)</f>
        <v/>
      </c>
      <c r="AY562">
        <f>'19_Расчет_аналитики'!AY379-SUM('19_Расчет_аналитики'!AY376:AY378)</f>
        <v/>
      </c>
      <c r="AZ562">
        <f>'19_Расчет_аналитики'!AZ379-SUM('19_Расчет_аналитики'!AZ376:AZ378)</f>
        <v/>
      </c>
      <c r="BA562">
        <f>'19_Расчет_аналитики'!BA379-SUM('19_Расчет_аналитики'!BA376:BA378)</f>
        <v/>
      </c>
      <c r="BB562">
        <f>'19_Расчет_аналитики'!BB379-SUM('19_Расчет_аналитики'!BB376:BB378)</f>
        <v/>
      </c>
      <c r="BC562">
        <f>'19_Расчет_аналитики'!BC379-SUM('19_Расчет_аналитики'!BC376:BC378)</f>
        <v/>
      </c>
      <c r="BD562">
        <f>'19_Расчет_аналитики'!BD379-SUM('19_Расчет_аналитики'!BD376:BD378)</f>
        <v/>
      </c>
      <c r="BE562">
        <f>'19_Расчет_аналитики'!BE379-SUM('19_Расчет_аналитики'!BE376:BE378)</f>
        <v/>
      </c>
      <c r="BF562">
        <f>'19_Расчет_аналитики'!BF379-SUM('19_Расчет_аналитики'!BF376:BF378)</f>
        <v/>
      </c>
      <c r="BG562">
        <f>'19_Расчет_аналитики'!BG379-SUM('19_Расчет_аналитики'!BG376:BG378)</f>
        <v/>
      </c>
      <c r="BH562">
        <f>'19_Расчет_аналитики'!BH379-SUM('19_Расчет_аналитики'!BH376:BH378)</f>
        <v/>
      </c>
      <c r="BI562">
        <f>'19_Расчет_аналитики'!BI379-SUM('19_Расчет_аналитики'!BI376:BI378)</f>
        <v/>
      </c>
      <c r="BJ562">
        <f>'19_Расчет_аналитики'!BJ379-SUM('19_Расчет_аналитики'!BJ376:BJ378)</f>
        <v/>
      </c>
      <c r="BK562">
        <f>'19_Расчет_аналитики'!BK379-SUM('19_Расчет_аналитики'!BK376:BK378)</f>
        <v/>
      </c>
      <c r="BL562">
        <f>'19_Расчет_аналитики'!BL379-SUM('19_Расчет_аналитики'!BL376:BL378)</f>
        <v/>
      </c>
      <c r="BM562">
        <f>'19_Расчет_аналитики'!BM379-SUM('19_Расчет_аналитики'!BM376:BM378)</f>
        <v/>
      </c>
      <c r="BN562">
        <f>'19_Расчет_аналитики'!BN379-SUM('19_Расчет_аналитики'!BN376:BN378)</f>
        <v/>
      </c>
      <c r="BO562">
        <f>'19_Расчет_аналитики'!BO379-SUM('19_Расчет_аналитики'!BO376:BO378)</f>
        <v/>
      </c>
    </row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IF(OR('01_Вводные'!$B$238="Нет",'19_Расчет_аналитики'!B627&gt;='19_Расчет_аналитики'!B625-0.01),MIN('19_Расчет_аналитики'!B631,MAX(0,'19_Расчет_аналитики'!B787)),0)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IF(OR('01_Вводные'!$B$238="Нет",'19_Расчет_аналитики'!C627&gt;='19_Расчет_аналитики'!C625-0.01),MIN('19_Расчет_аналитики'!C631,MAX(0,'19_Расчет_аналитики'!C787)),0)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IF(OR('01_Вводные'!$B$238="Нет",'19_Расчет_аналитики'!D627&gt;='19_Расчет_аналитики'!D625-0.01),MIN('19_Расчет_аналитики'!D631,MAX(0,'19_Расчет_аналитики'!D787)),0)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IF(OR('01_Вводные'!$B$238="Нет",'19_Расчет_аналитики'!E627&gt;='19_Расчет_аналитики'!E625-0.01),MIN('19_Расчет_аналитики'!E631,MAX(0,'19_Расчет_аналитики'!E787)),0)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IF(OR('01_Вводные'!$B$238="Нет",'19_Расчет_аналитики'!F627&gt;='19_Расчет_аналитики'!F625-0.01),MIN('19_Расчет_аналитики'!F631,MAX(0,'19_Расчет_аналитики'!F787)),0)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IF(OR('01_Вводные'!$B$238="Нет",'19_Расчет_аналитики'!G627&gt;='19_Расчет_аналитики'!G625-0.01),MIN('19_Расчет_аналитики'!G631,MAX(0,'19_Расчет_аналитики'!G787)),0)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IF(OR('01_Вводные'!$B$238="Нет",'19_Расчет_аналитики'!H627&gt;='19_Расчет_аналитики'!H625-0.01),MIN('19_Расчет_аналитики'!H631,MAX(0,'19_Расчет_аналитики'!H787)),0)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IF(OR('01_Вводные'!$B$238="Нет",'19_Расчет_аналитики'!I627&gt;='19_Расчет_аналитики'!I625-0.01),MIN('19_Расчет_аналитики'!I631,MAX(0,'19_Расчет_аналитики'!I787)),0)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IF(OR('01_Вводные'!$B$238="Нет",'19_Расчет_аналитики'!J627&gt;='19_Расчет_аналитики'!J625-0.01),MIN('19_Расчет_аналитики'!J631,MAX(0,'19_Расчет_аналитики'!J787)),0)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IF(OR('01_Вводные'!$B$238="Нет",'19_Расчет_аналитики'!K627&gt;='19_Расчет_аналитики'!K625-0.01),MIN('19_Расчет_аналитики'!K631,MAX(0,'19_Расчет_аналитики'!K787)),0)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IF(OR('01_Вводные'!$B$238="Нет",'19_Расчет_аналитики'!L627&gt;='19_Расчет_аналитики'!L625-0.01),MIN('19_Расчет_аналитики'!L631,MAX(0,'19_Расчет_аналитики'!L787)),0)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IF(OR('01_Вводные'!$B$238="Нет",'19_Расчет_аналитики'!M627&gt;='19_Расчет_аналитики'!M625-0.01),MIN('19_Расчет_аналитики'!M631,MAX(0,'19_Расчет_аналитики'!M787)),0)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IF(OR('01_Вводные'!$B$238="Нет",'19_Расчет_аналитики'!N627&gt;='19_Расчет_аналитики'!N625-0.01),MIN('19_Расчет_аналитики'!N631,MAX(0,'19_Расчет_аналитики'!N787)),0)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IF(OR('01_Вводные'!$B$238="Нет",'19_Расчет_аналитики'!O627&gt;='19_Расчет_аналитики'!O625-0.01),MIN('19_Расчет_аналитики'!O631,MAX(0,'19_Расчет_аналитики'!O787)),0)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IF(OR('01_Вводные'!$B$238="Нет",'19_Расчет_аналитики'!P627&gt;='19_Расчет_аналитики'!P625-0.01),MIN('19_Расчет_аналитики'!P631,MAX(0,'19_Расчет_аналитики'!P787)),0)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IF(OR('01_Вводные'!$B$238="Нет",'19_Расчет_аналитики'!Q627&gt;='19_Расчет_аналитики'!Q625-0.01),MIN('19_Расчет_аналитики'!Q631,MAX(0,'19_Расчет_аналитики'!Q787)),0)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IF(OR('01_Вводные'!$B$238="Нет",'19_Расчет_аналитики'!R627&gt;='19_Расчет_аналитики'!R625-0.01),MIN('19_Расчет_аналитики'!R631,MAX(0,'19_Расчет_аналитики'!R787)),0)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IF(OR('01_Вводные'!$B$238="Нет",'19_Расчет_аналитики'!S627&gt;='19_Расчет_аналитики'!S625-0.01),MIN('19_Расчет_аналитики'!S631,MAX(0,'19_Расчет_аналитики'!S787)),0)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IF(OR('01_Вводные'!$B$238="Нет",'19_Расчет_аналитики'!T627&gt;='19_Расчет_аналитики'!T625-0.01),MIN('19_Расчет_аналитики'!T631,MAX(0,'19_Расчет_аналитики'!T787)),0)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IF(OR('01_Вводные'!$B$238="Нет",'19_Расчет_аналитики'!U627&gt;='19_Расчет_аналитики'!U625-0.01),MIN('19_Расчет_аналитики'!U631,MAX(0,'19_Расчет_аналитики'!U787)),0)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IF(OR('01_Вводные'!$B$238="Нет",'19_Расчет_аналитики'!V627&gt;='19_Расчет_аналитики'!V625-0.01),MIN('19_Расчет_аналитики'!V631,MAX(0,'19_Расчет_аналитики'!V787)),0)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IF(OR('01_Вводные'!$B$238="Нет",'19_Расчет_аналитики'!W627&gt;='19_Расчет_аналитики'!W625-0.01),MIN('19_Расчет_аналитики'!W631,MAX(0,'19_Расчет_аналитики'!W787)),0)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IF(OR('01_Вводные'!$B$238="Нет",'19_Расчет_аналитики'!X627&gt;='19_Расчет_аналитики'!X625-0.01),MIN('19_Расчет_аналитики'!X631,MAX(0,'19_Расчет_аналитики'!X787)),0)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IF(OR('01_Вводные'!$B$238="Нет",'19_Расчет_аналитики'!Y627&gt;='19_Расчет_аналитики'!Y625-0.01),MIN('19_Расчет_аналитики'!Y631,MAX(0,'19_Расчет_аналитики'!Y787)),0)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IF(OR('01_Вводные'!$B$238="Нет",'19_Расчет_аналитики'!Z627&gt;='19_Расчет_аналитики'!Z625-0.01),MIN('19_Расчет_аналитики'!Z631,MAX(0,'19_Расчет_аналитики'!Z787)),0)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IF(OR('01_Вводные'!$B$238="Нет",'19_Расчет_аналитики'!AA627&gt;='19_Расчет_аналитики'!AA625-0.01),MIN('19_Расчет_аналитики'!AA631,MAX(0,'19_Расчет_аналитики'!AA787)),0)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IF(OR('01_Вводные'!$B$238="Нет",'19_Расчет_аналитики'!AB627&gt;='19_Расчет_аналитики'!AB625-0.01),MIN('19_Расчет_аналитики'!AB631,MAX(0,'19_Расчет_аналитики'!AB787)),0)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IF(OR('01_Вводные'!$B$238="Нет",'19_Расчет_аналитики'!AC627&gt;='19_Расчет_аналитики'!AC625-0.01),MIN('19_Расчет_аналитики'!AC631,MAX(0,'19_Расчет_аналитики'!AC787)),0)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IF(OR('01_Вводные'!$B$238="Нет",'19_Расчет_аналитики'!AD627&gt;='19_Расчет_аналитики'!AD625-0.01),MIN('19_Расчет_аналитики'!AD631,MAX(0,'19_Расчет_аналитики'!AD787)),0)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IF(OR('01_Вводные'!$B$238="Нет",'19_Расчет_аналитики'!AE627&gt;='19_Расчет_аналитики'!AE625-0.01),MIN('19_Расчет_аналитики'!AE631,MAX(0,'19_Расчет_аналитики'!AE787)),0)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IF(OR('01_Вводные'!$B$238="Нет",'19_Расчет_аналитики'!AF627&gt;='19_Расчет_аналитики'!AF625-0.01),MIN('19_Расчет_аналитики'!AF631,MAX(0,'19_Расчет_аналитики'!AF787)),0)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IF(OR('01_Вводные'!$B$238="Нет",'19_Расчет_аналитики'!AG627&gt;='19_Расчет_аналитики'!AG625-0.01),MIN('19_Расчет_аналитики'!AG631,MAX(0,'19_Расчет_аналитики'!AG787)),0)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IF(OR('01_Вводные'!$B$238="Нет",'19_Расчет_аналитики'!AH627&gt;='19_Расчет_аналитики'!AH625-0.01),MIN('19_Расчет_аналитики'!AH631,MAX(0,'19_Расчет_аналитики'!AH787)),0)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IF(OR('01_Вводные'!$B$238="Нет",'19_Расчет_аналитики'!AI627&gt;='19_Расчет_аналитики'!AI625-0.01),MIN('19_Расчет_аналитики'!AI631,MAX(0,'19_Расчет_аналитики'!AI787)),0)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IF(OR('01_Вводные'!$B$238="Нет",'19_Расчет_аналитики'!AJ627&gt;='19_Расчет_аналитики'!AJ625-0.01),MIN('19_Расчет_аналитики'!AJ631,MAX(0,'19_Расчет_аналитики'!AJ787)),0)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IF(OR('01_Вводные'!$B$238="Нет",'19_Расчет_аналитики'!AK627&gt;='19_Расчет_аналитики'!AK625-0.01),MIN('19_Расчет_аналитики'!AK631,MAX(0,'19_Расчет_аналитики'!AK787)),0)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IF(OR('01_Вводные'!$B$238="Нет",'19_Расчет_аналитики'!AL627&gt;='19_Расчет_аналитики'!AL625-0.01),MIN('19_Расчет_аналитики'!AL631,MAX(0,'19_Расчет_аналитики'!AL787)),0)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IF(OR('01_Вводные'!$B$238="Нет",'19_Расчет_аналитики'!AM627&gt;='19_Расчет_аналитики'!AM625-0.01),MIN('19_Расчет_аналитики'!AM631,MAX(0,'19_Расчет_аналитики'!AM787)),0)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IF(OR('01_Вводные'!$B$238="Нет",'19_Расчет_аналитики'!AN627&gt;='19_Расчет_аналитики'!AN625-0.01),MIN('19_Расчет_аналитики'!AN631,MAX(0,'19_Расчет_аналитики'!AN787)),0)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IF(OR('01_Вводные'!$B$238="Нет",'19_Расчет_аналитики'!AO627&gt;='19_Расчет_аналитики'!AO625-0.01),MIN('19_Расчет_аналитики'!AO631,MAX(0,'19_Расчет_аналитики'!AO787)),0)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IF(OR('01_Вводные'!$B$238="Нет",'19_Расчет_аналитики'!AP627&gt;='19_Расчет_аналитики'!AP625-0.01),MIN('19_Расчет_аналитики'!AP631,MAX(0,'19_Расчет_аналитики'!AP787)),0)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IF(OR('01_Вводные'!$B$238="Нет",'19_Расчет_аналитики'!AQ627&gt;='19_Расчет_аналитики'!AQ625-0.01),MIN('19_Расчет_аналитики'!AQ631,MAX(0,'19_Расчет_аналитики'!AQ787)),0)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IF(OR('01_Вводные'!$B$238="Нет",'19_Расчет_аналитики'!AR627&gt;='19_Расчет_аналитики'!AR625-0.01),MIN('19_Расчет_аналитики'!AR631,MAX(0,'19_Расчет_аналитики'!AR787)),0)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IF(OR('01_Вводные'!$B$238="Нет",'19_Расчет_аналитики'!AS627&gt;='19_Расчет_аналитики'!AS625-0.01),MIN('19_Расчет_аналитики'!AS631,MAX(0,'19_Расчет_аналитики'!AS787)),0)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IF(OR('01_Вводные'!$B$238="Нет",'19_Расчет_аналитики'!AT627&gt;='19_Расчет_аналитики'!AT625-0.01),MIN('19_Расчет_аналитики'!AT631,MAX(0,'19_Расчет_аналитики'!AT787)),0)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IF(OR('01_Вводные'!$B$238="Нет",'19_Расчет_аналитики'!AU627&gt;='19_Расчет_аналитики'!AU625-0.01),MIN('19_Расчет_аналитики'!AU631,MAX(0,'19_Расчет_аналитики'!AU787)),0)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IF(OR('01_Вводные'!$B$238="Нет",'19_Расчет_аналитики'!AV627&gt;='19_Расчет_аналитики'!AV625-0.01),MIN('19_Расчет_аналитики'!AV631,MAX(0,'19_Расчет_аналитики'!AV787)),0)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IF(OR('01_Вводные'!$B$238="Нет",'19_Расчет_аналитики'!AW627&gt;='19_Расчет_аналитики'!AW625-0.01),MIN('19_Расчет_аналитики'!AW631,MAX(0,'19_Расчет_аналитики'!AW787)),0)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IF(OR('01_Вводные'!$B$238="Нет",'19_Расчет_аналитики'!AX627&gt;='19_Расчет_аналитики'!AX625-0.01),MIN('19_Расчет_аналитики'!AX631,MAX(0,'19_Расчет_аналитики'!AX787)),0)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IF(OR('01_Вводные'!$B$238="Нет",'19_Расчет_аналитики'!AY627&gt;='19_Расчет_аналитики'!AY625-0.01),MIN('19_Расчет_аналитики'!AY631,MAX(0,'19_Расчет_аналитики'!AY787)),0)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IF(OR('01_Вводные'!$B$238="Нет",'19_Расчет_аналитики'!AZ627&gt;='19_Расчет_аналитики'!AZ625-0.01),MIN('19_Расчет_аналитики'!AZ631,MAX(0,'19_Расчет_аналитики'!AZ787)),0)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IF(OR('01_Вводные'!$B$238="Нет",'19_Расчет_аналитики'!BA627&gt;='19_Расчет_аналитики'!BA625-0.01),MIN('19_Расчет_аналитики'!BA631,MAX(0,'19_Расчет_аналитики'!BA787)),0)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IF(OR('01_Вводные'!$B$238="Нет",'19_Расчет_аналитики'!BB627&gt;='19_Расчет_аналитики'!BB625-0.01),MIN('19_Расчет_аналитики'!BB631,MAX(0,'19_Расчет_аналитики'!BB787)),0)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IF(OR('01_Вводные'!$B$238="Нет",'19_Расчет_аналитики'!BC627&gt;='19_Расчет_аналитики'!BC625-0.01),MIN('19_Расчет_аналитики'!BC631,MAX(0,'19_Расчет_аналитики'!BC787)),0)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IF(OR('01_Вводные'!$B$238="Нет",'19_Расчет_аналитики'!BD627&gt;='19_Расчет_аналитики'!BD625-0.01),MIN('19_Расчет_аналитики'!BD631,MAX(0,'19_Расчет_аналитики'!BD787)),0)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IF(OR('01_Вводные'!$B$238="Нет",'19_Расчет_аналитики'!BE627&gt;='19_Расчет_аналитики'!BE625-0.01),MIN('19_Расчет_аналитики'!BE631,MAX(0,'19_Расчет_аналитики'!BE787)),0)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IF(OR('01_Вводные'!$B$238="Нет",'19_Расчет_аналитики'!BF627&gt;='19_Расчет_аналитики'!BF625-0.01),MIN('19_Расчет_аналитики'!BF631,MAX(0,'19_Расчет_аналитики'!BF787)),0)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IF(OR('01_Вводные'!$B$238="Нет",'19_Расчет_аналитики'!BG627&gt;='19_Расчет_аналитики'!BG625-0.01),MIN('19_Расчет_аналитики'!BG631,MAX(0,'19_Расчет_аналитики'!BG787)),0)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IF(OR('01_Вводные'!$B$238="Нет",'19_Расчет_аналитики'!BH627&gt;='19_Расчет_аналитики'!BH625-0.01),MIN('19_Расчет_аналитики'!BH631,MAX(0,'19_Расчет_аналитики'!BH787)),0)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IF(OR('01_Вводные'!$B$238="Нет",'19_Расчет_аналитики'!BI627&gt;='19_Расчет_аналитики'!BI625-0.01),MIN('19_Расчет_аналитики'!BI631,MAX(0,'19_Расчет_аналитики'!BI787)),0)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>
      <c r="B706">
        <f>'19_Расчет_аналитики'!B371</f>
        <v/>
      </c>
      <c r="C706">
        <f>'19_Расчет_аналитики'!C371</f>
        <v/>
      </c>
      <c r="D706">
        <f>'19_Расчет_аналитики'!D371</f>
        <v/>
      </c>
      <c r="E706">
        <f>'19_Расчет_аналитики'!E371</f>
        <v/>
      </c>
      <c r="F706">
        <f>'19_Расчет_аналитики'!F371</f>
        <v/>
      </c>
      <c r="G706">
        <f>'19_Расчет_аналитики'!G371</f>
        <v/>
      </c>
      <c r="H706">
        <f>'19_Расчет_аналитики'!H371</f>
        <v/>
      </c>
      <c r="I706">
        <f>'19_Расчет_аналитики'!I371</f>
        <v/>
      </c>
      <c r="J706">
        <f>'19_Расчет_аналитики'!J371</f>
        <v/>
      </c>
      <c r="K706">
        <f>'19_Расчет_аналитики'!K371</f>
        <v/>
      </c>
      <c r="L706">
        <f>'19_Расчет_аналитики'!L371</f>
        <v/>
      </c>
      <c r="M706">
        <f>'19_Расчет_аналитики'!M371</f>
        <v/>
      </c>
      <c r="N706">
        <f>'19_Расчет_аналитики'!N371</f>
        <v/>
      </c>
      <c r="O706">
        <f>'19_Расчет_аналитики'!O371</f>
        <v/>
      </c>
      <c r="P706">
        <f>'19_Расчет_аналитики'!P371</f>
        <v/>
      </c>
      <c r="Q706">
        <f>'19_Расчет_аналитики'!Q371</f>
        <v/>
      </c>
      <c r="R706">
        <f>'19_Расчет_аналитики'!R371</f>
        <v/>
      </c>
      <c r="S706">
        <f>'19_Расчет_аналитики'!S371</f>
        <v/>
      </c>
      <c r="T706">
        <f>'19_Расчет_аналитики'!T371</f>
        <v/>
      </c>
      <c r="U706">
        <f>'19_Расчет_аналитики'!U371</f>
        <v/>
      </c>
      <c r="V706">
        <f>'19_Расчет_аналитики'!V371</f>
        <v/>
      </c>
      <c r="W706">
        <f>'19_Расчет_аналитики'!W371</f>
        <v/>
      </c>
      <c r="X706">
        <f>'19_Расчет_аналитики'!X371</f>
        <v/>
      </c>
      <c r="Y706">
        <f>'19_Расчет_аналитики'!Y371</f>
        <v/>
      </c>
      <c r="Z706">
        <f>'19_Расчет_аналитики'!Z371</f>
        <v/>
      </c>
      <c r="AA706">
        <f>'19_Расчет_аналитики'!AA371</f>
        <v/>
      </c>
      <c r="AB706">
        <f>'19_Расчет_аналитики'!AB371</f>
        <v/>
      </c>
      <c r="AC706">
        <f>'19_Расчет_аналитики'!AC371</f>
        <v/>
      </c>
      <c r="AD706">
        <f>'19_Расчет_аналитики'!AD371</f>
        <v/>
      </c>
      <c r="AE706">
        <f>'19_Расчет_аналитики'!AE371</f>
        <v/>
      </c>
      <c r="AF706">
        <f>'19_Расчет_аналитики'!AF371</f>
        <v/>
      </c>
      <c r="AG706">
        <f>'19_Расчет_аналитики'!AG371</f>
        <v/>
      </c>
      <c r="AH706">
        <f>'19_Расчет_аналитики'!AH371</f>
        <v/>
      </c>
      <c r="AI706">
        <f>'19_Расчет_аналитики'!AI371</f>
        <v/>
      </c>
      <c r="AJ706">
        <f>'19_Расчет_аналитики'!AJ371</f>
        <v/>
      </c>
      <c r="AK706">
        <f>'19_Расчет_аналитики'!AK371</f>
        <v/>
      </c>
      <c r="AL706">
        <f>'19_Расчет_аналитики'!AL371</f>
        <v/>
      </c>
      <c r="AM706">
        <f>'19_Расчет_аналитики'!AM371</f>
        <v/>
      </c>
      <c r="AN706">
        <f>'19_Расчет_аналитики'!AN371</f>
        <v/>
      </c>
      <c r="AO706">
        <f>'19_Расчет_аналитики'!AO371</f>
        <v/>
      </c>
      <c r="AP706">
        <f>'19_Расчет_аналитики'!AP371</f>
        <v/>
      </c>
      <c r="AQ706">
        <f>'19_Расчет_аналитики'!AQ371</f>
        <v/>
      </c>
      <c r="AR706">
        <f>'19_Расчет_аналитики'!AR371</f>
        <v/>
      </c>
      <c r="AS706">
        <f>'19_Расчет_аналитики'!AS371</f>
        <v/>
      </c>
      <c r="AT706">
        <f>'19_Расчет_аналитики'!AT371</f>
        <v/>
      </c>
      <c r="AU706">
        <f>'19_Расчет_аналитики'!AU371</f>
        <v/>
      </c>
      <c r="AV706">
        <f>'19_Расчет_аналитики'!AV371</f>
        <v/>
      </c>
      <c r="AW706">
        <f>'19_Расчет_аналитики'!AW371</f>
        <v/>
      </c>
      <c r="AX706">
        <f>'19_Расчет_аналитики'!AX371</f>
        <v/>
      </c>
      <c r="AY706">
        <f>'19_Расчет_аналитики'!AY371</f>
        <v/>
      </c>
      <c r="AZ706">
        <f>'19_Расчет_аналитики'!AZ371</f>
        <v/>
      </c>
      <c r="BA706">
        <f>'19_Расчет_аналитики'!BA371</f>
        <v/>
      </c>
      <c r="BB706">
        <f>'19_Расчет_аналитики'!BB371</f>
        <v/>
      </c>
      <c r="BC706">
        <f>'19_Расчет_аналитики'!BC371</f>
        <v/>
      </c>
      <c r="BD706">
        <f>'19_Расчет_аналитики'!BD371</f>
        <v/>
      </c>
      <c r="BE706">
        <f>'19_Расчет_аналитики'!BE371</f>
        <v/>
      </c>
      <c r="BF706">
        <f>'19_Расчет_аналитики'!BF371</f>
        <v/>
      </c>
      <c r="BG706">
        <f>'19_Расчет_аналитики'!BG371</f>
        <v/>
      </c>
      <c r="BH706">
        <f>'19_Расчет_аналитики'!BH371</f>
        <v/>
      </c>
      <c r="BI706">
        <f>'19_Расчет_аналитики'!BI371</f>
        <v/>
      </c>
    </row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C1351">
        <f>ROUND(SUM('19_Расчет_аналитики'!$B1350:C1350),0)-ROUND(SUM('04_Продажи'!$B15:B15),0)</f>
        <v/>
      </c>
      <c r="D1351">
        <f>ROUND(SUM('19_Расчет_аналитики'!$B1350:D1350),0)-ROUND(SUM('19_Расчет_аналитики'!$B1350:C1350),0)</f>
        <v/>
      </c>
      <c r="E1351">
        <f>ROUND(SUM('19_Расчет_аналитики'!$B1350:E1350),0)-ROUND(SUM('19_Расчет_аналитики'!$B1350:D1350),0)</f>
        <v/>
      </c>
      <c r="F1351">
        <f>ROUND(SUM('19_Расчет_аналитики'!$B1350:F1350),0)-ROUND(SUM('19_Расчет_аналитики'!$B1350:E1350),0)</f>
        <v/>
      </c>
      <c r="G1351">
        <f>ROUND(SUM('19_Расчет_аналитики'!$B1350:G1350),0)-ROUND(SUM('19_Расчет_аналитики'!$B1350:F1350),0)</f>
        <v/>
      </c>
      <c r="H1351">
        <f>ROUND(SUM('19_Расчет_аналитики'!$B1350:H1350),0)-ROUND(SUM('19_Расчет_аналитики'!$B1350:G1350),0)</f>
        <v/>
      </c>
      <c r="I1351">
        <f>ROUND(SUM('19_Расчет_аналитики'!$B1350:I1350),0)-ROUND(SUM('19_Расчет_аналитики'!$B1350:H1350),0)</f>
        <v/>
      </c>
      <c r="J1351">
        <f>ROUND(SUM('19_Расчет_аналитики'!$B1350:J1350),0)-ROUND(SUM('19_Расчет_аналитики'!$B1350:I1350),0)</f>
        <v/>
      </c>
      <c r="K1351">
        <f>ROUND(SUM('19_Расчет_аналитики'!$B1350:K1350),0)-ROUND(SUM('19_Расчет_аналитики'!$B1350:J1350),0)</f>
        <v/>
      </c>
      <c r="L1351">
        <f>ROUND(SUM('19_Расчет_аналитики'!$B1350:L1350),0)-ROUND(SUM('19_Расчет_аналитики'!$B1350:K1350),0)</f>
        <v/>
      </c>
      <c r="M1351">
        <f>ROUND(SUM('19_Расчет_аналитики'!$B1350:M1350),0)-ROUND(SUM('19_Расчет_аналитики'!$B1350:L1350),0)</f>
        <v/>
      </c>
      <c r="N1351">
        <f>ROUND('19_Расчет_аналитики'!N1350,0)</f>
        <v/>
      </c>
      <c r="O1351">
        <f>ROUND(SUM('19_Расчет_аналитики'!$N1350:O1350),0)-ROUND(SUM('19_Расчет_аналитики'!$N1350:N1350),0)</f>
        <v/>
      </c>
      <c r="P1351">
        <f>ROUND(SUM('19_Расчет_аналитики'!$N1350:P1350),0)-ROUND(SUM('19_Расчет_аналитики'!$N1350:O1350),0)</f>
        <v/>
      </c>
      <c r="Q1351">
        <f>ROUND(SUM('19_Расчет_аналитики'!$N1350:Q1350),0)-ROUND(SUM('19_Расчет_аналитики'!$N1350:P1350),0)</f>
        <v/>
      </c>
      <c r="R1351">
        <f>ROUND(SUM('19_Расчет_аналитики'!$N1350:R1350),0)-ROUND(SUM('19_Расчет_аналитики'!$N1350:Q1350),0)</f>
        <v/>
      </c>
      <c r="S1351">
        <f>ROUND(SUM('19_Расчет_аналитики'!$N1350:S1350),0)-ROUND(SUM('19_Расчет_аналитики'!$N1350:R1350),0)</f>
        <v/>
      </c>
      <c r="T1351">
        <f>ROUND(SUM('19_Расчет_аналитики'!$N1350:T1350),0)-ROUND(SUM('19_Расчет_аналитики'!$N1350:S1350),0)</f>
        <v/>
      </c>
      <c r="U1351">
        <f>ROUND(SUM('19_Расчет_аналитики'!$N1350:U1350),0)-ROUND(SUM('19_Расчет_аналитики'!$N1350:T1350),0)</f>
        <v/>
      </c>
      <c r="V1351">
        <f>ROUND(SUM('19_Расчет_аналитики'!$N1350:V1350),0)-ROUND(SUM('19_Расчет_аналитики'!$N1350:U1350),0)</f>
        <v/>
      </c>
      <c r="W1351">
        <f>ROUND(SUM('19_Расчет_аналитики'!$N1350:W1350),0)-ROUND(SUM('19_Расчет_аналитики'!$N1350:V1350),0)</f>
        <v/>
      </c>
      <c r="X1351">
        <f>ROUND(SUM('19_Расчет_аналитики'!$N1350:X1350),0)-ROUND(SUM('19_Расчет_аналитики'!$N1350:W1350),0)</f>
        <v/>
      </c>
      <c r="Y1351">
        <f>ROUND(SUM('19_Расчет_аналитики'!$N1350:Y1350),0)-ROUND(SUM('19_Расчет_аналитики'!$N1350:X1350),0)</f>
        <v/>
      </c>
      <c r="Z1351">
        <f>ROUND('19_Расчет_аналитики'!Z1350,0)</f>
        <v/>
      </c>
      <c r="AA1351">
        <f>ROUND(SUM('19_Расчет_аналитики'!$Z1350:AA1350),0)-ROUND(SUM('19_Расчет_аналитики'!$Z1350:Z1350),0)</f>
        <v/>
      </c>
      <c r="AB1351">
        <f>ROUND(SUM('19_Расчет_аналитики'!$Z1350:AB1350),0)-ROUND(SUM('19_Расчет_аналитики'!$Z1350:AA1350),0)</f>
        <v/>
      </c>
      <c r="AC1351">
        <f>ROUND(SUM('19_Расчет_аналитики'!$Z1350:AC1350),0)-ROUND(SUM('19_Расчет_аналитики'!$Z1350:AB1350),0)</f>
        <v/>
      </c>
      <c r="AD1351">
        <f>ROUND(SUM('19_Расчет_аналитики'!$Z1350:AD1350),0)-ROUND(SUM('19_Расчет_аналитики'!$Z1350:AC1350),0)</f>
        <v/>
      </c>
      <c r="AE1351">
        <f>ROUND(SUM('19_Расчет_аналитики'!$Z1350:AE1350),0)-ROUND(SUM('19_Расчет_аналитики'!$Z1350:AD1350),0)</f>
        <v/>
      </c>
      <c r="AF1351">
        <f>ROUND(SUM('19_Расчет_аналитики'!$Z1350:AF1350),0)-ROUND(SUM('19_Расчет_аналитики'!$Z1350:AE1350),0)</f>
        <v/>
      </c>
      <c r="AG1351">
        <f>ROUND(SUM('19_Расчет_аналитики'!$Z1350:AG1350),0)-ROUND(SUM('19_Расчет_аналитики'!$Z1350:AF1350),0)</f>
        <v/>
      </c>
      <c r="AH1351">
        <f>ROUND(SUM('19_Расчет_аналитики'!$Z1350:AH1350),0)-ROUND(SUM('19_Расчет_аналитики'!$Z1350:AG1350),0)</f>
        <v/>
      </c>
      <c r="AI1351">
        <f>ROUND(SUM('19_Расчет_аналитики'!$Z1350:AI1350),0)-ROUND(SUM('19_Расчет_аналитики'!$Z1350:AH1350),0)</f>
        <v/>
      </c>
      <c r="AJ1351">
        <f>ROUND(SUM('19_Расчет_аналитики'!$Z1350:AJ1350),0)-ROUND(SUM('19_Расчет_аналитики'!$Z1350:AI1350),0)</f>
        <v/>
      </c>
      <c r="AK1351">
        <f>ROUND(SUM('19_Расчет_аналитики'!$Z1350:AK1350),0)-ROUND(SUM('19_Расчет_аналитики'!$Z1350:AJ1350),0)</f>
        <v/>
      </c>
      <c r="AL1351">
        <f>ROUND('19_Расчет_аналитики'!AL1350,0)</f>
        <v/>
      </c>
      <c r="AM1351">
        <f>ROUND(SUM('19_Расчет_аналитики'!$AL1350:AM1350),0)-ROUND(SUM('19_Расчет_аналитики'!$AL1350:AL1350),0)</f>
        <v/>
      </c>
      <c r="AN1351">
        <f>ROUND(SUM('19_Расчет_аналитики'!$AL1350:AN1350),0)-ROUND(SUM('19_Расчет_аналитики'!$AL1350:AM1350),0)</f>
        <v/>
      </c>
      <c r="AO1351">
        <f>ROUND(SUM('19_Расчет_аналитики'!$AL1350:AO1350),0)-ROUND(SUM('19_Расчет_аналитики'!$AL1350:AN1350),0)</f>
        <v/>
      </c>
      <c r="AP1351">
        <f>ROUND(SUM('19_Расчет_аналитики'!$AL1350:AP1350),0)-ROUND(SUM('19_Расчет_аналитики'!$AL1350:AO1350),0)</f>
        <v/>
      </c>
      <c r="AQ1351">
        <f>ROUND(SUM('19_Расчет_аналитики'!$AL1350:AQ1350),0)-ROUND(SUM('19_Расчет_аналитики'!$AL1350:AP1350),0)</f>
        <v/>
      </c>
      <c r="AR1351">
        <f>ROUND(SUM('19_Расчет_аналитики'!$AL1350:AR1350),0)-ROUND(SUM('19_Расчет_аналитики'!$AL1350:AQ1350),0)</f>
        <v/>
      </c>
      <c r="AS1351">
        <f>ROUND(SUM('19_Расчет_аналитики'!$AL1350:AS1350),0)-ROUND(SUM('19_Расчет_аналитики'!$AL1350:AR1350),0)</f>
        <v/>
      </c>
      <c r="AT1351">
        <f>ROUND(SUM('19_Расчет_аналитики'!$AL1350:AT1350),0)-ROUND(SUM('19_Расчет_аналитики'!$AL1350:AS1350),0)</f>
        <v/>
      </c>
      <c r="AU1351">
        <f>ROUND(SUM('19_Расчет_аналитики'!$AL1350:AU1350),0)-ROUND(SUM('19_Расчет_аналитики'!$AL1350:AT1350),0)</f>
        <v/>
      </c>
      <c r="AV1351">
        <f>ROUND(SUM('19_Расчет_аналитики'!$AL1350:AV1350),0)-ROUND(SUM('19_Расчет_аналитики'!$AL1350:AU1350),0)</f>
        <v/>
      </c>
      <c r="AW1351">
        <f>ROUND(SUM('19_Расчет_аналитики'!$AL1350:AW1350),0)-ROUND(SUM('19_Расчет_аналитики'!$AL1350:AV1350),0)</f>
        <v/>
      </c>
      <c r="AX1351">
        <f>ROUND('19_Расчет_аналитики'!AX1350,0)</f>
        <v/>
      </c>
      <c r="AY1351">
        <f>ROUND(SUM('19_Расчет_аналитики'!$AX1350:AY1350),0)-ROUND(SUM('19_Расчет_аналитики'!$AX1350:AX1350),0)</f>
        <v/>
      </c>
      <c r="AZ1351">
        <f>ROUND(SUM('19_Расчет_аналитики'!$AX1350:AZ1350),0)-ROUND(SUM('19_Расчет_аналитики'!$AX1350:AY1350),0)</f>
        <v/>
      </c>
      <c r="BA1351">
        <f>ROUND(SUM('19_Расчет_аналитики'!$AX1350:BA1350),0)-ROUND(SUM('19_Расчет_аналитики'!$AX1350:AZ1350),0)</f>
        <v/>
      </c>
      <c r="BB1351">
        <f>ROUND(SUM('19_Расчет_аналитики'!$AX1350:BB1350),0)-ROUND(SUM('19_Расчет_аналитики'!$AX1350:BA1350),0)</f>
        <v/>
      </c>
      <c r="BC1351">
        <f>ROUND(SUM('19_Расчет_аналитики'!$AX1350:BC1350),0)-ROUND(SUM('19_Расчет_аналитики'!$AX1350:BB1350),0)</f>
        <v/>
      </c>
      <c r="BD1351">
        <f>ROUND(SUM('19_Расчет_аналитики'!$AX1350:BD1350),0)-ROUND(SUM('19_Расчет_аналитики'!$AX1350:BC1350),0)</f>
        <v/>
      </c>
      <c r="BE1351">
        <f>ROUND(SUM('19_Расчет_аналитики'!$AX1350:BE1350),0)-ROUND(SUM('19_Расчет_аналитики'!$AX1350:BD1350),0)</f>
        <v/>
      </c>
      <c r="BF1351">
        <f>ROUND(SUM('19_Расчет_аналитики'!$AX1350:BF1350),0)-ROUND(SUM('19_Расчет_аналитики'!$AX1350:BE1350),0)</f>
        <v/>
      </c>
      <c r="BG1351">
        <f>ROUND(SUM('19_Расчет_аналитики'!$AX1350:BG1350),0)-ROUND(SUM('19_Расчет_аналитики'!$AX1350:BF1350),0)</f>
        <v/>
      </c>
      <c r="BH1351">
        <f>ROUND(SUM('19_Расчет_аналитики'!$AX1350:BH1350),0)-ROUND(SUM('19_Расчет_аналитики'!$AX1350:BG1350),0)</f>
        <v/>
      </c>
      <c r="BI1351">
        <f>ROUND(SUM('19_Расчет_аналитики'!$AX1350:BI1350),0)-ROUND(SUM('19_Расчет_аналитики'!$AX1350:BH1350),0)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>
      <c r="C1354">
        <f>'19_Расчет_аналитики'!C1350*'01_Вводные'!$B$16</f>
        <v/>
      </c>
      <c r="D1354">
        <f>'19_Расчет_аналитики'!D1350*'01_Вводные'!$B$16</f>
        <v/>
      </c>
      <c r="E1354">
        <f>'19_Расчет_аналитики'!E1350*'01_Вводные'!$B$16</f>
        <v/>
      </c>
      <c r="F1354">
        <f>'19_Расчет_аналитики'!F1350*'01_Вводные'!$B$16</f>
        <v/>
      </c>
      <c r="G1354">
        <f>'19_Расчет_аналитики'!G1350*'01_Вводные'!$B$16</f>
        <v/>
      </c>
      <c r="H1354">
        <f>'19_Расчет_аналитики'!H1350*'01_Вводные'!$B$16</f>
        <v/>
      </c>
      <c r="I1354">
        <f>'19_Расчет_аналитики'!I1350*'01_Вводные'!$B$16</f>
        <v/>
      </c>
      <c r="J1354">
        <f>'19_Расчет_аналитики'!J1350*'01_Вводные'!$B$16</f>
        <v/>
      </c>
      <c r="K1354">
        <f>'19_Расчет_аналитики'!K1350*'01_Вводные'!$B$16</f>
        <v/>
      </c>
      <c r="L1354">
        <f>'19_Расчет_аналитики'!L1350*'01_Вводные'!$B$16</f>
        <v/>
      </c>
      <c r="M1354">
        <f>'19_Расчет_аналитики'!M1350*'01_Вводные'!$B$16</f>
        <v/>
      </c>
      <c r="N1354">
        <f>'19_Расчет_аналитики'!N1350*'01_Вводные'!$B$16</f>
        <v/>
      </c>
      <c r="O1354">
        <f>'19_Расчет_аналитики'!O1350*'01_Вводные'!$B$16</f>
        <v/>
      </c>
      <c r="P1354">
        <f>'19_Расчет_аналитики'!P1350*'01_Вводные'!$B$16</f>
        <v/>
      </c>
      <c r="Q1354">
        <f>'19_Расчет_аналитики'!Q1350*'01_Вводные'!$B$16</f>
        <v/>
      </c>
      <c r="R1354">
        <f>'19_Расчет_аналитики'!R1350*'01_Вводные'!$B$16</f>
        <v/>
      </c>
      <c r="S1354">
        <f>'19_Расчет_аналитики'!S1350*'01_Вводные'!$B$16</f>
        <v/>
      </c>
      <c r="T1354">
        <f>'19_Расчет_аналитики'!T1350*'01_Вводные'!$B$16</f>
        <v/>
      </c>
      <c r="U1354">
        <f>'19_Расчет_аналитики'!U1350*'01_Вводные'!$B$16</f>
        <v/>
      </c>
      <c r="V1354">
        <f>'19_Расчет_аналитики'!V1350*'01_Вводные'!$B$16</f>
        <v/>
      </c>
      <c r="W1354">
        <f>'19_Расчет_аналитики'!W1350*'01_Вводные'!$B$16</f>
        <v/>
      </c>
      <c r="X1354">
        <f>'19_Расчет_аналитики'!X1350*'01_Вводные'!$B$16</f>
        <v/>
      </c>
      <c r="Y1354">
        <f>'19_Расчет_аналитики'!Y1350*'01_Вводные'!$B$16</f>
        <v/>
      </c>
      <c r="Z1354">
        <f>'19_Расчет_аналитики'!Z1350*'01_Вводные'!$B$16</f>
        <v/>
      </c>
      <c r="AA1354">
        <f>'19_Расчет_аналитики'!AA1350*'01_Вводные'!$B$16</f>
        <v/>
      </c>
      <c r="AB1354">
        <f>'19_Расчет_аналитики'!AB1350*'01_Вводные'!$B$16</f>
        <v/>
      </c>
      <c r="AC1354">
        <f>'19_Расчет_аналитики'!AC1350*'01_Вводные'!$B$16</f>
        <v/>
      </c>
      <c r="AD1354">
        <f>'19_Расчет_аналитики'!AD1350*'01_Вводные'!$B$16</f>
        <v/>
      </c>
      <c r="AE1354">
        <f>'19_Расчет_аналитики'!AE1350*'01_Вводные'!$B$16</f>
        <v/>
      </c>
      <c r="AF1354">
        <f>'19_Расчет_аналитики'!AF1350*'01_Вводные'!$B$16</f>
        <v/>
      </c>
      <c r="AG1354">
        <f>'19_Расчет_аналитики'!AG1350*'01_Вводные'!$B$16</f>
        <v/>
      </c>
      <c r="AH1354">
        <f>'19_Расчет_аналитики'!AH1350*'01_Вводные'!$B$16</f>
        <v/>
      </c>
      <c r="AI1354">
        <f>'19_Расчет_аналитики'!AI1350*'01_Вводные'!$B$16</f>
        <v/>
      </c>
      <c r="AJ1354">
        <f>'19_Расчет_аналитики'!AJ1350*'01_Вводные'!$B$16</f>
        <v/>
      </c>
      <c r="AK1354">
        <f>'19_Расчет_аналитики'!AK1350*'01_Вводные'!$B$16</f>
        <v/>
      </c>
      <c r="AL1354">
        <f>'19_Расчет_аналитики'!AL1350*'01_Вводные'!$B$16</f>
        <v/>
      </c>
      <c r="AM1354">
        <f>'19_Расчет_аналитики'!AM1350*'01_Вводные'!$B$16</f>
        <v/>
      </c>
      <c r="AN1354">
        <f>'19_Расчет_аналитики'!AN1350*'01_Вводные'!$B$16</f>
        <v/>
      </c>
      <c r="AO1354">
        <f>'19_Расчет_аналитики'!AO1350*'01_Вводные'!$B$16</f>
        <v/>
      </c>
      <c r="AP1354">
        <f>'19_Расчет_аналитики'!AP1350*'01_Вводные'!$B$16</f>
        <v/>
      </c>
      <c r="AQ1354">
        <f>'19_Расчет_аналитики'!AQ1350*'01_Вводные'!$B$16</f>
        <v/>
      </c>
      <c r="AR1354">
        <f>'19_Расчет_аналитики'!AR1350*'01_Вводные'!$B$16</f>
        <v/>
      </c>
      <c r="AS1354">
        <f>'19_Расчет_аналитики'!AS1350*'01_Вводные'!$B$16</f>
        <v/>
      </c>
      <c r="AT1354">
        <f>'19_Расчет_аналитики'!AT1350*'01_Вводные'!$B$16</f>
        <v/>
      </c>
      <c r="AU1354">
        <f>'19_Расчет_аналитики'!AU1350*'01_Вводные'!$B$16</f>
        <v/>
      </c>
      <c r="AV1354">
        <f>'19_Расчет_аналитики'!AV1350*'01_Вводные'!$B$16</f>
        <v/>
      </c>
      <c r="AW1354">
        <f>'19_Расчет_аналитики'!AW1350*'01_Вводные'!$B$16</f>
        <v/>
      </c>
      <c r="AX1354">
        <f>'19_Расчет_аналитики'!AX1350*'01_Вводные'!$B$16</f>
        <v/>
      </c>
      <c r="AY1354">
        <f>'19_Расчет_аналитики'!AY1350*'01_Вводные'!$B$16</f>
        <v/>
      </c>
      <c r="AZ1354">
        <f>'19_Расчет_аналитики'!AZ1350*'01_Вводные'!$B$16</f>
        <v/>
      </c>
      <c r="BA1354">
        <f>'19_Расчет_аналитики'!BA1350*'01_Вводные'!$B$16</f>
        <v/>
      </c>
      <c r="BB1354">
        <f>'19_Расчет_аналитики'!BB1350*'01_Вводные'!$B$16</f>
        <v/>
      </c>
      <c r="BC1354">
        <f>'19_Расчет_аналитики'!BC1350*'01_Вводные'!$B$16</f>
        <v/>
      </c>
      <c r="BD1354">
        <f>'19_Расчет_аналитики'!BD1350*'01_Вводные'!$B$16</f>
        <v/>
      </c>
      <c r="BE1354">
        <f>'19_Расчет_аналитики'!BE1350*'01_Вводные'!$B$16</f>
        <v/>
      </c>
      <c r="BF1354">
        <f>'19_Расчет_аналитики'!BF1350*'01_Вводные'!$B$16</f>
        <v/>
      </c>
      <c r="BG1354">
        <f>'19_Расчет_аналитики'!BG1350*'01_Вводные'!$B$16</f>
        <v/>
      </c>
      <c r="BH1354">
        <f>'19_Расчет_аналитики'!BH1350*'01_Вводные'!$B$16</f>
        <v/>
      </c>
      <c r="BI1354">
        <f>'19_Расчет_аналитики'!BI1350*'01_Вводные'!$B$16</f>
        <v/>
      </c>
    </row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IF(OR(1&lt;='01_Вводные'!$B$15,1-'01_Вводные'!$B$15&gt;60),0,INDEX('19_Расчет_аналитики'!$B$1350:$BI$1350,1,1-'01_Вводные'!$B$15))*'01_Вводные'!$B$298*'01_Вводные'!$B$22</f>
        <v/>
      </c>
      <c r="C1375">
        <f>IF(OR(2&lt;='01_Вводные'!$B$15,2-'01_Вводные'!$B$15&gt;60),0,INDEX('19_Расчет_аналитики'!$B$1350:$BI$1350,1,2-'01_Вводные'!$B$15))*'01_Вводные'!$B$298*'01_Вводные'!$B$22</f>
        <v/>
      </c>
      <c r="D1375">
        <f>IF(OR(3&lt;='01_Вводные'!$B$15,3-'01_Вводные'!$B$15&gt;60),0,INDEX('19_Расчет_аналитики'!$B$1350:$BI$1350,1,3-'01_Вводные'!$B$15))*'01_Вводные'!$B$298*'01_Вводные'!$B$22</f>
        <v/>
      </c>
      <c r="E1375">
        <f>IF(OR(4&lt;='01_Вводные'!$B$15,4-'01_Вводные'!$B$15&gt;60),0,INDEX('19_Расчет_аналитики'!$B$1350:$BI$1350,1,4-'01_Вводные'!$B$15))*'01_Вводные'!$B$298*'01_Вводные'!$B$22</f>
        <v/>
      </c>
      <c r="F1375">
        <f>IF(OR(5&lt;='01_Вводные'!$B$15,5-'01_Вводные'!$B$15&gt;60),0,INDEX('19_Расчет_аналитики'!$B$1350:$BI$1350,1,5-'01_Вводные'!$B$15))*'01_Вводные'!$B$298*'01_Вводные'!$B$22</f>
        <v/>
      </c>
      <c r="G1375">
        <f>IF(OR(6&lt;='01_Вводные'!$B$15,6-'01_Вводные'!$B$15&gt;60),0,INDEX('19_Расчет_аналитики'!$B$1350:$BI$1350,1,6-'01_Вводные'!$B$15))*'01_Вводные'!$B$298*'01_Вводные'!$B$22</f>
        <v/>
      </c>
      <c r="H1375">
        <f>IF(OR(7&lt;='01_Вводные'!$B$15,7-'01_Вводные'!$B$15&gt;60),0,INDEX('19_Расчет_аналитики'!$B$1350:$BI$1350,1,7-'01_Вводные'!$B$15))*'01_Вводные'!$B$298*'01_Вводные'!$B$22</f>
        <v/>
      </c>
      <c r="I1375">
        <f>IF(OR(8&lt;='01_Вводные'!$B$15,8-'01_Вводные'!$B$15&gt;60),0,INDEX('19_Расчет_аналитики'!$B$1350:$BI$1350,1,8-'01_Вводные'!$B$15))*'01_Вводные'!$B$298*'01_Вводные'!$B$22</f>
        <v/>
      </c>
      <c r="J1375">
        <f>IF(OR(9&lt;='01_Вводные'!$B$15,9-'01_Вводные'!$B$15&gt;60),0,INDEX('19_Расчет_аналитики'!$B$1350:$BI$1350,1,9-'01_Вводные'!$B$15))*'01_Вводные'!$B$298*'01_Вводные'!$B$22</f>
        <v/>
      </c>
      <c r="K1375">
        <f>IF(OR(10&lt;='01_Вводные'!$B$15,10-'01_Вводные'!$B$15&gt;60),0,INDEX('19_Расчет_аналитики'!$B$1350:$BI$1350,1,10-'01_Вводные'!$B$15))*'01_Вводные'!$B$298*'01_Вводные'!$B$22</f>
        <v/>
      </c>
      <c r="L1375">
        <f>IF(OR(11&lt;='01_Вводные'!$B$15,11-'01_Вводные'!$B$15&gt;60),0,INDEX('19_Расчет_аналитики'!$B$1350:$BI$1350,1,11-'01_Вводные'!$B$15))*'01_Вводные'!$B$298*'01_Вводные'!$B$22</f>
        <v/>
      </c>
      <c r="M1375">
        <f>IF(OR(12&lt;='01_Вводные'!$B$15,12-'01_Вводные'!$B$15&gt;60),0,INDEX('19_Расчет_аналитики'!$B$1350:$BI$1350,1,12-'01_Вводные'!$B$15))*'01_Вводные'!$B$298*'01_Вводные'!$B$22</f>
        <v/>
      </c>
      <c r="N1375">
        <f>IF(OR(13&lt;='01_Вводные'!$B$15,13-'01_Вводные'!$B$15&gt;60),0,INDEX('19_Расчет_аналитики'!$B$1350:$BI$1350,1,13-'01_Вводные'!$B$15))*'01_Вводные'!$B$298*'01_Вводные'!$B$22</f>
        <v/>
      </c>
      <c r="O1375">
        <f>IF(OR(14&lt;='01_Вводные'!$B$15,14-'01_Вводные'!$B$15&gt;60),0,INDEX('19_Расчет_аналитики'!$B$1350:$BI$1350,1,14-'01_Вводные'!$B$15))*'01_Вводные'!$B$298*'01_Вводные'!$B$22</f>
        <v/>
      </c>
      <c r="P1375">
        <f>IF(OR(15&lt;='01_Вводные'!$B$15,15-'01_Вводные'!$B$15&gt;60),0,INDEX('19_Расчет_аналитики'!$B$1350:$BI$1350,1,15-'01_Вводные'!$B$15))*'01_Вводные'!$B$298*'01_Вводные'!$B$22</f>
        <v/>
      </c>
      <c r="Q1375">
        <f>IF(OR(16&lt;='01_Вводные'!$B$15,16-'01_Вводные'!$B$15&gt;60),0,INDEX('19_Расчет_аналитики'!$B$1350:$BI$1350,1,16-'01_Вводные'!$B$15))*'01_Вводные'!$B$298*'01_Вводные'!$B$22</f>
        <v/>
      </c>
      <c r="R1375">
        <f>IF(OR(17&lt;='01_Вводные'!$B$15,17-'01_Вводные'!$B$15&gt;60),0,INDEX('19_Расчет_аналитики'!$B$1350:$BI$1350,1,17-'01_Вводные'!$B$15))*'01_Вводные'!$B$298*'01_Вводные'!$B$22</f>
        <v/>
      </c>
      <c r="S1375">
        <f>IF(OR(18&lt;='01_Вводные'!$B$15,18-'01_Вводные'!$B$15&gt;60),0,INDEX('19_Расчет_аналитики'!$B$1350:$BI$1350,1,18-'01_Вводные'!$B$15))*'01_Вводные'!$B$298*'01_Вводные'!$B$22</f>
        <v/>
      </c>
      <c r="T1375">
        <f>IF(OR(19&lt;='01_Вводные'!$B$15,19-'01_Вводные'!$B$15&gt;60),0,INDEX('19_Расчет_аналитики'!$B$1350:$BI$1350,1,19-'01_Вводные'!$B$15))*'01_Вводные'!$B$298*'01_Вводные'!$B$22</f>
        <v/>
      </c>
      <c r="U1375">
        <f>IF(OR(20&lt;='01_Вводные'!$B$15,20-'01_Вводные'!$B$15&gt;60),0,INDEX('19_Расчет_аналитики'!$B$1350:$BI$1350,1,20-'01_Вводные'!$B$15))*'01_Вводные'!$B$298*'01_Вводные'!$B$22</f>
        <v/>
      </c>
      <c r="V1375">
        <f>IF(OR(21&lt;='01_Вводные'!$B$15,21-'01_Вводные'!$B$15&gt;60),0,INDEX('19_Расчет_аналитики'!$B$1350:$BI$1350,1,21-'01_Вводные'!$B$15))*'01_Вводные'!$B$298*'01_Вводные'!$B$22</f>
        <v/>
      </c>
      <c r="W1375">
        <f>IF(OR(22&lt;='01_Вводные'!$B$15,22-'01_Вводные'!$B$15&gt;60),0,INDEX('19_Расчет_аналитики'!$B$1350:$BI$1350,1,22-'01_Вводные'!$B$15))*'01_Вводные'!$B$298*'01_Вводные'!$B$22</f>
        <v/>
      </c>
      <c r="X1375">
        <f>IF(OR(23&lt;='01_Вводные'!$B$15,23-'01_Вводные'!$B$15&gt;60),0,INDEX('19_Расчет_аналитики'!$B$1350:$BI$1350,1,23-'01_Вводные'!$B$15))*'01_Вводные'!$B$298*'01_Вводные'!$B$22</f>
        <v/>
      </c>
      <c r="Y1375">
        <f>IF(OR(24&lt;='01_Вводные'!$B$15,24-'01_Вводные'!$B$15&gt;60),0,INDEX('19_Расчет_аналитики'!$B$1350:$BI$1350,1,24-'01_Вводные'!$B$15))*'01_Вводные'!$B$298*'01_Вводные'!$B$22</f>
        <v/>
      </c>
      <c r="Z1375">
        <f>IF(OR(25&lt;='01_Вводные'!$B$15,25-'01_Вводные'!$B$15&gt;60),0,INDEX('19_Расчет_аналитики'!$B$1350:$BI$1350,1,25-'01_Вводные'!$B$15))*'01_Вводные'!$B$298*'01_Вводные'!$B$22</f>
        <v/>
      </c>
      <c r="AA1375">
        <f>IF(OR(26&lt;='01_Вводные'!$B$15,26-'01_Вводные'!$B$15&gt;60),0,INDEX('19_Расчет_аналитики'!$B$1350:$BI$1350,1,26-'01_Вводные'!$B$15))*'01_Вводные'!$B$298*'01_Вводные'!$B$22</f>
        <v/>
      </c>
      <c r="AB1375">
        <f>IF(OR(27&lt;='01_Вводные'!$B$15,27-'01_Вводные'!$B$15&gt;60),0,INDEX('19_Расчет_аналитики'!$B$1350:$BI$1350,1,27-'01_Вводные'!$B$15))*'01_Вводные'!$B$298*'01_Вводные'!$B$22</f>
        <v/>
      </c>
      <c r="AC1375">
        <f>IF(OR(28&lt;='01_Вводные'!$B$15,28-'01_Вводные'!$B$15&gt;60),0,INDEX('19_Расчет_аналитики'!$B$1350:$BI$1350,1,28-'01_Вводные'!$B$15))*'01_Вводные'!$B$298*'01_Вводные'!$B$22</f>
        <v/>
      </c>
      <c r="AD1375">
        <f>IF(OR(29&lt;='01_Вводные'!$B$15,29-'01_Вводные'!$B$15&gt;60),0,INDEX('19_Расчет_аналитики'!$B$1350:$BI$1350,1,29-'01_Вводные'!$B$15))*'01_Вводные'!$B$298*'01_Вводные'!$B$22</f>
        <v/>
      </c>
      <c r="AE1375">
        <f>IF(OR(30&lt;='01_Вводные'!$B$15,30-'01_Вводные'!$B$15&gt;60),0,INDEX('19_Расчет_аналитики'!$B$1350:$BI$1350,1,30-'01_Вводные'!$B$15))*'01_Вводные'!$B$298*'01_Вводные'!$B$22</f>
        <v/>
      </c>
      <c r="AF1375">
        <f>IF(OR(31&lt;='01_Вводные'!$B$15,31-'01_Вводные'!$B$15&gt;60),0,INDEX('19_Расчет_аналитики'!$B$1350:$BI$1350,1,31-'01_Вводные'!$B$15))*'01_Вводные'!$B$298*'01_Вводные'!$B$22</f>
        <v/>
      </c>
      <c r="AG1375">
        <f>IF(OR(32&lt;='01_Вводные'!$B$15,32-'01_Вводные'!$B$15&gt;60),0,INDEX('19_Расчет_аналитики'!$B$1350:$BI$1350,1,32-'01_Вводные'!$B$15))*'01_Вводные'!$B$298*'01_Вводные'!$B$22</f>
        <v/>
      </c>
      <c r="AH1375">
        <f>IF(OR(33&lt;='01_Вводные'!$B$15,33-'01_Вводные'!$B$15&gt;60),0,INDEX('19_Расчет_аналитики'!$B$1350:$BI$1350,1,33-'01_Вводные'!$B$15))*'01_Вводные'!$B$298*'01_Вводные'!$B$22</f>
        <v/>
      </c>
      <c r="AI1375">
        <f>IF(OR(34&lt;='01_Вводные'!$B$15,34-'01_Вводные'!$B$15&gt;60),0,INDEX('19_Расчет_аналитики'!$B$1350:$BI$1350,1,34-'01_Вводные'!$B$15))*'01_Вводные'!$B$298*'01_Вводные'!$B$22</f>
        <v/>
      </c>
      <c r="AJ1375">
        <f>IF(OR(35&lt;='01_Вводные'!$B$15,35-'01_Вводные'!$B$15&gt;60),0,INDEX('19_Расчет_аналитики'!$B$1350:$BI$1350,1,35-'01_Вводные'!$B$15))*'01_Вводные'!$B$298*'01_Вводные'!$B$22</f>
        <v/>
      </c>
      <c r="AK1375">
        <f>IF(OR(36&lt;='01_Вводные'!$B$15,36-'01_Вводные'!$B$15&gt;60),0,INDEX('19_Расчет_аналитики'!$B$1350:$BI$1350,1,36-'01_Вводные'!$B$15))*'01_Вводные'!$B$298*'01_Вводные'!$B$22</f>
        <v/>
      </c>
      <c r="AL1375">
        <f>IF(OR(37&lt;='01_Вводные'!$B$15,37-'01_Вводные'!$B$15&gt;60),0,INDEX('19_Расчет_аналитики'!$B$1350:$BI$1350,1,37-'01_Вводные'!$B$15))*'01_Вводные'!$B$298*'01_Вводные'!$B$22</f>
        <v/>
      </c>
      <c r="AM1375">
        <f>IF(OR(38&lt;='01_Вводные'!$B$15,38-'01_Вводные'!$B$15&gt;60),0,INDEX('19_Расчет_аналитики'!$B$1350:$BI$1350,1,38-'01_Вводные'!$B$15))*'01_Вводные'!$B$298*'01_Вводные'!$B$22</f>
        <v/>
      </c>
      <c r="AN1375">
        <f>IF(OR(39&lt;='01_Вводные'!$B$15,39-'01_Вводные'!$B$15&gt;60),0,INDEX('19_Расчет_аналитики'!$B$1350:$BI$1350,1,39-'01_Вводные'!$B$15))*'01_Вводные'!$B$298*'01_Вводные'!$B$22</f>
        <v/>
      </c>
      <c r="AO1375">
        <f>IF(OR(40&lt;='01_Вводные'!$B$15,40-'01_Вводные'!$B$15&gt;60),0,INDEX('19_Расчет_аналитики'!$B$1350:$BI$1350,1,40-'01_Вводные'!$B$15))*'01_Вводные'!$B$298*'01_Вводные'!$B$22</f>
        <v/>
      </c>
      <c r="AP1375">
        <f>IF(OR(41&lt;='01_Вводные'!$B$15,41-'01_Вводные'!$B$15&gt;60),0,INDEX('19_Расчет_аналитики'!$B$1350:$BI$1350,1,41-'01_Вводные'!$B$15))*'01_Вводные'!$B$298*'01_Вводные'!$B$22</f>
        <v/>
      </c>
      <c r="AQ1375">
        <f>IF(OR(42&lt;='01_Вводные'!$B$15,42-'01_Вводные'!$B$15&gt;60),0,INDEX('19_Расчет_аналитики'!$B$1350:$BI$1350,1,42-'01_Вводные'!$B$15))*'01_Вводные'!$B$298*'01_Вводные'!$B$22</f>
        <v/>
      </c>
      <c r="AR1375">
        <f>IF(OR(43&lt;='01_Вводные'!$B$15,43-'01_Вводные'!$B$15&gt;60),0,INDEX('19_Расчет_аналитики'!$B$1350:$BI$1350,1,43-'01_Вводные'!$B$15))*'01_Вводные'!$B$298*'01_Вводные'!$B$22</f>
        <v/>
      </c>
      <c r="AS1375">
        <f>IF(OR(44&lt;='01_Вводные'!$B$15,44-'01_Вводные'!$B$15&gt;60),0,INDEX('19_Расчет_аналитики'!$B$1350:$BI$1350,1,44-'01_Вводные'!$B$15))*'01_Вводные'!$B$298*'01_Вводные'!$B$22</f>
        <v/>
      </c>
      <c r="AT1375">
        <f>IF(OR(45&lt;='01_Вводные'!$B$15,45-'01_Вводные'!$B$15&gt;60),0,INDEX('19_Расчет_аналитики'!$B$1350:$BI$1350,1,45-'01_Вводные'!$B$15))*'01_Вводные'!$B$298*'01_Вводные'!$B$22</f>
        <v/>
      </c>
      <c r="AU1375">
        <f>IF(OR(46&lt;='01_Вводные'!$B$15,46-'01_Вводные'!$B$15&gt;60),0,INDEX('19_Расчет_аналитики'!$B$1350:$BI$1350,1,46-'01_Вводные'!$B$15))*'01_Вводные'!$B$298*'01_Вводные'!$B$22</f>
        <v/>
      </c>
      <c r="AV1375">
        <f>IF(OR(47&lt;='01_Вводные'!$B$15,47-'01_Вводные'!$B$15&gt;60),0,INDEX('19_Расчет_аналитики'!$B$1350:$BI$1350,1,47-'01_Вводные'!$B$15))*'01_Вводные'!$B$298*'01_Вводные'!$B$22</f>
        <v/>
      </c>
      <c r="AW1375">
        <f>IF(OR(48&lt;='01_Вводные'!$B$15,48-'01_Вводные'!$B$15&gt;60),0,INDEX('19_Расчет_аналитики'!$B$1350:$BI$1350,1,48-'01_Вводные'!$B$15))*'01_Вводные'!$B$298*'01_Вводные'!$B$22</f>
        <v/>
      </c>
      <c r="AX1375">
        <f>IF(OR(49&lt;='01_Вводные'!$B$15,49-'01_Вводные'!$B$15&gt;60),0,INDEX('19_Расчет_аналитики'!$B$1350:$BI$1350,1,49-'01_Вводные'!$B$15))*'01_Вводные'!$B$298*'01_Вводные'!$B$22</f>
        <v/>
      </c>
      <c r="AY1375">
        <f>IF(OR(50&lt;='01_Вводные'!$B$15,50-'01_Вводные'!$B$15&gt;60),0,INDEX('19_Расчет_аналитики'!$B$1350:$BI$1350,1,50-'01_Вводные'!$B$15))*'01_Вводные'!$B$298*'01_Вводные'!$B$22</f>
        <v/>
      </c>
      <c r="AZ1375">
        <f>IF(OR(51&lt;='01_Вводные'!$B$15,51-'01_Вводные'!$B$15&gt;60),0,INDEX('19_Расчет_аналитики'!$B$1350:$BI$1350,1,51-'01_Вводные'!$B$15))*'01_Вводные'!$B$298*'01_Вводные'!$B$22</f>
        <v/>
      </c>
      <c r="BA1375">
        <f>IF(OR(52&lt;='01_Вводные'!$B$15,52-'01_Вводные'!$B$15&gt;60),0,INDEX('19_Расчет_аналитики'!$B$1350:$BI$1350,1,52-'01_Вводные'!$B$15))*'01_Вводные'!$B$298*'01_Вводные'!$B$22</f>
        <v/>
      </c>
      <c r="BB1375">
        <f>IF(OR(53&lt;='01_Вводные'!$B$15,53-'01_Вводные'!$B$15&gt;60),0,INDEX('19_Расчет_аналитики'!$B$1350:$BI$1350,1,53-'01_Вводные'!$B$15))*'01_Вводные'!$B$298*'01_Вводные'!$B$22</f>
        <v/>
      </c>
      <c r="BC1375">
        <f>IF(OR(54&lt;='01_Вводные'!$B$15,54-'01_Вводные'!$B$15&gt;60),0,INDEX('19_Расчет_аналитики'!$B$1350:$BI$1350,1,54-'01_Вводные'!$B$15))*'01_Вводные'!$B$298*'01_Вводные'!$B$22</f>
        <v/>
      </c>
      <c r="BD1375">
        <f>IF(OR(55&lt;='01_Вводные'!$B$15,55-'01_Вводные'!$B$15&gt;60),0,INDEX('19_Расчет_аналитики'!$B$1350:$BI$1350,1,55-'01_Вводные'!$B$15))*'01_Вводные'!$B$298*'01_Вводные'!$B$22</f>
        <v/>
      </c>
      <c r="BE1375">
        <f>IF(OR(56&lt;='01_Вводные'!$B$15,56-'01_Вводные'!$B$15&gt;60),0,INDEX('19_Расчет_аналитики'!$B$1350:$BI$1350,1,56-'01_Вводные'!$B$15))*'01_Вводные'!$B$298*'01_Вводные'!$B$22</f>
        <v/>
      </c>
      <c r="BF1375">
        <f>IF(OR(57&lt;='01_Вводные'!$B$15,57-'01_Вводные'!$B$15&gt;60),0,INDEX('19_Расчет_аналитики'!$B$1350:$BI$1350,1,57-'01_Вводные'!$B$15))*'01_Вводные'!$B$298*'01_Вводные'!$B$22</f>
        <v/>
      </c>
      <c r="BG1375">
        <f>IF(OR(58&lt;='01_Вводные'!$B$15,58-'01_Вводные'!$B$15&gt;60),0,INDEX('19_Расчет_аналитики'!$B$1350:$BI$1350,1,58-'01_Вводные'!$B$15))*'01_Вводные'!$B$298*'01_Вводные'!$B$22</f>
        <v/>
      </c>
      <c r="BH1375">
        <f>IF(OR(59&lt;='01_Вводные'!$B$15,59-'01_Вводные'!$B$15&gt;60),0,INDEX('19_Расчет_аналитики'!$B$1350:$BI$1350,1,59-'01_Вводные'!$B$15))*'01_Вводные'!$B$298*'01_Вводные'!$B$22</f>
        <v/>
      </c>
      <c r="BI1375">
        <f>IF(OR(60&lt;='01_Вводные'!$B$15,60-'01_Вводные'!$B$15&gt;60),0,INDEX('19_Расчет_аналитики'!$B$1350:$BI$1350,1,60-'01_Вводные'!$B$15))*'01_Вводные'!$B$298*'01_Вводные'!$B$22</f>
        <v/>
      </c>
      <c r="BJ1375">
        <f>IF(OR(61&lt;='01_Вводные'!$B$15,61-'01_Вводные'!$B$15&gt;60),0,INDEX('19_Расчет_аналитики'!$B$1350:$BI$1350,1,61-'01_Вводные'!$B$15))*'01_Вводные'!$B$298*'01_Вводные'!$B$22</f>
        <v/>
      </c>
      <c r="BK1375">
        <f>IF(OR(62&lt;='01_Вводные'!$B$15,62-'01_Вводные'!$B$15&gt;60),0,INDEX('19_Расчет_аналитики'!$B$1350:$BI$1350,1,62-'01_Вводные'!$B$15))*'01_Вводные'!$B$298*'01_Вводные'!$B$22</f>
        <v/>
      </c>
      <c r="BL1375">
        <f>IF(OR(63&lt;='01_Вводные'!$B$15,63-'01_Вводные'!$B$15&gt;60),0,INDEX('19_Расчет_аналитики'!$B$1350:$BI$1350,1,63-'01_Вводные'!$B$15))*'01_Вводные'!$B$298*'01_Вводные'!$B$22</f>
        <v/>
      </c>
      <c r="BM1375">
        <f>IF(OR(64&lt;='01_Вводные'!$B$15,64-'01_Вводные'!$B$15&gt;60),0,INDEX('19_Расчет_аналитики'!$B$1350:$BI$1350,1,64-'01_Вводные'!$B$15))*'01_Вводные'!$B$298*'01_Вводные'!$B$22</f>
        <v/>
      </c>
      <c r="BN1375">
        <f>IF(OR(65&lt;='01_Вводные'!$B$15,65-'01_Вводные'!$B$15&gt;60),0,INDEX('19_Расчет_аналитики'!$B$1350:$BI$1350,1,65-'01_Вводные'!$B$15))*'01_Вводные'!$B$298*'01_Вводные'!$B$22</f>
        <v/>
      </c>
      <c r="BO1375">
        <f>IF(OR(66&lt;='01_Вводные'!$B$15,66-'01_Вводные'!$B$15&gt;60),0,INDEX('19_Расчет_аналитики'!$B$1350:$BI$1350,1,66-'01_Вводные'!$B$15))*'01_Вводные'!$B$298*'01_Вводные'!$B$22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>
      <c r="N1402">
        <f>SUM('19_Расчет_аналитики'!N1460:N1472)</f>
        <v/>
      </c>
      <c r="O1402">
        <f>SUM('19_Расчет_аналитики'!O1460:O1472)</f>
        <v/>
      </c>
      <c r="P1402">
        <f>SUM('19_Расчет_аналитики'!P1460:P1472)</f>
        <v/>
      </c>
      <c r="Q1402">
        <f>SUM('19_Расчет_аналитики'!Q1460:Q1472)</f>
        <v/>
      </c>
      <c r="R1402">
        <f>SUM('19_Расчет_аналитики'!R1460:R1472)</f>
        <v/>
      </c>
      <c r="S1402">
        <f>SUM('19_Расчет_аналитики'!S1460:S1472)</f>
        <v/>
      </c>
      <c r="T1402">
        <f>SUM('19_Расчет_аналитики'!T1460:T1472)</f>
        <v/>
      </c>
      <c r="U1402">
        <f>SUM('19_Расчет_аналитики'!U1460:U1472)</f>
        <v/>
      </c>
      <c r="V1402">
        <f>SUM('19_Расчет_аналитики'!V1460:V1472)</f>
        <v/>
      </c>
      <c r="W1402">
        <f>SUM('19_Расчет_аналитики'!W1460:W1472)</f>
        <v/>
      </c>
      <c r="X1402">
        <f>SUM('19_Расчет_аналитики'!X1460:X1472)</f>
        <v/>
      </c>
      <c r="Y1402">
        <f>SUM('19_Расчет_аналитики'!Y1460:Y1472)</f>
        <v/>
      </c>
      <c r="Z1402">
        <f>SUM('19_Расчет_аналитики'!Z1460:Z1472)</f>
        <v/>
      </c>
      <c r="AA1402">
        <f>SUM('19_Расчет_аналитики'!AA1460:AA1472)</f>
        <v/>
      </c>
      <c r="AB1402">
        <f>SUM('19_Расчет_аналитики'!AB1460:AB1472)</f>
        <v/>
      </c>
      <c r="AC1402">
        <f>SUM('19_Расчет_аналитики'!AC1460:AC1472)</f>
        <v/>
      </c>
      <c r="AD1402">
        <f>SUM('19_Расчет_аналитики'!AD1460:AD1472)</f>
        <v/>
      </c>
      <c r="AE1402">
        <f>SUM('19_Расчет_аналитики'!AE1460:AE1472)</f>
        <v/>
      </c>
      <c r="AF1402">
        <f>SUM('19_Расчет_аналитики'!AF1460:AF1472)</f>
        <v/>
      </c>
      <c r="AG1402">
        <f>SUM('19_Расчет_аналитики'!AG1460:AG1472)</f>
        <v/>
      </c>
      <c r="AH1402">
        <f>SUM('19_Расчет_аналитики'!AH1460:AH1472)</f>
        <v/>
      </c>
      <c r="AI1402">
        <f>SUM('19_Расчет_аналитики'!AI1460:AI1472)</f>
        <v/>
      </c>
      <c r="AJ1402">
        <f>SUM('19_Расчет_аналитики'!AJ1460:AJ1472)</f>
        <v/>
      </c>
      <c r="AK1402">
        <f>SUM('19_Расчет_аналитики'!AK1460:AK1472)</f>
        <v/>
      </c>
      <c r="AL1402">
        <f>SUM('19_Расчет_аналитики'!AL1460:AL1472)</f>
        <v/>
      </c>
      <c r="AM1402">
        <f>SUM('19_Расчет_аналитики'!AM1460:AM1472)</f>
        <v/>
      </c>
      <c r="AN1402">
        <f>SUM('19_Расчет_аналитики'!AN1460:AN1472)</f>
        <v/>
      </c>
      <c r="AO1402">
        <f>SUM('19_Расчет_аналитики'!AO1460:AO1472)</f>
        <v/>
      </c>
      <c r="AP1402">
        <f>SUM('19_Расчет_аналитики'!AP1460:AP1472)</f>
        <v/>
      </c>
      <c r="AQ1402">
        <f>SUM('19_Расчет_аналитики'!AQ1460:AQ1472)</f>
        <v/>
      </c>
      <c r="AR1402">
        <f>SUM('19_Расчет_аналитики'!AR1460:AR1472)</f>
        <v/>
      </c>
      <c r="AS1402">
        <f>SUM('19_Расчет_аналитики'!AS1460:AS1472)</f>
        <v/>
      </c>
      <c r="AT1402">
        <f>SUM('19_Расчет_аналитики'!AT1460:AT1472)</f>
        <v/>
      </c>
      <c r="AU1402">
        <f>SUM('19_Расчет_аналитики'!AU1460:AU1472)</f>
        <v/>
      </c>
      <c r="AV1402">
        <f>SUM('19_Расчет_аналитики'!AV1460:AV1472)</f>
        <v/>
      </c>
      <c r="AW1402">
        <f>SUM('19_Расчет_аналитики'!AW1460:AW1472)</f>
        <v/>
      </c>
      <c r="AX1402">
        <f>SUM('19_Расчет_аналитики'!AX1460:AX1472)</f>
        <v/>
      </c>
      <c r="AY1402">
        <f>SUM('19_Расчет_аналитики'!AY1460:AY1472)</f>
        <v/>
      </c>
      <c r="AZ1402">
        <f>SUM('19_Расчет_аналитики'!AZ1460:AZ1472)</f>
        <v/>
      </c>
      <c r="BA1402">
        <f>SUM('19_Расчет_аналитики'!BA1460:BA1472)</f>
        <v/>
      </c>
      <c r="BB1402">
        <f>SUM('19_Расчет_аналитики'!BB1460:BB1472)</f>
        <v/>
      </c>
      <c r="BC1402">
        <f>SUM('19_Расчет_аналитики'!BC1460:BC1472)</f>
        <v/>
      </c>
      <c r="BD1402">
        <f>SUM('19_Расчет_аналитики'!BD1460:BD1472)</f>
        <v/>
      </c>
      <c r="BE1402">
        <f>SUM('19_Расчет_аналитики'!BE1460:BE1472)</f>
        <v/>
      </c>
      <c r="BF1402">
        <f>SUM('19_Расчет_аналитики'!BF1460:BF1472)</f>
        <v/>
      </c>
      <c r="BG1402">
        <f>SUM('19_Расчет_аналитики'!BG1460:BG1472)</f>
        <v/>
      </c>
      <c r="BH1402">
        <f>SUM('19_Расчет_аналитики'!BH1460:BH1472)</f>
        <v/>
      </c>
      <c r="BI1402">
        <f>SUM('19_Расчет_аналитики'!BI1460:BI1472)</f>
        <v/>
      </c>
      <c r="BJ1402">
        <f>SUM('19_Расчет_аналитики'!BJ1460:BJ1472)</f>
        <v/>
      </c>
      <c r="BK1402">
        <f>SUM('19_Расчет_аналитики'!BK1460:BK1472)</f>
        <v/>
      </c>
      <c r="BL1402">
        <f>SUM('19_Расчет_аналитики'!BL1460:BL1472)</f>
        <v/>
      </c>
      <c r="BM1402">
        <f>SUM('19_Расчет_аналитики'!BM1460:BM1472)</f>
        <v/>
      </c>
      <c r="BN1402">
        <f>SUM('19_Расчет_аналитики'!BN1460:BN1472)</f>
        <v/>
      </c>
      <c r="BO1402">
        <f>SUM('19_Расчет_аналитики'!BO1460:BO1472)</f>
        <v/>
      </c>
    </row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>
      <c r="N1404">
        <f>MAX(0,'19_Расчет_аналитики'!N1381+'06_Сеть_и_дети'!N15-'19_Расчет_аналитики'!N1402)</f>
        <v/>
      </c>
      <c r="O1404">
        <f>MAX(0,'19_Расчет_аналитики'!O1381+'06_Сеть_и_дети'!O15-'19_Расчет_аналитики'!O1402)</f>
        <v/>
      </c>
      <c r="P1404">
        <f>MAX(0,'19_Расчет_аналитики'!P1381+'06_Сеть_и_дети'!P15-'19_Расчет_аналитики'!P1402)</f>
        <v/>
      </c>
      <c r="Q1404">
        <f>MAX(0,'19_Расчет_аналитики'!Q1381+'06_Сеть_и_дети'!Q15-'19_Расчет_аналитики'!Q1402)</f>
        <v/>
      </c>
      <c r="R1404">
        <f>MAX(0,'19_Расчет_аналитики'!R1381+'06_Сеть_и_дети'!R15-'19_Расчет_аналитики'!R1402)</f>
        <v/>
      </c>
      <c r="S1404">
        <f>MAX(0,'19_Расчет_аналитики'!S1381+'06_Сеть_и_дети'!S15-'19_Расчет_аналитики'!S1402)</f>
        <v/>
      </c>
      <c r="T1404">
        <f>MAX(0,'19_Расчет_аналитики'!T1381+'06_Сеть_и_дети'!T15-'19_Расчет_аналитики'!T1402)</f>
        <v/>
      </c>
      <c r="U1404">
        <f>MAX(0,'19_Расчет_аналитики'!U1381+'06_Сеть_и_дети'!U15-'19_Расчет_аналитики'!U1402)</f>
        <v/>
      </c>
      <c r="V1404">
        <f>MAX(0,'19_Расчет_аналитики'!V1381+'06_Сеть_и_дети'!V15-'19_Расчет_аналитики'!V1402)</f>
        <v/>
      </c>
      <c r="W1404">
        <f>MAX(0,'19_Расчет_аналитики'!W1381+'06_Сеть_и_дети'!W15-'19_Расчет_аналитики'!W1402)</f>
        <v/>
      </c>
      <c r="X1404">
        <f>MAX(0,'19_Расчет_аналитики'!X1381+'06_Сеть_и_дети'!X15-'19_Расчет_аналитики'!X1402)</f>
        <v/>
      </c>
      <c r="Y1404">
        <f>MAX(0,'19_Расчет_аналитики'!Y1381+'06_Сеть_и_дети'!Y15-'19_Расчет_аналитики'!Y1402)</f>
        <v/>
      </c>
      <c r="Z1404">
        <f>MAX(0,'19_Расчет_аналитики'!Z1381+'19_Расчет_аналитики'!Z1382-'19_Расчет_аналитики'!Z1402)</f>
        <v/>
      </c>
      <c r="AA1404">
        <f>MAX(0,'19_Расчет_аналитики'!AA1381+'19_Расчет_аналитики'!AA1382-'19_Расчет_аналитики'!AA1402)</f>
        <v/>
      </c>
      <c r="AB1404">
        <f>MAX(0,'19_Расчет_аналитики'!AB1381+'19_Расчет_аналитики'!AB1382-'19_Расчет_аналитики'!AB1402)</f>
        <v/>
      </c>
      <c r="AC1404">
        <f>MAX(0,'19_Расчет_аналитики'!AC1381+'19_Расчет_аналитики'!AC1382-'19_Расчет_аналитики'!AC1402)</f>
        <v/>
      </c>
      <c r="AD1404">
        <f>MAX(0,'19_Расчет_аналитики'!AD1381+'19_Расчет_аналитики'!AD1382-'19_Расчет_аналитики'!AD1402)</f>
        <v/>
      </c>
      <c r="AE1404">
        <f>MAX(0,'19_Расчет_аналитики'!AE1381+'19_Расчет_аналитики'!AE1382-'19_Расчет_аналитики'!AE1402)</f>
        <v/>
      </c>
      <c r="AF1404">
        <f>MAX(0,'19_Расчет_аналитики'!AF1381+'19_Расчет_аналитики'!AF1382-'19_Расчет_аналитики'!AF1402)</f>
        <v/>
      </c>
      <c r="AG1404">
        <f>MAX(0,'19_Расчет_аналитики'!AG1381+'19_Расчет_аналитики'!AG1382-'19_Расчет_аналитики'!AG1402)</f>
        <v/>
      </c>
      <c r="AH1404">
        <f>MAX(0,'19_Расчет_аналитики'!AH1381+'19_Расчет_аналитики'!AH1382-'19_Расчет_аналитики'!AH1402)</f>
        <v/>
      </c>
      <c r="AI1404">
        <f>MAX(0,'19_Расчет_аналитики'!AI1381+'19_Расчет_аналитики'!AI1382-'19_Расчет_аналитики'!AI1402)</f>
        <v/>
      </c>
      <c r="AJ1404">
        <f>MAX(0,'19_Расчет_аналитики'!AJ1381+'19_Расчет_аналитики'!AJ1382-'19_Расчет_аналитики'!AJ1402)</f>
        <v/>
      </c>
      <c r="AK1404">
        <f>MAX(0,'19_Расчет_аналитики'!AK1381+'19_Расчет_аналитики'!AK1382-'19_Расчет_аналитики'!AK1402)</f>
        <v/>
      </c>
      <c r="AL1404">
        <f>MAX(0,'19_Расчет_аналитики'!AL1381+'19_Расчет_аналитики'!AL1382-'19_Расчет_аналитики'!AL1402)</f>
        <v/>
      </c>
      <c r="AM1404">
        <f>MAX(0,'19_Расчет_аналитики'!AM1381+'19_Расчет_аналитики'!AM1382-'19_Расчет_аналитики'!AM1402)</f>
        <v/>
      </c>
      <c r="AN1404">
        <f>MAX(0,'19_Расчет_аналитики'!AN1381+'19_Расчет_аналитики'!AN1382-'19_Расчет_аналитики'!AN1402)</f>
        <v/>
      </c>
      <c r="AO1404">
        <f>MAX(0,'19_Расчет_аналитики'!AO1381+'19_Расчет_аналитики'!AO1382-'19_Расчет_аналитики'!AO1402)</f>
        <v/>
      </c>
      <c r="AP1404">
        <f>MAX(0,'19_Расчет_аналитики'!AP1381+'19_Расчет_аналитики'!AP1382-'19_Расчет_аналитики'!AP1402)</f>
        <v/>
      </c>
      <c r="AQ1404">
        <f>MAX(0,'19_Расчет_аналитики'!AQ1381+'19_Расчет_аналитики'!AQ1382-'19_Расчет_аналитики'!AQ1402)</f>
        <v/>
      </c>
      <c r="AR1404">
        <f>MAX(0,'19_Расчет_аналитики'!AR1381+'19_Расчет_аналитики'!AR1382-'19_Расчет_аналитики'!AR1402)</f>
        <v/>
      </c>
      <c r="AS1404">
        <f>MAX(0,'19_Расчет_аналитики'!AS1381+'19_Расчет_аналитики'!AS1382-'19_Расчет_аналитики'!AS1402)</f>
        <v/>
      </c>
      <c r="AT1404">
        <f>MAX(0,'19_Расчет_аналитики'!AT1381+'19_Расчет_аналитики'!AT1382-'19_Расчет_аналитики'!AT1402)</f>
        <v/>
      </c>
      <c r="AU1404">
        <f>MAX(0,'19_Расчет_аналитики'!AU1381+'19_Расчет_аналитики'!AU1382-'19_Расчет_аналитики'!AU1402)</f>
        <v/>
      </c>
      <c r="AV1404">
        <f>MAX(0,'19_Расчет_аналитики'!AV1381+'19_Расчет_аналитики'!AV1382-'19_Расчет_аналитики'!AV1402)</f>
        <v/>
      </c>
      <c r="AW1404">
        <f>MAX(0,'19_Расчет_аналитики'!AW1381+'19_Расчет_аналитики'!AW1382-'19_Расчет_аналитики'!AW1402)</f>
        <v/>
      </c>
      <c r="AX1404">
        <f>MAX(0,'19_Расчет_аналитики'!AX1381+'19_Расчет_аналитики'!AX1382-'19_Расчет_аналитики'!AX1402)</f>
        <v/>
      </c>
      <c r="AY1404">
        <f>MAX(0,'19_Расчет_аналитики'!AY1381+'19_Расчет_аналитики'!AY1382-'19_Расчет_аналитики'!AY1402)</f>
        <v/>
      </c>
      <c r="AZ1404">
        <f>MAX(0,'19_Расчет_аналитики'!AZ1381+'19_Расчет_аналитики'!AZ1382-'19_Расчет_аналитики'!AZ1402)</f>
        <v/>
      </c>
      <c r="BA1404">
        <f>MAX(0,'19_Расчет_аналитики'!BA1381+'19_Расчет_аналитики'!BA1382-'19_Расчет_аналитики'!BA1402)</f>
        <v/>
      </c>
      <c r="BB1404">
        <f>MAX(0,'19_Расчет_аналитики'!BB1381+'19_Расчет_аналитики'!BB1382-'19_Расчет_аналитики'!BB1402)</f>
        <v/>
      </c>
      <c r="BC1404">
        <f>MAX(0,'19_Расчет_аналитики'!BC1381+'19_Расчет_аналитики'!BC1382-'19_Расчет_аналитики'!BC1402)</f>
        <v/>
      </c>
      <c r="BD1404">
        <f>MAX(0,'19_Расчет_аналитики'!BD1381+'19_Расчет_аналитики'!BD1382-'19_Расчет_аналитики'!BD1402)</f>
        <v/>
      </c>
      <c r="BE1404">
        <f>MAX(0,'19_Расчет_аналитики'!BE1381+'19_Расчет_аналитики'!BE1382-'19_Расчет_аналитики'!BE1402)</f>
        <v/>
      </c>
      <c r="BF1404">
        <f>MAX(0,'19_Расчет_аналитики'!BF1381+'19_Расчет_аналитики'!BF1382-'19_Расчет_аналитики'!BF1402)</f>
        <v/>
      </c>
      <c r="BG1404">
        <f>MAX(0,'19_Расчет_аналитики'!BG1381+'19_Расчет_аналитики'!BG1382-'19_Расчет_аналитики'!BG1402)</f>
        <v/>
      </c>
      <c r="BH1404">
        <f>MAX(0,'19_Расчет_аналитики'!BH1381+'19_Расчет_аналитики'!BH1382-'19_Расчет_аналитики'!BH1402)</f>
        <v/>
      </c>
      <c r="BI1404">
        <f>MAX(0,'19_Расчет_аналитики'!BI1381+'19_Расчет_аналитики'!BI1382-'19_Расчет_аналитики'!BI1402)</f>
        <v/>
      </c>
      <c r="BJ1404">
        <f>MAX(0,'19_Расчет_аналитики'!BJ1381+'19_Расчет_аналитики'!BJ1382-'19_Расчет_аналитики'!BJ1402)</f>
        <v/>
      </c>
      <c r="BK1404">
        <f>MAX(0,'19_Расчет_аналитики'!BK1381+'19_Расчет_аналитики'!BK1382-'19_Расчет_аналитики'!BK1402)</f>
        <v/>
      </c>
      <c r="BL1404">
        <f>MAX(0,'19_Расчет_аналитики'!BL1381+'19_Расчет_аналитики'!BL1382-'19_Расчет_аналитики'!BL1402)</f>
        <v/>
      </c>
      <c r="BM1404">
        <f>MAX(0,'19_Расчет_аналитики'!BM1381+'19_Расчет_аналитики'!BM1382-'19_Расчет_аналитики'!BM1402)</f>
        <v/>
      </c>
      <c r="BN1404">
        <f>MAX(0,'19_Расчет_аналитики'!BN1381+'19_Расчет_аналитики'!BN1382-'19_Расчет_аналитики'!BN1402)</f>
        <v/>
      </c>
      <c r="BO1404">
        <f>MAX(0,'19_Расчет_аналитики'!BO1381+'19_Расчет_аналитики'!BO1382-'19_Расчет_аналитики'!BO1402)</f>
        <v/>
      </c>
    </row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>
      <c r="Z1412">
        <f>'19_Расчет_аналитики'!Z1472</f>
        <v/>
      </c>
      <c r="AA1412">
        <f>'19_Расчет_аналитики'!AA1472</f>
        <v/>
      </c>
      <c r="AB1412">
        <f>'19_Расчет_аналитики'!AB1472</f>
        <v/>
      </c>
      <c r="AC1412">
        <f>'19_Расчет_аналитики'!AC1472</f>
        <v/>
      </c>
      <c r="AD1412">
        <f>'19_Расчет_аналитики'!AD1472</f>
        <v/>
      </c>
      <c r="AE1412">
        <f>'19_Расчет_аналитики'!AE1472</f>
        <v/>
      </c>
      <c r="AF1412">
        <f>'19_Расчет_аналитики'!AF1472</f>
        <v/>
      </c>
      <c r="AG1412">
        <f>'19_Расчет_аналитики'!AG1472</f>
        <v/>
      </c>
      <c r="AH1412">
        <f>'19_Расчет_аналитики'!AH1472</f>
        <v/>
      </c>
      <c r="AI1412">
        <f>'19_Расчет_аналитики'!AI1472</f>
        <v/>
      </c>
      <c r="AJ1412">
        <f>'19_Расчет_аналитики'!AJ1472</f>
        <v/>
      </c>
      <c r="AK1412">
        <f>'19_Расчет_аналитики'!AK1472</f>
        <v/>
      </c>
      <c r="AL1412">
        <f>'19_Расчет_аналитики'!AL1472</f>
        <v/>
      </c>
      <c r="AM1412">
        <f>'19_Расчет_аналитики'!AM1472</f>
        <v/>
      </c>
      <c r="AN1412">
        <f>'19_Расчет_аналитики'!AN1472</f>
        <v/>
      </c>
      <c r="AO1412">
        <f>'19_Расчет_аналитики'!AO1472</f>
        <v/>
      </c>
      <c r="AP1412">
        <f>'19_Расчет_аналитики'!AP1472</f>
        <v/>
      </c>
      <c r="AQ1412">
        <f>'19_Расчет_аналитики'!AQ1472</f>
        <v/>
      </c>
      <c r="AR1412">
        <f>'19_Расчет_аналитики'!AR1472</f>
        <v/>
      </c>
      <c r="AS1412">
        <f>'19_Расчет_аналитики'!AS1472</f>
        <v/>
      </c>
      <c r="AT1412">
        <f>'19_Расчет_аналитики'!AT1472</f>
        <v/>
      </c>
      <c r="AU1412">
        <f>'19_Расчет_аналитики'!AU1472</f>
        <v/>
      </c>
      <c r="AV1412">
        <f>'19_Расчет_аналитики'!AV1472</f>
        <v/>
      </c>
      <c r="AW1412">
        <f>'19_Расчет_аналитики'!AW1472</f>
        <v/>
      </c>
      <c r="AX1412">
        <f>'19_Расчет_аналитики'!AX1472</f>
        <v/>
      </c>
      <c r="AY1412">
        <f>'19_Расчет_аналитики'!AY1472</f>
        <v/>
      </c>
      <c r="AZ1412">
        <f>'19_Расчет_аналитики'!AZ1472</f>
        <v/>
      </c>
      <c r="BA1412">
        <f>'19_Расчет_аналитики'!BA1472</f>
        <v/>
      </c>
      <c r="BB1412">
        <f>'19_Расчет_аналитики'!BB1472</f>
        <v/>
      </c>
      <c r="BC1412">
        <f>'19_Расчет_аналитики'!BC1472</f>
        <v/>
      </c>
      <c r="BD1412">
        <f>'19_Расчет_аналитики'!BD1472</f>
        <v/>
      </c>
      <c r="BE1412">
        <f>'19_Расчет_аналитики'!BE1472</f>
        <v/>
      </c>
      <c r="BF1412">
        <f>'19_Расчет_аналитики'!BF1472</f>
        <v/>
      </c>
      <c r="BG1412">
        <f>'19_Расчет_аналитики'!BG1472</f>
        <v/>
      </c>
      <c r="BH1412">
        <f>'19_Расчет_аналитики'!BH1472</f>
        <v/>
      </c>
      <c r="BI1412">
        <f>'19_Расчет_аналитики'!BI1472</f>
        <v/>
      </c>
      <c r="BJ1412">
        <f>'19_Расчет_аналитики'!BJ1472</f>
        <v/>
      </c>
      <c r="BK1412">
        <f>'19_Расчет_аналитики'!BK1472</f>
        <v/>
      </c>
      <c r="BL1412">
        <f>'19_Расчет_аналитики'!BL1472</f>
        <v/>
      </c>
      <c r="BM1412">
        <f>'19_Расчет_аналитики'!BM1472</f>
        <v/>
      </c>
      <c r="BN1412">
        <f>'19_Расчет_аналитики'!BN1472</f>
        <v/>
      </c>
      <c r="BO1412">
        <f>'19_Расчет_аналитики'!BO1472</f>
        <v/>
      </c>
    </row>
    <row r="1413">
      <c r="N1413">
        <f>SUM('19_Расчет_аналитики'!N1460:N1471)</f>
        <v/>
      </c>
      <c r="O1413">
        <f>SUM('19_Расчет_аналитики'!O1460:O1471)</f>
        <v/>
      </c>
      <c r="P1413">
        <f>SUM('19_Расчет_аналитики'!P1460:P1471)</f>
        <v/>
      </c>
      <c r="Q1413">
        <f>SUM('19_Расчет_аналитики'!Q1460:Q1471)</f>
        <v/>
      </c>
      <c r="R1413">
        <f>SUM('19_Расчет_аналитики'!R1460:R1471)</f>
        <v/>
      </c>
      <c r="S1413">
        <f>SUM('19_Расчет_аналитики'!S1460:S1471)</f>
        <v/>
      </c>
      <c r="T1413">
        <f>SUM('19_Расчет_аналитики'!T1460:T1471)</f>
        <v/>
      </c>
      <c r="U1413">
        <f>SUM('19_Расчет_аналитики'!U1460:U1471)</f>
        <v/>
      </c>
      <c r="V1413">
        <f>SUM('19_Расчет_аналитики'!V1460:V1471)</f>
        <v/>
      </c>
      <c r="W1413">
        <f>SUM('19_Расчет_аналитики'!W1460:W1471)</f>
        <v/>
      </c>
      <c r="X1413">
        <f>SUM('19_Расчет_аналитики'!X1460:X1471)</f>
        <v/>
      </c>
      <c r="Y1413">
        <f>SUM('19_Расчет_аналитики'!Y1460:Y1471)</f>
        <v/>
      </c>
      <c r="Z1413">
        <f>SUM('19_Расчет_аналитики'!Z1460:Z1471)</f>
        <v/>
      </c>
      <c r="AA1413">
        <f>SUM('19_Расчет_аналитики'!AA1460:AA1471)</f>
        <v/>
      </c>
      <c r="AB1413">
        <f>SUM('19_Расчет_аналитики'!AB1460:AB1471)</f>
        <v/>
      </c>
      <c r="AC1413">
        <f>SUM('19_Расчет_аналитики'!AC1460:AC1471)</f>
        <v/>
      </c>
      <c r="AD1413">
        <f>SUM('19_Расчет_аналитики'!AD1460:AD1471)</f>
        <v/>
      </c>
      <c r="AE1413">
        <f>SUM('19_Расчет_аналитики'!AE1460:AE1471)</f>
        <v/>
      </c>
      <c r="AF1413">
        <f>SUM('19_Расчет_аналитики'!AF1460:AF1471)</f>
        <v/>
      </c>
      <c r="AG1413">
        <f>SUM('19_Расчет_аналитики'!AG1460:AG1471)</f>
        <v/>
      </c>
      <c r="AH1413">
        <f>SUM('19_Расчет_аналитики'!AH1460:AH1471)</f>
        <v/>
      </c>
      <c r="AI1413">
        <f>SUM('19_Расчет_аналитики'!AI1460:AI1471)</f>
        <v/>
      </c>
      <c r="AJ1413">
        <f>SUM('19_Расчет_аналитики'!AJ1460:AJ1471)</f>
        <v/>
      </c>
      <c r="AK1413">
        <f>SUM('19_Расчет_аналитики'!AK1460:AK1471)</f>
        <v/>
      </c>
      <c r="AL1413">
        <f>SUM('19_Расчет_аналитики'!AL1460:AL1471)</f>
        <v/>
      </c>
      <c r="AM1413">
        <f>SUM('19_Расчет_аналитики'!AM1460:AM1471)</f>
        <v/>
      </c>
      <c r="AN1413">
        <f>SUM('19_Расчет_аналитики'!AN1460:AN1471)</f>
        <v/>
      </c>
      <c r="AO1413">
        <f>SUM('19_Расчет_аналитики'!AO1460:AO1471)</f>
        <v/>
      </c>
      <c r="AP1413">
        <f>SUM('19_Расчет_аналитики'!AP1460:AP1471)</f>
        <v/>
      </c>
      <c r="AQ1413">
        <f>SUM('19_Расчет_аналитики'!AQ1460:AQ1471)</f>
        <v/>
      </c>
      <c r="AR1413">
        <f>SUM('19_Расчет_аналитики'!AR1460:AR1471)</f>
        <v/>
      </c>
      <c r="AS1413">
        <f>SUM('19_Расчет_аналитики'!AS1460:AS1471)</f>
        <v/>
      </c>
      <c r="AT1413">
        <f>SUM('19_Расчет_аналитики'!AT1460:AT1471)</f>
        <v/>
      </c>
      <c r="AU1413">
        <f>SUM('19_Расчет_аналитики'!AU1460:AU1471)</f>
        <v/>
      </c>
      <c r="AV1413">
        <f>SUM('19_Расчет_аналитики'!AV1460:AV1471)</f>
        <v/>
      </c>
      <c r="AW1413">
        <f>SUM('19_Расчет_аналитики'!AW1460:AW1471)</f>
        <v/>
      </c>
      <c r="AX1413">
        <f>SUM('19_Расчет_аналитики'!AX1460:AX1471)</f>
        <v/>
      </c>
      <c r="AY1413">
        <f>SUM('19_Расчет_аналитики'!AY1460:AY1471)</f>
        <v/>
      </c>
      <c r="AZ1413">
        <f>SUM('19_Расчет_аналитики'!AZ1460:AZ1471)</f>
        <v/>
      </c>
      <c r="BA1413">
        <f>SUM('19_Расчет_аналитики'!BA1460:BA1471)</f>
        <v/>
      </c>
      <c r="BB1413">
        <f>SUM('19_Расчет_аналитики'!BB1460:BB1471)</f>
        <v/>
      </c>
      <c r="BC1413">
        <f>SUM('19_Расчет_аналитики'!BC1460:BC1471)</f>
        <v/>
      </c>
      <c r="BD1413">
        <f>SUM('19_Расчет_аналитики'!BD1460:BD1471)</f>
        <v/>
      </c>
      <c r="BE1413">
        <f>SUM('19_Расчет_аналитики'!BE1460:BE1471)</f>
        <v/>
      </c>
      <c r="BF1413">
        <f>SUM('19_Расчет_аналитики'!BF1460:BF1471)</f>
        <v/>
      </c>
      <c r="BG1413">
        <f>SUM('19_Расчет_аналитики'!BG1460:BG1471)</f>
        <v/>
      </c>
      <c r="BH1413">
        <f>SUM('19_Расчет_аналитики'!BH1460:BH1471)</f>
        <v/>
      </c>
      <c r="BI1413">
        <f>SUM('19_Расчет_аналитики'!BI1460:BI1471)</f>
        <v/>
      </c>
      <c r="BJ1413">
        <f>SUM('19_Расчет_аналитики'!BJ1460:BJ1471)</f>
        <v/>
      </c>
      <c r="BK1413">
        <f>SUM('19_Расчет_аналитики'!BK1460:BK1471)</f>
        <v/>
      </c>
      <c r="BL1413">
        <f>SUM('19_Расчет_аналитики'!BL1460:BL1471)</f>
        <v/>
      </c>
      <c r="BM1413">
        <f>SUM('19_Расчет_аналитики'!BM1460:BM1471)</f>
        <v/>
      </c>
      <c r="BN1413">
        <f>SUM('19_Расчет_аналитики'!BN1460:BN1471)</f>
        <v/>
      </c>
      <c r="BO1413">
        <f>SUM('19_Расчет_аналитики'!BO1460:BO1471)</f>
        <v/>
      </c>
    </row>
    <row r="1414">
      <c r="N1414">
        <f>'19_Расчет_аналитики'!N1381-'19_Расчет_аналитики'!N1413</f>
        <v/>
      </c>
      <c r="O1414">
        <f>'19_Расчет_аналитики'!O1381-'19_Расчет_аналитики'!O1413</f>
        <v/>
      </c>
      <c r="P1414">
        <f>'19_Расчет_аналитики'!P1381-'19_Расчет_аналитики'!P1413</f>
        <v/>
      </c>
      <c r="Q1414">
        <f>'19_Расчет_аналитики'!Q1381-'19_Расчет_аналитики'!Q1413</f>
        <v/>
      </c>
      <c r="R1414">
        <f>'19_Расчет_аналитики'!R1381-'19_Расчет_аналитики'!R1413</f>
        <v/>
      </c>
      <c r="S1414">
        <f>'19_Расчет_аналитики'!S1381-'19_Расчет_аналитики'!S1413</f>
        <v/>
      </c>
      <c r="T1414">
        <f>'19_Расчет_аналитики'!T1381-'19_Расчет_аналитики'!T1413</f>
        <v/>
      </c>
      <c r="U1414">
        <f>'19_Расчет_аналитики'!U1381-'19_Расчет_аналитики'!U1413</f>
        <v/>
      </c>
      <c r="V1414">
        <f>'19_Расчет_аналитики'!V1381-'19_Расчет_аналитики'!V1413</f>
        <v/>
      </c>
      <c r="W1414">
        <f>'19_Расчет_аналитики'!W1381-'19_Расчет_аналитики'!W1413</f>
        <v/>
      </c>
      <c r="X1414">
        <f>'19_Расчет_аналитики'!X1381-'19_Расчет_аналитики'!X1413</f>
        <v/>
      </c>
      <c r="Y1414">
        <f>'19_Расчет_аналитики'!Y1381-'19_Расчет_аналитики'!Y1413</f>
        <v/>
      </c>
      <c r="Z1414">
        <f>'19_Расчет_аналитики'!Z1381-'19_Расчет_аналитики'!Z1413</f>
        <v/>
      </c>
      <c r="AA1414">
        <f>'19_Расчет_аналитики'!AA1381-'19_Расчет_аналитики'!AA1413</f>
        <v/>
      </c>
      <c r="AB1414">
        <f>'19_Расчет_аналитики'!AB1381-'19_Расчет_аналитики'!AB1413</f>
        <v/>
      </c>
      <c r="AC1414">
        <f>'19_Расчет_аналитики'!AC1381-'19_Расчет_аналитики'!AC1413</f>
        <v/>
      </c>
      <c r="AD1414">
        <f>'19_Расчет_аналитики'!AD1381-'19_Расчет_аналитики'!AD1413</f>
        <v/>
      </c>
      <c r="AE1414">
        <f>'19_Расчет_аналитики'!AE1381-'19_Расчет_аналитики'!AE1413</f>
        <v/>
      </c>
      <c r="AF1414">
        <f>'19_Расчет_аналитики'!AF1381-'19_Расчет_аналитики'!AF1413</f>
        <v/>
      </c>
      <c r="AG1414">
        <f>'19_Расчет_аналитики'!AG1381-'19_Расчет_аналитики'!AG1413</f>
        <v/>
      </c>
      <c r="AH1414">
        <f>'19_Расчет_аналитики'!AH1381-'19_Расчет_аналитики'!AH1413</f>
        <v/>
      </c>
      <c r="AI1414">
        <f>'19_Расчет_аналитики'!AI1381-'19_Расчет_аналитики'!AI1413</f>
        <v/>
      </c>
      <c r="AJ1414">
        <f>'19_Расчет_аналитики'!AJ1381-'19_Расчет_аналитики'!AJ1413</f>
        <v/>
      </c>
      <c r="AK1414">
        <f>'19_Расчет_аналитики'!AK1381-'19_Расчет_аналитики'!AK1413</f>
        <v/>
      </c>
      <c r="AL1414">
        <f>'19_Расчет_аналитики'!AL1381-'19_Расчет_аналитики'!AL1413</f>
        <v/>
      </c>
      <c r="AM1414">
        <f>'19_Расчет_аналитики'!AM1381-'19_Расчет_аналитики'!AM1413</f>
        <v/>
      </c>
      <c r="AN1414">
        <f>'19_Расчет_аналитики'!AN1381-'19_Расчет_аналитики'!AN1413</f>
        <v/>
      </c>
      <c r="AO1414">
        <f>'19_Расчет_аналитики'!AO1381-'19_Расчет_аналитики'!AO1413</f>
        <v/>
      </c>
      <c r="AP1414">
        <f>'19_Расчет_аналитики'!AP1381-'19_Расчет_аналитики'!AP1413</f>
        <v/>
      </c>
      <c r="AQ1414">
        <f>'19_Расчет_аналитики'!AQ1381-'19_Расчет_аналитики'!AQ1413</f>
        <v/>
      </c>
      <c r="AR1414">
        <f>'19_Расчет_аналитики'!AR1381-'19_Расчет_аналитики'!AR1413</f>
        <v/>
      </c>
      <c r="AS1414">
        <f>'19_Расчет_аналитики'!AS1381-'19_Расчет_аналитики'!AS1413</f>
        <v/>
      </c>
      <c r="AT1414">
        <f>'19_Расчет_аналитики'!AT1381-'19_Расчет_аналитики'!AT1413</f>
        <v/>
      </c>
      <c r="AU1414">
        <f>'19_Расчет_аналитики'!AU1381-'19_Расчет_аналитики'!AU1413</f>
        <v/>
      </c>
      <c r="AV1414">
        <f>'19_Расчет_аналитики'!AV1381-'19_Расчет_аналитики'!AV1413</f>
        <v/>
      </c>
      <c r="AW1414">
        <f>'19_Расчет_аналитики'!AW1381-'19_Расчет_аналитики'!AW1413</f>
        <v/>
      </c>
      <c r="AX1414">
        <f>'19_Расчет_аналитики'!AX1381-'19_Расчет_аналитики'!AX1413</f>
        <v/>
      </c>
      <c r="AY1414">
        <f>'19_Расчет_аналитики'!AY1381-'19_Расчет_аналитики'!AY1413</f>
        <v/>
      </c>
      <c r="AZ1414">
        <f>'19_Расчет_аналитики'!AZ1381-'19_Расчет_аналитики'!AZ1413</f>
        <v/>
      </c>
      <c r="BA1414">
        <f>'19_Расчет_аналитики'!BA1381-'19_Расчет_аналитики'!BA1413</f>
        <v/>
      </c>
      <c r="BB1414">
        <f>'19_Расчет_аналитики'!BB1381-'19_Расчет_аналитики'!BB1413</f>
        <v/>
      </c>
      <c r="BC1414">
        <f>'19_Расчет_аналитики'!BC1381-'19_Расчет_аналитики'!BC1413</f>
        <v/>
      </c>
      <c r="BD1414">
        <f>'19_Расчет_аналитики'!BD1381-'19_Расчет_аналитики'!BD1413</f>
        <v/>
      </c>
      <c r="BE1414">
        <f>'19_Расчет_аналитики'!BE1381-'19_Расчет_аналитики'!BE1413</f>
        <v/>
      </c>
      <c r="BF1414">
        <f>'19_Расчет_аналитики'!BF1381-'19_Расчет_аналитики'!BF1413</f>
        <v/>
      </c>
      <c r="BG1414">
        <f>'19_Расчет_аналитики'!BG1381-'19_Расчет_аналитики'!BG1413</f>
        <v/>
      </c>
      <c r="BH1414">
        <f>'19_Расчет_аналитики'!BH1381-'19_Расчет_аналитики'!BH1413</f>
        <v/>
      </c>
      <c r="BI1414">
        <f>'19_Расчет_аналитики'!BI1381-'19_Расчет_аналитики'!BI1413</f>
        <v/>
      </c>
      <c r="BJ1414">
        <f>'19_Расчет_аналитики'!BJ1381-'19_Расчет_аналитики'!BJ1413</f>
        <v/>
      </c>
      <c r="BK1414">
        <f>'19_Расчет_аналитики'!BK1381-'19_Расчет_аналитики'!BK1413</f>
        <v/>
      </c>
      <c r="BL1414">
        <f>'19_Расчет_аналитики'!BL1381-'19_Расчет_аналитики'!BL1413</f>
        <v/>
      </c>
      <c r="BM1414">
        <f>'19_Расчет_аналитики'!BM1381-'19_Расчет_аналитики'!BM1413</f>
        <v/>
      </c>
      <c r="BN1414">
        <f>'19_Расчет_аналитики'!BN1381-'19_Расчет_аналитики'!BN1413</f>
        <v/>
      </c>
      <c r="BO1414">
        <f>'19_Расчет_аналитики'!BO1381-'19_Расчет_аналитики'!BO1413</f>
        <v/>
      </c>
    </row>
    <row r="1415">
      <c r="Z1415">
        <f>'19_Расчет_аналитики'!Z1382-'19_Расчет_аналитики'!Z1412</f>
        <v/>
      </c>
      <c r="AA1415">
        <f>'19_Расчет_аналитики'!AA1382-'19_Расчет_аналитики'!AA1412</f>
        <v/>
      </c>
      <c r="AB1415">
        <f>'19_Расчет_аналитики'!AB1382-'19_Расчет_аналитики'!AB1412</f>
        <v/>
      </c>
      <c r="AC1415">
        <f>'19_Расчет_аналитики'!AC1382-'19_Расчет_аналитики'!AC1412</f>
        <v/>
      </c>
      <c r="AD1415">
        <f>'19_Расчет_аналитики'!AD1382-'19_Расчет_аналитики'!AD1412</f>
        <v/>
      </c>
      <c r="AE1415">
        <f>'19_Расчет_аналитики'!AE1382-'19_Расчет_аналитики'!AE1412</f>
        <v/>
      </c>
      <c r="AF1415">
        <f>'19_Расчет_аналитики'!AF1382-'19_Расчет_аналитики'!AF1412</f>
        <v/>
      </c>
      <c r="AG1415">
        <f>'19_Расчет_аналитики'!AG1382-'19_Расчет_аналитики'!AG1412</f>
        <v/>
      </c>
      <c r="AH1415">
        <f>'19_Расчет_аналитики'!AH1382-'19_Расчет_аналитики'!AH1412</f>
        <v/>
      </c>
      <c r="AI1415">
        <f>'19_Расчет_аналитики'!AI1382-'19_Расчет_аналитики'!AI1412</f>
        <v/>
      </c>
      <c r="AJ1415">
        <f>'19_Расчет_аналитики'!AJ1382-'19_Расчет_аналитики'!AJ1412</f>
        <v/>
      </c>
      <c r="AK1415">
        <f>'19_Расчет_аналитики'!AK1382-'19_Расчет_аналитики'!AK1412</f>
        <v/>
      </c>
      <c r="AL1415">
        <f>'19_Расчет_аналитики'!AL1382-'19_Расчет_аналитики'!AL1412</f>
        <v/>
      </c>
      <c r="AM1415">
        <f>'19_Расчет_аналитики'!AM1382-'19_Расчет_аналитики'!AM1412</f>
        <v/>
      </c>
      <c r="AN1415">
        <f>'19_Расчет_аналитики'!AN1382-'19_Расчет_аналитики'!AN1412</f>
        <v/>
      </c>
      <c r="AO1415">
        <f>'19_Расчет_аналитики'!AO1382-'19_Расчет_аналитики'!AO1412</f>
        <v/>
      </c>
      <c r="AP1415">
        <f>'19_Расчет_аналитики'!AP1382-'19_Расчет_аналитики'!AP1412</f>
        <v/>
      </c>
      <c r="AQ1415">
        <f>'19_Расчет_аналитики'!AQ1382-'19_Расчет_аналитики'!AQ1412</f>
        <v/>
      </c>
      <c r="AR1415">
        <f>'19_Расчет_аналитики'!AR1382-'19_Расчет_аналитики'!AR1412</f>
        <v/>
      </c>
      <c r="AS1415">
        <f>'19_Расчет_аналитики'!AS1382-'19_Расчет_аналитики'!AS1412</f>
        <v/>
      </c>
      <c r="AT1415">
        <f>'19_Расчет_аналитики'!AT1382-'19_Расчет_аналитики'!AT1412</f>
        <v/>
      </c>
      <c r="AU1415">
        <f>'19_Расчет_аналитики'!AU1382-'19_Расчет_аналитики'!AU1412</f>
        <v/>
      </c>
      <c r="AV1415">
        <f>'19_Расчет_аналитики'!AV1382-'19_Расчет_аналитики'!AV1412</f>
        <v/>
      </c>
      <c r="AW1415">
        <f>'19_Расчет_аналитики'!AW1382-'19_Расчет_аналитики'!AW1412</f>
        <v/>
      </c>
      <c r="AX1415">
        <f>'19_Расчет_аналитики'!AX1382-'19_Расчет_аналитики'!AX1412</f>
        <v/>
      </c>
      <c r="AY1415">
        <f>'19_Расчет_аналитики'!AY1382-'19_Расчет_аналитики'!AY1412</f>
        <v/>
      </c>
      <c r="AZ1415">
        <f>'19_Расчет_аналитики'!AZ1382-'19_Расчет_аналитики'!AZ1412</f>
        <v/>
      </c>
      <c r="BA1415">
        <f>'19_Расчет_аналитики'!BA1382-'19_Расчет_аналитики'!BA1412</f>
        <v/>
      </c>
      <c r="BB1415">
        <f>'19_Расчет_аналитики'!BB1382-'19_Расчет_аналитики'!BB1412</f>
        <v/>
      </c>
      <c r="BC1415">
        <f>'19_Расчет_аналитики'!BC1382-'19_Расчет_аналитики'!BC1412</f>
        <v/>
      </c>
      <c r="BD1415">
        <f>'19_Расчет_аналитики'!BD1382-'19_Расчет_аналитики'!BD1412</f>
        <v/>
      </c>
      <c r="BE1415">
        <f>'19_Расчет_аналитики'!BE1382-'19_Расчет_аналитики'!BE1412</f>
        <v/>
      </c>
      <c r="BF1415">
        <f>'19_Расчет_аналитики'!BF1382-'19_Расчет_аналитики'!BF1412</f>
        <v/>
      </c>
      <c r="BG1415">
        <f>'19_Расчет_аналитики'!BG1382-'19_Расчет_аналитики'!BG1412</f>
        <v/>
      </c>
      <c r="BH1415">
        <f>'19_Расчет_аналитики'!BH1382-'19_Расчет_аналитики'!BH1412</f>
        <v/>
      </c>
      <c r="BI1415">
        <f>'19_Расчет_аналитики'!BI1382-'19_Расчет_аналитики'!BI1412</f>
        <v/>
      </c>
      <c r="BJ1415">
        <f>'19_Расчет_аналитики'!BJ1382-'19_Расчет_аналитики'!BJ1412</f>
        <v/>
      </c>
      <c r="BK1415">
        <f>'19_Расчет_аналитики'!BK1382-'19_Расчет_аналитики'!BK1412</f>
        <v/>
      </c>
      <c r="BL1415">
        <f>'19_Расчет_аналитики'!BL1382-'19_Расчет_аналитики'!BL1412</f>
        <v/>
      </c>
      <c r="BM1415">
        <f>'19_Расчет_аналитики'!BM1382-'19_Расчет_аналитики'!BM1412</f>
        <v/>
      </c>
      <c r="BN1415">
        <f>'19_Расчет_аналитики'!BN1382-'19_Расчет_аналитики'!BN1412</f>
        <v/>
      </c>
      <c r="BO1415">
        <f>'19_Расчет_аналитики'!BO1382-'19_Расчет_аналитики'!BO1412</f>
        <v/>
      </c>
    </row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>
      <c r="B1574">
        <f>'19_Расчет_аналитики'!B1391-SUM('19_Расчет_аналитики'!B1388:B1390)</f>
        <v/>
      </c>
      <c r="C1574">
        <f>'19_Расчет_аналитики'!C1391-SUM('19_Расчет_аналитики'!C1388:C1390)</f>
        <v/>
      </c>
      <c r="D1574">
        <f>'19_Расчет_аналитики'!D1391-SUM('19_Расчет_аналитики'!D1388:D1390)</f>
        <v/>
      </c>
      <c r="E1574">
        <f>'19_Расчет_аналитики'!E1391-SUM('19_Расчет_аналитики'!E1388:E1390)</f>
        <v/>
      </c>
      <c r="F1574">
        <f>'19_Расчет_аналитики'!F1391-SUM('19_Расчет_аналитики'!F1388:F1390)</f>
        <v/>
      </c>
      <c r="G1574">
        <f>'19_Расчет_аналитики'!G1391-SUM('19_Расчет_аналитики'!G1388:G1390)</f>
        <v/>
      </c>
      <c r="H1574">
        <f>'19_Расчет_аналитики'!H1391-SUM('19_Расчет_аналитики'!H1388:H1390)</f>
        <v/>
      </c>
      <c r="I1574">
        <f>'19_Расчет_аналитики'!I1391-SUM('19_Расчет_аналитики'!I1388:I1390)</f>
        <v/>
      </c>
      <c r="J1574">
        <f>'19_Расчет_аналитики'!J1391-SUM('19_Расчет_аналитики'!J1388:J1390)</f>
        <v/>
      </c>
      <c r="K1574">
        <f>'19_Расчет_аналитики'!K1391-SUM('19_Расчет_аналитики'!K1388:K1390)</f>
        <v/>
      </c>
      <c r="L1574">
        <f>'19_Расчет_аналитики'!L1391-SUM('19_Расчет_аналитики'!L1388:L1390)</f>
        <v/>
      </c>
      <c r="M1574">
        <f>'19_Расчет_аналитики'!M1391-SUM('19_Расчет_аналитики'!M1388:M1390)</f>
        <v/>
      </c>
      <c r="N1574">
        <f>'19_Расчет_аналитики'!N1391-SUM('19_Расчет_аналитики'!N1388:N1390)</f>
        <v/>
      </c>
      <c r="O1574">
        <f>'19_Расчет_аналитики'!O1391-SUM('19_Расчет_аналитики'!O1388:O1390)</f>
        <v/>
      </c>
      <c r="P1574">
        <f>'19_Расчет_аналитики'!P1391-SUM('19_Расчет_аналитики'!P1388:P1390)</f>
        <v/>
      </c>
      <c r="Q1574">
        <f>'19_Расчет_аналитики'!Q1391-SUM('19_Расчет_аналитики'!Q1388:Q1390)</f>
        <v/>
      </c>
      <c r="R1574">
        <f>'19_Расчет_аналитики'!R1391-SUM('19_Расчет_аналитики'!R1388:R1390)</f>
        <v/>
      </c>
      <c r="S1574">
        <f>'19_Расчет_аналитики'!S1391-SUM('19_Расчет_аналитики'!S1388:S1390)</f>
        <v/>
      </c>
      <c r="T1574">
        <f>'19_Расчет_аналитики'!T1391-SUM('19_Расчет_аналитики'!T1388:T1390)</f>
        <v/>
      </c>
      <c r="U1574">
        <f>'19_Расчет_аналитики'!U1391-SUM('19_Расчет_аналитики'!U1388:U1390)</f>
        <v/>
      </c>
      <c r="V1574">
        <f>'19_Расчет_аналитики'!V1391-SUM('19_Расчет_аналитики'!V1388:V1390)</f>
        <v/>
      </c>
      <c r="W1574">
        <f>'19_Расчет_аналитики'!W1391-SUM('19_Расчет_аналитики'!W1388:W1390)</f>
        <v/>
      </c>
      <c r="X1574">
        <f>'19_Расчет_аналитики'!X1391-SUM('19_Расчет_аналитики'!X1388:X1390)</f>
        <v/>
      </c>
      <c r="Y1574">
        <f>'19_Расчет_аналитики'!Y1391-SUM('19_Расчет_аналитики'!Y1388:Y1390)</f>
        <v/>
      </c>
      <c r="Z1574">
        <f>'19_Расчет_аналитики'!Z1391-SUM('19_Расчет_аналитики'!Z1388:Z1390)</f>
        <v/>
      </c>
      <c r="AA1574">
        <f>'19_Расчет_аналитики'!AA1391-SUM('19_Расчет_аналитики'!AA1388:AA1390)</f>
        <v/>
      </c>
      <c r="AB1574">
        <f>'19_Расчет_аналитики'!AB1391-SUM('19_Расчет_аналитики'!AB1388:AB1390)</f>
        <v/>
      </c>
      <c r="AC1574">
        <f>'19_Расчет_аналитики'!AC1391-SUM('19_Расчет_аналитики'!AC1388:AC1390)</f>
        <v/>
      </c>
      <c r="AD1574">
        <f>'19_Расчет_аналитики'!AD1391-SUM('19_Расчет_аналитики'!AD1388:AD1390)</f>
        <v/>
      </c>
      <c r="AE1574">
        <f>'19_Расчет_аналитики'!AE1391-SUM('19_Расчет_аналитики'!AE1388:AE1390)</f>
        <v/>
      </c>
      <c r="AF1574">
        <f>'19_Расчет_аналитики'!AF1391-SUM('19_Расчет_аналитики'!AF1388:AF1390)</f>
        <v/>
      </c>
      <c r="AG1574">
        <f>'19_Расчет_аналитики'!AG1391-SUM('19_Расчет_аналитики'!AG1388:AG1390)</f>
        <v/>
      </c>
      <c r="AH1574">
        <f>'19_Расчет_аналитики'!AH1391-SUM('19_Расчет_аналитики'!AH1388:AH1390)</f>
        <v/>
      </c>
      <c r="AI1574">
        <f>'19_Расчет_аналитики'!AI1391-SUM('19_Расчет_аналитики'!AI1388:AI1390)</f>
        <v/>
      </c>
      <c r="AJ1574">
        <f>'19_Расчет_аналитики'!AJ1391-SUM('19_Расчет_аналитики'!AJ1388:AJ1390)</f>
        <v/>
      </c>
      <c r="AK1574">
        <f>'19_Расчет_аналитики'!AK1391-SUM('19_Расчет_аналитики'!AK1388:AK1390)</f>
        <v/>
      </c>
      <c r="AL1574">
        <f>'19_Расчет_аналитики'!AL1391-SUM('19_Расчет_аналитики'!AL1388:AL1390)</f>
        <v/>
      </c>
      <c r="AM1574">
        <f>'19_Расчет_аналитики'!AM1391-SUM('19_Расчет_аналитики'!AM1388:AM1390)</f>
        <v/>
      </c>
      <c r="AN1574">
        <f>'19_Расчет_аналитики'!AN1391-SUM('19_Расчет_аналитики'!AN1388:AN1390)</f>
        <v/>
      </c>
      <c r="AO1574">
        <f>'19_Расчет_аналитики'!AO1391-SUM('19_Расчет_аналитики'!AO1388:AO1390)</f>
        <v/>
      </c>
      <c r="AP1574">
        <f>'19_Расчет_аналитики'!AP1391-SUM('19_Расчет_аналитики'!AP1388:AP1390)</f>
        <v/>
      </c>
      <c r="AQ1574">
        <f>'19_Расчет_аналитики'!AQ1391-SUM('19_Расчет_аналитики'!AQ1388:AQ1390)</f>
        <v/>
      </c>
      <c r="AR1574">
        <f>'19_Расчет_аналитики'!AR1391-SUM('19_Расчет_аналитики'!AR1388:AR1390)</f>
        <v/>
      </c>
      <c r="AS1574">
        <f>'19_Расчет_аналитики'!AS1391-SUM('19_Расчет_аналитики'!AS1388:AS1390)</f>
        <v/>
      </c>
      <c r="AT1574">
        <f>'19_Расчет_аналитики'!AT1391-SUM('19_Расчет_аналитики'!AT1388:AT1390)</f>
        <v/>
      </c>
      <c r="AU1574">
        <f>'19_Расчет_аналитики'!AU1391-SUM('19_Расчет_аналитики'!AU1388:AU1390)</f>
        <v/>
      </c>
      <c r="AV1574">
        <f>'19_Расчет_аналитики'!AV1391-SUM('19_Расчет_аналитики'!AV1388:AV1390)</f>
        <v/>
      </c>
      <c r="AW1574">
        <f>'19_Расчет_аналитики'!AW1391-SUM('19_Расчет_аналитики'!AW1388:AW1390)</f>
        <v/>
      </c>
      <c r="AX1574">
        <f>'19_Расчет_аналитики'!AX1391-SUM('19_Расчет_аналитики'!AX1388:AX1390)</f>
        <v/>
      </c>
      <c r="AY1574">
        <f>'19_Расчет_аналитики'!AY1391-SUM('19_Расчет_аналитики'!AY1388:AY1390)</f>
        <v/>
      </c>
      <c r="AZ1574">
        <f>'19_Расчет_аналитики'!AZ1391-SUM('19_Расчет_аналитики'!AZ1388:AZ1390)</f>
        <v/>
      </c>
      <c r="BA1574">
        <f>'19_Расчет_аналитики'!BA1391-SUM('19_Расчет_аналитики'!BA1388:BA1390)</f>
        <v/>
      </c>
      <c r="BB1574">
        <f>'19_Расчет_аналитики'!BB1391-SUM('19_Расчет_аналитики'!BB1388:BB1390)</f>
        <v/>
      </c>
      <c r="BC1574">
        <f>'19_Расчет_аналитики'!BC1391-SUM('19_Расчет_аналитики'!BC1388:BC1390)</f>
        <v/>
      </c>
      <c r="BD1574">
        <f>'19_Расчет_аналитики'!BD1391-SUM('19_Расчет_аналитики'!BD1388:BD1390)</f>
        <v/>
      </c>
      <c r="BE1574">
        <f>'19_Расчет_аналитики'!BE1391-SUM('19_Расчет_аналитики'!BE1388:BE1390)</f>
        <v/>
      </c>
      <c r="BF1574">
        <f>'19_Расчет_аналитики'!BF1391-SUM('19_Расчет_аналитики'!BF1388:BF1390)</f>
        <v/>
      </c>
      <c r="BG1574">
        <f>'19_Расчет_аналитики'!BG1391-SUM('19_Расчет_аналитики'!BG1388:BG1390)</f>
        <v/>
      </c>
      <c r="BH1574">
        <f>'19_Расчет_аналитики'!BH1391-SUM('19_Расчет_аналитики'!BH1388:BH1390)</f>
        <v/>
      </c>
      <c r="BI1574">
        <f>'19_Расчет_аналитики'!BI1391-SUM('19_Расчет_аналитики'!BI1388:BI1390)</f>
        <v/>
      </c>
      <c r="BJ1574">
        <f>'19_Расчет_аналитики'!BJ1391-SUM('19_Расчет_аналитики'!BJ1388:BJ1390)</f>
        <v/>
      </c>
      <c r="BK1574">
        <f>'19_Расчет_аналитики'!BK1391-SUM('19_Расчет_аналитики'!BK1388:BK1390)</f>
        <v/>
      </c>
      <c r="BL1574">
        <f>'19_Расчет_аналитики'!BL1391-SUM('19_Расчет_аналитики'!BL1388:BL1390)</f>
        <v/>
      </c>
      <c r="BM1574">
        <f>'19_Расчет_аналитики'!BM1391-SUM('19_Расчет_аналитики'!BM1388:BM1390)</f>
        <v/>
      </c>
      <c r="BN1574">
        <f>'19_Расчет_аналитики'!BN1391-SUM('19_Расчет_аналитики'!BN1388:BN1390)</f>
        <v/>
      </c>
      <c r="BO1574">
        <f>'19_Расчет_аналитики'!BO1391-SUM('19_Расчет_аналитики'!BO1388:BO1390)</f>
        <v/>
      </c>
    </row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IF(OR('01_Вводные'!$B$238="Нет",'19_Расчет_аналитики'!B1639&gt;='19_Расчет_аналитики'!B1637-0.01),MIN('19_Расчет_аналитики'!B1643,MAX(0,'19_Расчет_аналитики'!B1799)),0)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IF(OR('01_Вводные'!$B$238="Нет",'19_Расчет_аналитики'!C1639&gt;='19_Расчет_аналитики'!C1637-0.01),MIN('19_Расчет_аналитики'!C1643,MAX(0,'19_Расчет_аналитики'!C1799)),0)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IF(OR('01_Вводные'!$B$238="Нет",'19_Расчет_аналитики'!D1639&gt;='19_Расчет_аналитики'!D1637-0.01),MIN('19_Расчет_аналитики'!D1643,MAX(0,'19_Расчет_аналитики'!D1799)),0)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IF(OR('01_Вводные'!$B$238="Нет",'19_Расчет_аналитики'!E1639&gt;='19_Расчет_аналитики'!E1637-0.01),MIN('19_Расчет_аналитики'!E1643,MAX(0,'19_Расчет_аналитики'!E1799)),0)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IF(OR('01_Вводные'!$B$238="Нет",'19_Расчет_аналитики'!F1639&gt;='19_Расчет_аналитики'!F1637-0.01),MIN('19_Расчет_аналитики'!F1643,MAX(0,'19_Расчет_аналитики'!F1799)),0)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IF(OR('01_Вводные'!$B$238="Нет",'19_Расчет_аналитики'!G1639&gt;='19_Расчет_аналитики'!G1637-0.01),MIN('19_Расчет_аналитики'!G1643,MAX(0,'19_Расчет_аналитики'!G1799)),0)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IF(OR('01_Вводные'!$B$238="Нет",'19_Расчет_аналитики'!H1639&gt;='19_Расчет_аналитики'!H1637-0.01),MIN('19_Расчет_аналитики'!H1643,MAX(0,'19_Расчет_аналитики'!H1799)),0)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IF(OR('01_Вводные'!$B$238="Нет",'19_Расчет_аналитики'!I1639&gt;='19_Расчет_аналитики'!I1637-0.01),MIN('19_Расчет_аналитики'!I1643,MAX(0,'19_Расчет_аналитики'!I1799)),0)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IF(OR('01_Вводные'!$B$238="Нет",'19_Расчет_аналитики'!J1639&gt;='19_Расчет_аналитики'!J1637-0.01),MIN('19_Расчет_аналитики'!J1643,MAX(0,'19_Расчет_аналитики'!J1799)),0)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IF(OR('01_Вводные'!$B$238="Нет",'19_Расчет_аналитики'!K1639&gt;='19_Расчет_аналитики'!K1637-0.01),MIN('19_Расчет_аналитики'!K1643,MAX(0,'19_Расчет_аналитики'!K1799)),0)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IF(OR('01_Вводные'!$B$238="Нет",'19_Расчет_аналитики'!L1639&gt;='19_Расчет_аналитики'!L1637-0.01),MIN('19_Расчет_аналитики'!L1643,MAX(0,'19_Расчет_аналитики'!L1799)),0)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IF(OR('01_Вводные'!$B$238="Нет",'19_Расчет_аналитики'!M1639&gt;='19_Расчет_аналитики'!M1637-0.01),MIN('19_Расчет_аналитики'!M1643,MAX(0,'19_Расчет_аналитики'!M1799)),0)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IF(OR('01_Вводные'!$B$238="Нет",'19_Расчет_аналитики'!N1639&gt;='19_Расчет_аналитики'!N1637-0.01),MIN('19_Расчет_аналитики'!N1643,MAX(0,'19_Расчет_аналитики'!N1799)),0)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IF(OR('01_Вводные'!$B$238="Нет",'19_Расчет_аналитики'!O1639&gt;='19_Расчет_аналитики'!O1637-0.01),MIN('19_Расчет_аналитики'!O1643,MAX(0,'19_Расчет_аналитики'!O1799)),0)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IF(OR('01_Вводные'!$B$238="Нет",'19_Расчет_аналитики'!P1639&gt;='19_Расчет_аналитики'!P1637-0.01),MIN('19_Расчет_аналитики'!P1643,MAX(0,'19_Расчет_аналитики'!P1799)),0)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IF(OR('01_Вводные'!$B$238="Нет",'19_Расчет_аналитики'!Q1639&gt;='19_Расчет_аналитики'!Q1637-0.01),MIN('19_Расчет_аналитики'!Q1643,MAX(0,'19_Расчет_аналитики'!Q1799)),0)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IF(OR('01_Вводные'!$B$238="Нет",'19_Расчет_аналитики'!R1639&gt;='19_Расчет_аналитики'!R1637-0.01),MIN('19_Расчет_аналитики'!R1643,MAX(0,'19_Расчет_аналитики'!R1799)),0)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IF(OR('01_Вводные'!$B$238="Нет",'19_Расчет_аналитики'!S1639&gt;='19_Расчет_аналитики'!S1637-0.01),MIN('19_Расчет_аналитики'!S1643,MAX(0,'19_Расчет_аналитики'!S1799)),0)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IF(OR('01_Вводные'!$B$238="Нет",'19_Расчет_аналитики'!T1639&gt;='19_Расчет_аналитики'!T1637-0.01),MIN('19_Расчет_аналитики'!T1643,MAX(0,'19_Расчет_аналитики'!T1799)),0)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IF(OR('01_Вводные'!$B$238="Нет",'19_Расчет_аналитики'!U1639&gt;='19_Расчет_аналитики'!U1637-0.01),MIN('19_Расчет_аналитики'!U1643,MAX(0,'19_Расчет_аналитики'!U1799)),0)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IF(OR('01_Вводные'!$B$238="Нет",'19_Расчет_аналитики'!V1639&gt;='19_Расчет_аналитики'!V1637-0.01),MIN('19_Расчет_аналитики'!V1643,MAX(0,'19_Расчет_аналитики'!V1799)),0)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IF(OR('01_Вводные'!$B$238="Нет",'19_Расчет_аналитики'!W1639&gt;='19_Расчет_аналитики'!W1637-0.01),MIN('19_Расчет_аналитики'!W1643,MAX(0,'19_Расчет_аналитики'!W1799)),0)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IF(OR('01_Вводные'!$B$238="Нет",'19_Расчет_аналитики'!X1639&gt;='19_Расчет_аналитики'!X1637-0.01),MIN('19_Расчет_аналитики'!X1643,MAX(0,'19_Расчет_аналитики'!X1799)),0)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IF(OR('01_Вводные'!$B$238="Нет",'19_Расчет_аналитики'!Y1639&gt;='19_Расчет_аналитики'!Y1637-0.01),MIN('19_Расчет_аналитики'!Y1643,MAX(0,'19_Расчет_аналитики'!Y1799)),0)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IF(OR('01_Вводные'!$B$238="Нет",'19_Расчет_аналитики'!Z1639&gt;='19_Расчет_аналитики'!Z1637-0.01),MIN('19_Расчет_аналитики'!Z1643,MAX(0,'19_Расчет_аналитики'!Z1799)),0)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IF(OR('01_Вводные'!$B$238="Нет",'19_Расчет_аналитики'!AA1639&gt;='19_Расчет_аналитики'!AA1637-0.01),MIN('19_Расчет_аналитики'!AA1643,MAX(0,'19_Расчет_аналитики'!AA1799)),0)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IF(OR('01_Вводные'!$B$238="Нет",'19_Расчет_аналитики'!AB1639&gt;='19_Расчет_аналитики'!AB1637-0.01),MIN('19_Расчет_аналитики'!AB1643,MAX(0,'19_Расчет_аналитики'!AB1799)),0)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IF(OR('01_Вводные'!$B$238="Нет",'19_Расчет_аналитики'!AC1639&gt;='19_Расчет_аналитики'!AC1637-0.01),MIN('19_Расчет_аналитики'!AC1643,MAX(0,'19_Расчет_аналитики'!AC1799)),0)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IF(OR('01_Вводные'!$B$238="Нет",'19_Расчет_аналитики'!AD1639&gt;='19_Расчет_аналитики'!AD1637-0.01),MIN('19_Расчет_аналитики'!AD1643,MAX(0,'19_Расчет_аналитики'!AD1799)),0)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IF(OR('01_Вводные'!$B$238="Нет",'19_Расчет_аналитики'!AE1639&gt;='19_Расчет_аналитики'!AE1637-0.01),MIN('19_Расчет_аналитики'!AE1643,MAX(0,'19_Расчет_аналитики'!AE1799)),0)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IF(OR('01_Вводные'!$B$238="Нет",'19_Расчет_аналитики'!AF1639&gt;='19_Расчет_аналитики'!AF1637-0.01),MIN('19_Расчет_аналитики'!AF1643,MAX(0,'19_Расчет_аналитики'!AF1799)),0)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IF(OR('01_Вводные'!$B$238="Нет",'19_Расчет_аналитики'!AG1639&gt;='19_Расчет_аналитики'!AG1637-0.01),MIN('19_Расчет_аналитики'!AG1643,MAX(0,'19_Расчет_аналитики'!AG1799)),0)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IF(OR('01_Вводные'!$B$238="Нет",'19_Расчет_аналитики'!AH1639&gt;='19_Расчет_аналитики'!AH1637-0.01),MIN('19_Расчет_аналитики'!AH1643,MAX(0,'19_Расчет_аналитики'!AH1799)),0)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IF(OR('01_Вводные'!$B$238="Нет",'19_Расчет_аналитики'!AI1639&gt;='19_Расчет_аналитики'!AI1637-0.01),MIN('19_Расчет_аналитики'!AI1643,MAX(0,'19_Расчет_аналитики'!AI1799)),0)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IF(OR('01_Вводные'!$B$238="Нет",'19_Расчет_аналитики'!AJ1639&gt;='19_Расчет_аналитики'!AJ1637-0.01),MIN('19_Расчет_аналитики'!AJ1643,MAX(0,'19_Расчет_аналитики'!AJ1799)),0)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IF(OR('01_Вводные'!$B$238="Нет",'19_Расчет_аналитики'!AK1639&gt;='19_Расчет_аналитики'!AK1637-0.01),MIN('19_Расчет_аналитики'!AK1643,MAX(0,'19_Расчет_аналитики'!AK1799)),0)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IF(OR('01_Вводные'!$B$238="Нет",'19_Расчет_аналитики'!AL1639&gt;='19_Расчет_аналитики'!AL1637-0.01),MIN('19_Расчет_аналитики'!AL1643,MAX(0,'19_Расчет_аналитики'!AL1799)),0)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IF(OR('01_Вводные'!$B$238="Нет",'19_Расчет_аналитики'!AM1639&gt;='19_Расчет_аналитики'!AM1637-0.01),MIN('19_Расчет_аналитики'!AM1643,MAX(0,'19_Расчет_аналитики'!AM1799)),0)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IF(OR('01_Вводные'!$B$238="Нет",'19_Расчет_аналитики'!AN1639&gt;='19_Расчет_аналитики'!AN1637-0.01),MIN('19_Расчет_аналитики'!AN1643,MAX(0,'19_Расчет_аналитики'!AN1799)),0)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IF(OR('01_Вводные'!$B$238="Нет",'19_Расчет_аналитики'!AO1639&gt;='19_Расчет_аналитики'!AO1637-0.01),MIN('19_Расчет_аналитики'!AO1643,MAX(0,'19_Расчет_аналитики'!AO1799)),0)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IF(OR('01_Вводные'!$B$238="Нет",'19_Расчет_аналитики'!AP1639&gt;='19_Расчет_аналитики'!AP1637-0.01),MIN('19_Расчет_аналитики'!AP1643,MAX(0,'19_Расчет_аналитики'!AP1799)),0)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IF(OR('01_Вводные'!$B$238="Нет",'19_Расчет_аналитики'!AQ1639&gt;='19_Расчет_аналитики'!AQ1637-0.01),MIN('19_Расчет_аналитики'!AQ1643,MAX(0,'19_Расчет_аналитики'!AQ1799)),0)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IF(OR('01_Вводные'!$B$238="Нет",'19_Расчет_аналитики'!AR1639&gt;='19_Расчет_аналитики'!AR1637-0.01),MIN('19_Расчет_аналитики'!AR1643,MAX(0,'19_Расчет_аналитики'!AR1799)),0)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IF(OR('01_Вводные'!$B$238="Нет",'19_Расчет_аналитики'!AS1639&gt;='19_Расчет_аналитики'!AS1637-0.01),MIN('19_Расчет_аналитики'!AS1643,MAX(0,'19_Расчет_аналитики'!AS1799)),0)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IF(OR('01_Вводные'!$B$238="Нет",'19_Расчет_аналитики'!AT1639&gt;='19_Расчет_аналитики'!AT1637-0.01),MIN('19_Расчет_аналитики'!AT1643,MAX(0,'19_Расчет_аналитики'!AT1799)),0)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IF(OR('01_Вводные'!$B$238="Нет",'19_Расчет_аналитики'!AU1639&gt;='19_Расчет_аналитики'!AU1637-0.01),MIN('19_Расчет_аналитики'!AU1643,MAX(0,'19_Расчет_аналитики'!AU1799)),0)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IF(OR('01_Вводные'!$B$238="Нет",'19_Расчет_аналитики'!AV1639&gt;='19_Расчет_аналитики'!AV1637-0.01),MIN('19_Расчет_аналитики'!AV1643,MAX(0,'19_Расчет_аналитики'!AV1799)),0)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IF(OR('01_Вводные'!$B$238="Нет",'19_Расчет_аналитики'!AW1639&gt;='19_Расчет_аналитики'!AW1637-0.01),MIN('19_Расчет_аналитики'!AW1643,MAX(0,'19_Расчет_аналитики'!AW1799)),0)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IF(OR('01_Вводные'!$B$238="Нет",'19_Расчет_аналитики'!AX1639&gt;='19_Расчет_аналитики'!AX1637-0.01),MIN('19_Расчет_аналитики'!AX1643,MAX(0,'19_Расчет_аналитики'!AX1799)),0)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IF(OR('01_Вводные'!$B$238="Нет",'19_Расчет_аналитики'!AY1639&gt;='19_Расчет_аналитики'!AY1637-0.01),MIN('19_Расчет_аналитики'!AY1643,MAX(0,'19_Расчет_аналитики'!AY1799)),0)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IF(OR('01_Вводные'!$B$238="Нет",'19_Расчет_аналитики'!AZ1639&gt;='19_Расчет_аналитики'!AZ1637-0.01),MIN('19_Расчет_аналитики'!AZ1643,MAX(0,'19_Расчет_аналитики'!AZ1799)),0)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IF(OR('01_Вводные'!$B$238="Нет",'19_Расчет_аналитики'!BA1639&gt;='19_Расчет_аналитики'!BA1637-0.01),MIN('19_Расчет_аналитики'!BA1643,MAX(0,'19_Расчет_аналитики'!BA1799)),0)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IF(OR('01_Вводные'!$B$238="Нет",'19_Расчет_аналитики'!BB1639&gt;='19_Расчет_аналитики'!BB1637-0.01),MIN('19_Расчет_аналитики'!BB1643,MAX(0,'19_Расчет_аналитики'!BB1799)),0)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IF(OR('01_Вводные'!$B$238="Нет",'19_Расчет_аналитики'!BC1639&gt;='19_Расчет_аналитики'!BC1637-0.01),MIN('19_Расчет_аналитики'!BC1643,MAX(0,'19_Расчет_аналитики'!BC1799)),0)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IF(OR('01_Вводные'!$B$238="Нет",'19_Расчет_аналитики'!BD1639&gt;='19_Расчет_аналитики'!BD1637-0.01),MIN('19_Расчет_аналитики'!BD1643,MAX(0,'19_Расчет_аналитики'!BD1799)),0)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IF(OR('01_Вводные'!$B$238="Нет",'19_Расчет_аналитики'!BE1639&gt;='19_Расчет_аналитики'!BE1637-0.01),MIN('19_Расчет_аналитики'!BE1643,MAX(0,'19_Расчет_аналитики'!BE1799)),0)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IF(OR('01_Вводные'!$B$238="Нет",'19_Расчет_аналитики'!BF1639&gt;='19_Расчет_аналитики'!BF1637-0.01),MIN('19_Расчет_аналитики'!BF1643,MAX(0,'19_Расчет_аналитики'!BF1799)),0)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IF(OR('01_Вводные'!$B$238="Нет",'19_Расчет_аналитики'!BG1639&gt;='19_Расчет_аналитики'!BG1637-0.01),MIN('19_Расчет_аналитики'!BG1643,MAX(0,'19_Расчет_аналитики'!BG1799)),0)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IF(OR('01_Вводные'!$B$238="Нет",'19_Расчет_аналитики'!BH1639&gt;='19_Расчет_аналитики'!BH1637-0.01),MIN('19_Расчет_аналитики'!BH1643,MAX(0,'19_Расчет_аналитики'!BH1799)),0)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IF(OR('01_Вводные'!$B$238="Нет",'19_Расчет_аналитики'!BI1639&gt;='19_Расчет_аналитики'!BI1637-0.01),MIN('19_Расчет_аналитики'!BI1643,MAX(0,'19_Расчет_аналитики'!BI1799)),0)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>
      <c r="B1718">
        <f>'19_Расчет_аналитики'!B1383</f>
        <v/>
      </c>
      <c r="C1718">
        <f>'19_Расчет_аналитики'!C1383</f>
        <v/>
      </c>
      <c r="D1718">
        <f>'19_Расчет_аналитики'!D1383</f>
        <v/>
      </c>
      <c r="E1718">
        <f>'19_Расчет_аналитики'!E1383</f>
        <v/>
      </c>
      <c r="F1718">
        <f>'19_Расчет_аналитики'!F1383</f>
        <v/>
      </c>
      <c r="G1718">
        <f>'19_Расчет_аналитики'!G1383</f>
        <v/>
      </c>
      <c r="H1718">
        <f>'19_Расчет_аналитики'!H1383</f>
        <v/>
      </c>
      <c r="I1718">
        <f>'19_Расчет_аналитики'!I1383</f>
        <v/>
      </c>
      <c r="J1718">
        <f>'19_Расчет_аналитики'!J1383</f>
        <v/>
      </c>
      <c r="K1718">
        <f>'19_Расчет_аналитики'!K1383</f>
        <v/>
      </c>
      <c r="L1718">
        <f>'19_Расчет_аналитики'!L1383</f>
        <v/>
      </c>
      <c r="M1718">
        <f>'19_Расчет_аналитики'!M1383</f>
        <v/>
      </c>
      <c r="N1718">
        <f>'19_Расчет_аналитики'!N1383</f>
        <v/>
      </c>
      <c r="O1718">
        <f>'19_Расчет_аналитики'!O1383</f>
        <v/>
      </c>
      <c r="P1718">
        <f>'19_Расчет_аналитики'!P1383</f>
        <v/>
      </c>
      <c r="Q1718">
        <f>'19_Расчет_аналитики'!Q1383</f>
        <v/>
      </c>
      <c r="R1718">
        <f>'19_Расчет_аналитики'!R1383</f>
        <v/>
      </c>
      <c r="S1718">
        <f>'19_Расчет_аналитики'!S1383</f>
        <v/>
      </c>
      <c r="T1718">
        <f>'19_Расчет_аналитики'!T1383</f>
        <v/>
      </c>
      <c r="U1718">
        <f>'19_Расчет_аналитики'!U1383</f>
        <v/>
      </c>
      <c r="V1718">
        <f>'19_Расчет_аналитики'!V1383</f>
        <v/>
      </c>
      <c r="W1718">
        <f>'19_Расчет_аналитики'!W1383</f>
        <v/>
      </c>
      <c r="X1718">
        <f>'19_Расчет_аналитики'!X1383</f>
        <v/>
      </c>
      <c r="Y1718">
        <f>'19_Расчет_аналитики'!Y1383</f>
        <v/>
      </c>
      <c r="Z1718">
        <f>'19_Расчет_аналитики'!Z1383</f>
        <v/>
      </c>
      <c r="AA1718">
        <f>'19_Расчет_аналитики'!AA1383</f>
        <v/>
      </c>
      <c r="AB1718">
        <f>'19_Расчет_аналитики'!AB1383</f>
        <v/>
      </c>
      <c r="AC1718">
        <f>'19_Расчет_аналитики'!AC1383</f>
        <v/>
      </c>
      <c r="AD1718">
        <f>'19_Расчет_аналитики'!AD1383</f>
        <v/>
      </c>
      <c r="AE1718">
        <f>'19_Расчет_аналитики'!AE1383</f>
        <v/>
      </c>
      <c r="AF1718">
        <f>'19_Расчет_аналитики'!AF1383</f>
        <v/>
      </c>
      <c r="AG1718">
        <f>'19_Расчет_аналитики'!AG1383</f>
        <v/>
      </c>
      <c r="AH1718">
        <f>'19_Расчет_аналитики'!AH1383</f>
        <v/>
      </c>
      <c r="AI1718">
        <f>'19_Расчет_аналитики'!AI1383</f>
        <v/>
      </c>
      <c r="AJ1718">
        <f>'19_Расчет_аналитики'!AJ1383</f>
        <v/>
      </c>
      <c r="AK1718">
        <f>'19_Расчет_аналитики'!AK1383</f>
        <v/>
      </c>
      <c r="AL1718">
        <f>'19_Расчет_аналитики'!AL1383</f>
        <v/>
      </c>
      <c r="AM1718">
        <f>'19_Расчет_аналитики'!AM1383</f>
        <v/>
      </c>
      <c r="AN1718">
        <f>'19_Расчет_аналитики'!AN1383</f>
        <v/>
      </c>
      <c r="AO1718">
        <f>'19_Расчет_аналитики'!AO1383</f>
        <v/>
      </c>
      <c r="AP1718">
        <f>'19_Расчет_аналитики'!AP1383</f>
        <v/>
      </c>
      <c r="AQ1718">
        <f>'19_Расчет_аналитики'!AQ1383</f>
        <v/>
      </c>
      <c r="AR1718">
        <f>'19_Расчет_аналитики'!AR1383</f>
        <v/>
      </c>
      <c r="AS1718">
        <f>'19_Расчет_аналитики'!AS1383</f>
        <v/>
      </c>
      <c r="AT1718">
        <f>'19_Расчет_аналитики'!AT1383</f>
        <v/>
      </c>
      <c r="AU1718">
        <f>'19_Расчет_аналитики'!AU1383</f>
        <v/>
      </c>
      <c r="AV1718">
        <f>'19_Расчет_аналитики'!AV1383</f>
        <v/>
      </c>
      <c r="AW1718">
        <f>'19_Расчет_аналитики'!AW1383</f>
        <v/>
      </c>
      <c r="AX1718">
        <f>'19_Расчет_аналитики'!AX1383</f>
        <v/>
      </c>
      <c r="AY1718">
        <f>'19_Расчет_аналитики'!AY1383</f>
        <v/>
      </c>
      <c r="AZ1718">
        <f>'19_Расчет_аналитики'!AZ1383</f>
        <v/>
      </c>
      <c r="BA1718">
        <f>'19_Расчет_аналитики'!BA1383</f>
        <v/>
      </c>
      <c r="BB1718">
        <f>'19_Расчет_аналитики'!BB1383</f>
        <v/>
      </c>
      <c r="BC1718">
        <f>'19_Расчет_аналитики'!BC1383</f>
        <v/>
      </c>
      <c r="BD1718">
        <f>'19_Расчет_аналитики'!BD1383</f>
        <v/>
      </c>
      <c r="BE1718">
        <f>'19_Расчет_аналитики'!BE1383</f>
        <v/>
      </c>
      <c r="BF1718">
        <f>'19_Расчет_аналитики'!BF1383</f>
        <v/>
      </c>
      <c r="BG1718">
        <f>'19_Расчет_аналитики'!BG1383</f>
        <v/>
      </c>
      <c r="BH1718">
        <f>'19_Расчет_аналитики'!BH1383</f>
        <v/>
      </c>
      <c r="BI1718">
        <f>'19_Расчет_аналитики'!BI1383</f>
        <v/>
      </c>
    </row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C2363">
        <f>ROUND(SUM('19_Расчет_аналитики'!$B2362:C2362),0)-ROUND(SUM('04_Продажи'!$B15:B15),0)</f>
        <v/>
      </c>
      <c r="D2363">
        <f>ROUND(SUM('19_Расчет_аналитики'!$B2362:D2362),0)-ROUND(SUM('19_Расчет_аналитики'!$B2362:C2362),0)</f>
        <v/>
      </c>
      <c r="E2363">
        <f>ROUND(SUM('19_Расчет_аналитики'!$B2362:E2362),0)-ROUND(SUM('19_Расчет_аналитики'!$B2362:D2362),0)</f>
        <v/>
      </c>
      <c r="F2363">
        <f>ROUND(SUM('19_Расчет_аналитики'!$B2362:F2362),0)-ROUND(SUM('19_Расчет_аналитики'!$B2362:E2362),0)</f>
        <v/>
      </c>
      <c r="G2363">
        <f>ROUND(SUM('19_Расчет_аналитики'!$B2362:G2362),0)-ROUND(SUM('19_Расчет_аналитики'!$B2362:F2362),0)</f>
        <v/>
      </c>
      <c r="H2363">
        <f>ROUND(SUM('19_Расчет_аналитики'!$B2362:H2362),0)-ROUND(SUM('19_Расчет_аналитики'!$B2362:G2362),0)</f>
        <v/>
      </c>
      <c r="I2363">
        <f>ROUND(SUM('19_Расчет_аналитики'!$B2362:I2362),0)-ROUND(SUM('19_Расчет_аналитики'!$B2362:H2362),0)</f>
        <v/>
      </c>
      <c r="J2363">
        <f>ROUND(SUM('19_Расчет_аналитики'!$B2362:J2362),0)-ROUND(SUM('19_Расчет_аналитики'!$B2362:I2362),0)</f>
        <v/>
      </c>
      <c r="K2363">
        <f>ROUND(SUM('19_Расчет_аналитики'!$B2362:K2362),0)-ROUND(SUM('19_Расчет_аналитики'!$B2362:J2362),0)</f>
        <v/>
      </c>
      <c r="L2363">
        <f>ROUND(SUM('19_Расчет_аналитики'!$B2362:L2362),0)-ROUND(SUM('19_Расчет_аналитики'!$B2362:K2362),0)</f>
        <v/>
      </c>
      <c r="M2363">
        <f>ROUND(SUM('19_Расчет_аналитики'!$B2362:M2362),0)-ROUND(SUM('19_Расчет_аналитики'!$B2362:L2362),0)</f>
        <v/>
      </c>
      <c r="N2363">
        <f>ROUND('19_Расчет_аналитики'!N2362,0)</f>
        <v/>
      </c>
      <c r="O2363">
        <f>ROUND(SUM('19_Расчет_аналитики'!$N2362:O2362),0)-ROUND(SUM('19_Расчет_аналитики'!$N2362:N2362),0)</f>
        <v/>
      </c>
      <c r="P2363">
        <f>ROUND(SUM('19_Расчет_аналитики'!$N2362:P2362),0)-ROUND(SUM('19_Расчет_аналитики'!$N2362:O2362),0)</f>
        <v/>
      </c>
      <c r="Q2363">
        <f>ROUND(SUM('19_Расчет_аналитики'!$N2362:Q2362),0)-ROUND(SUM('19_Расчет_аналитики'!$N2362:P2362),0)</f>
        <v/>
      </c>
      <c r="R2363">
        <f>ROUND(SUM('19_Расчет_аналитики'!$N2362:R2362),0)-ROUND(SUM('19_Расчет_аналитики'!$N2362:Q2362),0)</f>
        <v/>
      </c>
      <c r="S2363">
        <f>ROUND(SUM('19_Расчет_аналитики'!$N2362:S2362),0)-ROUND(SUM('19_Расчет_аналитики'!$N2362:R2362),0)</f>
        <v/>
      </c>
      <c r="T2363">
        <f>ROUND(SUM('19_Расчет_аналитики'!$N2362:T2362),0)-ROUND(SUM('19_Расчет_аналитики'!$N2362:S2362),0)</f>
        <v/>
      </c>
      <c r="U2363">
        <f>ROUND(SUM('19_Расчет_аналитики'!$N2362:U2362),0)-ROUND(SUM('19_Расчет_аналитики'!$N2362:T2362),0)</f>
        <v/>
      </c>
      <c r="V2363">
        <f>ROUND(SUM('19_Расчет_аналитики'!$N2362:V2362),0)-ROUND(SUM('19_Расчет_аналитики'!$N2362:U2362),0)</f>
        <v/>
      </c>
      <c r="W2363">
        <f>ROUND(SUM('19_Расчет_аналитики'!$N2362:W2362),0)-ROUND(SUM('19_Расчет_аналитики'!$N2362:V2362),0)</f>
        <v/>
      </c>
      <c r="X2363">
        <f>ROUND(SUM('19_Расчет_аналитики'!$N2362:X2362),0)-ROUND(SUM('19_Расчет_аналитики'!$N2362:W2362),0)</f>
        <v/>
      </c>
      <c r="Y2363">
        <f>ROUND(SUM('19_Расчет_аналитики'!$N2362:Y2362),0)-ROUND(SUM('19_Расчет_аналитики'!$N2362:X2362),0)</f>
        <v/>
      </c>
      <c r="Z2363">
        <f>ROUND('19_Расчет_аналитики'!Z2362,0)</f>
        <v/>
      </c>
      <c r="AA2363">
        <f>ROUND(SUM('19_Расчет_аналитики'!$Z2362:AA2362),0)-ROUND(SUM('19_Расчет_аналитики'!$Z2362:Z2362),0)</f>
        <v/>
      </c>
      <c r="AB2363">
        <f>ROUND(SUM('19_Расчет_аналитики'!$Z2362:AB2362),0)-ROUND(SUM('19_Расчет_аналитики'!$Z2362:AA2362),0)</f>
        <v/>
      </c>
      <c r="AC2363">
        <f>ROUND(SUM('19_Расчет_аналитики'!$Z2362:AC2362),0)-ROUND(SUM('19_Расчет_аналитики'!$Z2362:AB2362),0)</f>
        <v/>
      </c>
      <c r="AD2363">
        <f>ROUND(SUM('19_Расчет_аналитики'!$Z2362:AD2362),0)-ROUND(SUM('19_Расчет_аналитики'!$Z2362:AC2362),0)</f>
        <v/>
      </c>
      <c r="AE2363">
        <f>ROUND(SUM('19_Расчет_аналитики'!$Z2362:AE2362),0)-ROUND(SUM('19_Расчет_аналитики'!$Z2362:AD2362),0)</f>
        <v/>
      </c>
      <c r="AF2363">
        <f>ROUND(SUM('19_Расчет_аналитики'!$Z2362:AF2362),0)-ROUND(SUM('19_Расчет_аналитики'!$Z2362:AE2362),0)</f>
        <v/>
      </c>
      <c r="AG2363">
        <f>ROUND(SUM('19_Расчет_аналитики'!$Z2362:AG2362),0)-ROUND(SUM('19_Расчет_аналитики'!$Z2362:AF2362),0)</f>
        <v/>
      </c>
      <c r="AH2363">
        <f>ROUND(SUM('19_Расчет_аналитики'!$Z2362:AH2362),0)-ROUND(SUM('19_Расчет_аналитики'!$Z2362:AG2362),0)</f>
        <v/>
      </c>
      <c r="AI2363">
        <f>ROUND(SUM('19_Расчет_аналитики'!$Z2362:AI2362),0)-ROUND(SUM('19_Расчет_аналитики'!$Z2362:AH2362),0)</f>
        <v/>
      </c>
      <c r="AJ2363">
        <f>ROUND(SUM('19_Расчет_аналитики'!$Z2362:AJ2362),0)-ROUND(SUM('19_Расчет_аналитики'!$Z2362:AI2362),0)</f>
        <v/>
      </c>
      <c r="AK2363">
        <f>ROUND(SUM('19_Расчет_аналитики'!$Z2362:AK2362),0)-ROUND(SUM('19_Расчет_аналитики'!$Z2362:AJ2362),0)</f>
        <v/>
      </c>
      <c r="AL2363">
        <f>ROUND('19_Расчет_аналитики'!AL2362,0)</f>
        <v/>
      </c>
      <c r="AM2363">
        <f>ROUND(SUM('19_Расчет_аналитики'!$AL2362:AM2362),0)-ROUND(SUM('19_Расчет_аналитики'!$AL2362:AL2362),0)</f>
        <v/>
      </c>
      <c r="AN2363">
        <f>ROUND(SUM('19_Расчет_аналитики'!$AL2362:AN2362),0)-ROUND(SUM('19_Расчет_аналитики'!$AL2362:AM2362),0)</f>
        <v/>
      </c>
      <c r="AO2363">
        <f>ROUND(SUM('19_Расчет_аналитики'!$AL2362:AO2362),0)-ROUND(SUM('19_Расчет_аналитики'!$AL2362:AN2362),0)</f>
        <v/>
      </c>
      <c r="AP2363">
        <f>ROUND(SUM('19_Расчет_аналитики'!$AL2362:AP2362),0)-ROUND(SUM('19_Расчет_аналитики'!$AL2362:AO2362),0)</f>
        <v/>
      </c>
      <c r="AQ2363">
        <f>ROUND(SUM('19_Расчет_аналитики'!$AL2362:AQ2362),0)-ROUND(SUM('19_Расчет_аналитики'!$AL2362:AP2362),0)</f>
        <v/>
      </c>
      <c r="AR2363">
        <f>ROUND(SUM('19_Расчет_аналитики'!$AL2362:AR2362),0)-ROUND(SUM('19_Расчет_аналитики'!$AL2362:AQ2362),0)</f>
        <v/>
      </c>
      <c r="AS2363">
        <f>ROUND(SUM('19_Расчет_аналитики'!$AL2362:AS2362),0)-ROUND(SUM('19_Расчет_аналитики'!$AL2362:AR2362),0)</f>
        <v/>
      </c>
      <c r="AT2363">
        <f>ROUND(SUM('19_Расчет_аналитики'!$AL2362:AT2362),0)-ROUND(SUM('19_Расчет_аналитики'!$AL2362:AS2362),0)</f>
        <v/>
      </c>
      <c r="AU2363">
        <f>ROUND(SUM('19_Расчет_аналитики'!$AL2362:AU2362),0)-ROUND(SUM('19_Расчет_аналитики'!$AL2362:AT2362),0)</f>
        <v/>
      </c>
      <c r="AV2363">
        <f>ROUND(SUM('19_Расчет_аналитики'!$AL2362:AV2362),0)-ROUND(SUM('19_Расчет_аналитики'!$AL2362:AU2362),0)</f>
        <v/>
      </c>
      <c r="AW2363">
        <f>ROUND(SUM('19_Расчет_аналитики'!$AL2362:AW2362),0)-ROUND(SUM('19_Расчет_аналитики'!$AL2362:AV2362),0)</f>
        <v/>
      </c>
      <c r="AX2363">
        <f>ROUND('19_Расчет_аналитики'!AX2362,0)</f>
        <v/>
      </c>
      <c r="AY2363">
        <f>ROUND(SUM('19_Расчет_аналитики'!$AX2362:AY2362),0)-ROUND(SUM('19_Расчет_аналитики'!$AX2362:AX2362),0)</f>
        <v/>
      </c>
      <c r="AZ2363">
        <f>ROUND(SUM('19_Расчет_аналитики'!$AX2362:AZ2362),0)-ROUND(SUM('19_Расчет_аналитики'!$AX2362:AY2362),0)</f>
        <v/>
      </c>
      <c r="BA2363">
        <f>ROUND(SUM('19_Расчет_аналитики'!$AX2362:BA2362),0)-ROUND(SUM('19_Расчет_аналитики'!$AX2362:AZ2362),0)</f>
        <v/>
      </c>
      <c r="BB2363">
        <f>ROUND(SUM('19_Расчет_аналитики'!$AX2362:BB2362),0)-ROUND(SUM('19_Расчет_аналитики'!$AX2362:BA2362),0)</f>
        <v/>
      </c>
      <c r="BC2363">
        <f>ROUND(SUM('19_Расчет_аналитики'!$AX2362:BC2362),0)-ROUND(SUM('19_Расчет_аналитики'!$AX2362:BB2362),0)</f>
        <v/>
      </c>
      <c r="BD2363">
        <f>ROUND(SUM('19_Расчет_аналитики'!$AX2362:BD2362),0)-ROUND(SUM('19_Расчет_аналитики'!$AX2362:BC2362),0)</f>
        <v/>
      </c>
      <c r="BE2363">
        <f>ROUND(SUM('19_Расчет_аналитики'!$AX2362:BE2362),0)-ROUND(SUM('19_Расчет_аналитики'!$AX2362:BD2362),0)</f>
        <v/>
      </c>
      <c r="BF2363">
        <f>ROUND(SUM('19_Расчет_аналитики'!$AX2362:BF2362),0)-ROUND(SUM('19_Расчет_аналитики'!$AX2362:BE2362),0)</f>
        <v/>
      </c>
      <c r="BG2363">
        <f>ROUND(SUM('19_Расчет_аналитики'!$AX2362:BG2362),0)-ROUND(SUM('19_Расчет_аналитики'!$AX2362:BF2362),0)</f>
        <v/>
      </c>
      <c r="BH2363">
        <f>ROUND(SUM('19_Расчет_аналитики'!$AX2362:BH2362),0)-ROUND(SUM('19_Расчет_аналитики'!$AX2362:BG2362),0)</f>
        <v/>
      </c>
      <c r="BI2363">
        <f>ROUND(SUM('19_Расчет_аналитики'!$AX2362:BI2362),0)-ROUND(SUM('19_Расчет_аналитики'!$AX2362:BH2362),0)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>
      <c r="C2366">
        <f>'19_Расчет_аналитики'!C2362*'01_Вводные'!$B$16</f>
        <v/>
      </c>
      <c r="D2366">
        <f>'19_Расчет_аналитики'!D2362*'01_Вводные'!$B$16</f>
        <v/>
      </c>
      <c r="E2366">
        <f>'19_Расчет_аналитики'!E2362*'01_Вводные'!$B$16</f>
        <v/>
      </c>
      <c r="F2366">
        <f>'19_Расчет_аналитики'!F2362*'01_Вводные'!$B$16</f>
        <v/>
      </c>
      <c r="G2366">
        <f>'19_Расчет_аналитики'!G2362*'01_Вводные'!$B$16</f>
        <v/>
      </c>
      <c r="H2366">
        <f>'19_Расчет_аналитики'!H2362*'01_Вводные'!$B$16</f>
        <v/>
      </c>
      <c r="I2366">
        <f>'19_Расчет_аналитики'!I2362*'01_Вводные'!$B$16</f>
        <v/>
      </c>
      <c r="J2366">
        <f>'19_Расчет_аналитики'!J2362*'01_Вводные'!$B$16</f>
        <v/>
      </c>
      <c r="K2366">
        <f>'19_Расчет_аналитики'!K2362*'01_Вводные'!$B$16</f>
        <v/>
      </c>
      <c r="L2366">
        <f>'19_Расчет_аналитики'!L2362*'01_Вводные'!$B$16</f>
        <v/>
      </c>
      <c r="M2366">
        <f>'19_Расчет_аналитики'!M2362*'01_Вводные'!$B$16</f>
        <v/>
      </c>
      <c r="N2366">
        <f>'19_Расчет_аналитики'!N2362*'01_Вводные'!$B$16</f>
        <v/>
      </c>
      <c r="O2366">
        <f>'19_Расчет_аналитики'!O2362*'01_Вводные'!$B$16</f>
        <v/>
      </c>
      <c r="P2366">
        <f>'19_Расчет_аналитики'!P2362*'01_Вводные'!$B$16</f>
        <v/>
      </c>
      <c r="Q2366">
        <f>'19_Расчет_аналитики'!Q2362*'01_Вводные'!$B$16</f>
        <v/>
      </c>
      <c r="R2366">
        <f>'19_Расчет_аналитики'!R2362*'01_Вводные'!$B$16</f>
        <v/>
      </c>
      <c r="S2366">
        <f>'19_Расчет_аналитики'!S2362*'01_Вводные'!$B$16</f>
        <v/>
      </c>
      <c r="T2366">
        <f>'19_Расчет_аналитики'!T2362*'01_Вводные'!$B$16</f>
        <v/>
      </c>
      <c r="U2366">
        <f>'19_Расчет_аналитики'!U2362*'01_Вводные'!$B$16</f>
        <v/>
      </c>
      <c r="V2366">
        <f>'19_Расчет_аналитики'!V2362*'01_Вводные'!$B$16</f>
        <v/>
      </c>
      <c r="W2366">
        <f>'19_Расчет_аналитики'!W2362*'01_Вводные'!$B$16</f>
        <v/>
      </c>
      <c r="X2366">
        <f>'19_Расчет_аналитики'!X2362*'01_Вводные'!$B$16</f>
        <v/>
      </c>
      <c r="Y2366">
        <f>'19_Расчет_аналитики'!Y2362*'01_Вводные'!$B$16</f>
        <v/>
      </c>
      <c r="Z2366">
        <f>'19_Расчет_аналитики'!Z2362*'01_Вводные'!$B$16</f>
        <v/>
      </c>
      <c r="AA2366">
        <f>'19_Расчет_аналитики'!AA2362*'01_Вводные'!$B$16</f>
        <v/>
      </c>
      <c r="AB2366">
        <f>'19_Расчет_аналитики'!AB2362*'01_Вводные'!$B$16</f>
        <v/>
      </c>
      <c r="AC2366">
        <f>'19_Расчет_аналитики'!AC2362*'01_Вводные'!$B$16</f>
        <v/>
      </c>
      <c r="AD2366">
        <f>'19_Расчет_аналитики'!AD2362*'01_Вводные'!$B$16</f>
        <v/>
      </c>
      <c r="AE2366">
        <f>'19_Расчет_аналитики'!AE2362*'01_Вводные'!$B$16</f>
        <v/>
      </c>
      <c r="AF2366">
        <f>'19_Расчет_аналитики'!AF2362*'01_Вводные'!$B$16</f>
        <v/>
      </c>
      <c r="AG2366">
        <f>'19_Расчет_аналитики'!AG2362*'01_Вводные'!$B$16</f>
        <v/>
      </c>
      <c r="AH2366">
        <f>'19_Расчет_аналитики'!AH2362*'01_Вводные'!$B$16</f>
        <v/>
      </c>
      <c r="AI2366">
        <f>'19_Расчет_аналитики'!AI2362*'01_Вводные'!$B$16</f>
        <v/>
      </c>
      <c r="AJ2366">
        <f>'19_Расчет_аналитики'!AJ2362*'01_Вводные'!$B$16</f>
        <v/>
      </c>
      <c r="AK2366">
        <f>'19_Расчет_аналитики'!AK2362*'01_Вводные'!$B$16</f>
        <v/>
      </c>
      <c r="AL2366">
        <f>'19_Расчет_аналитики'!AL2362*'01_Вводные'!$B$16</f>
        <v/>
      </c>
      <c r="AM2366">
        <f>'19_Расчет_аналитики'!AM2362*'01_Вводные'!$B$16</f>
        <v/>
      </c>
      <c r="AN2366">
        <f>'19_Расчет_аналитики'!AN2362*'01_Вводные'!$B$16</f>
        <v/>
      </c>
      <c r="AO2366">
        <f>'19_Расчет_аналитики'!AO2362*'01_Вводные'!$B$16</f>
        <v/>
      </c>
      <c r="AP2366">
        <f>'19_Расчет_аналитики'!AP2362*'01_Вводные'!$B$16</f>
        <v/>
      </c>
      <c r="AQ2366">
        <f>'19_Расчет_аналитики'!AQ2362*'01_Вводные'!$B$16</f>
        <v/>
      </c>
      <c r="AR2366">
        <f>'19_Расчет_аналитики'!AR2362*'01_Вводные'!$B$16</f>
        <v/>
      </c>
      <c r="AS2366">
        <f>'19_Расчет_аналитики'!AS2362*'01_Вводные'!$B$16</f>
        <v/>
      </c>
      <c r="AT2366">
        <f>'19_Расчет_аналитики'!AT2362*'01_Вводные'!$B$16</f>
        <v/>
      </c>
      <c r="AU2366">
        <f>'19_Расчет_аналитики'!AU2362*'01_Вводные'!$B$16</f>
        <v/>
      </c>
      <c r="AV2366">
        <f>'19_Расчет_аналитики'!AV2362*'01_Вводные'!$B$16</f>
        <v/>
      </c>
      <c r="AW2366">
        <f>'19_Расчет_аналитики'!AW2362*'01_Вводные'!$B$16</f>
        <v/>
      </c>
      <c r="AX2366">
        <f>'19_Расчет_аналитики'!AX2362*'01_Вводные'!$B$16</f>
        <v/>
      </c>
      <c r="AY2366">
        <f>'19_Расчет_аналитики'!AY2362*'01_Вводные'!$B$16</f>
        <v/>
      </c>
      <c r="AZ2366">
        <f>'19_Расчет_аналитики'!AZ2362*'01_Вводные'!$B$16</f>
        <v/>
      </c>
      <c r="BA2366">
        <f>'19_Расчет_аналитики'!BA2362*'01_Вводные'!$B$16</f>
        <v/>
      </c>
      <c r="BB2366">
        <f>'19_Расчет_аналитики'!BB2362*'01_Вводные'!$B$16</f>
        <v/>
      </c>
      <c r="BC2366">
        <f>'19_Расчет_аналитики'!BC2362*'01_Вводные'!$B$16</f>
        <v/>
      </c>
      <c r="BD2366">
        <f>'19_Расчет_аналитики'!BD2362*'01_Вводные'!$B$16</f>
        <v/>
      </c>
      <c r="BE2366">
        <f>'19_Расчет_аналитики'!BE2362*'01_Вводные'!$B$16</f>
        <v/>
      </c>
      <c r="BF2366">
        <f>'19_Расчет_аналитики'!BF2362*'01_Вводные'!$B$16</f>
        <v/>
      </c>
      <c r="BG2366">
        <f>'19_Расчет_аналитики'!BG2362*'01_Вводные'!$B$16</f>
        <v/>
      </c>
      <c r="BH2366">
        <f>'19_Расчет_аналитики'!BH2362*'01_Вводные'!$B$16</f>
        <v/>
      </c>
      <c r="BI2366">
        <f>'19_Расчет_аналитики'!BI2362*'01_Вводные'!$B$16</f>
        <v/>
      </c>
    </row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IF(OR(1&lt;='01_Вводные'!$B$15,1-'01_Вводные'!$B$15&gt;60),0,INDEX('19_Расчет_аналитики'!$B$2362:$BI$2362,1,1-'01_Вводные'!$B$15))*'01_Вводные'!$B$298*'01_Вводные'!$B$22</f>
        <v/>
      </c>
      <c r="C2387">
        <f>IF(OR(2&lt;='01_Вводные'!$B$15,2-'01_Вводные'!$B$15&gt;60),0,INDEX('19_Расчет_аналитики'!$B$2362:$BI$2362,1,2-'01_Вводные'!$B$15))*'01_Вводные'!$B$298*'01_Вводные'!$B$22</f>
        <v/>
      </c>
      <c r="D2387">
        <f>IF(OR(3&lt;='01_Вводные'!$B$15,3-'01_Вводные'!$B$15&gt;60),0,INDEX('19_Расчет_аналитики'!$B$2362:$BI$2362,1,3-'01_Вводные'!$B$15))*'01_Вводные'!$B$298*'01_Вводные'!$B$22</f>
        <v/>
      </c>
      <c r="E2387">
        <f>IF(OR(4&lt;='01_Вводные'!$B$15,4-'01_Вводные'!$B$15&gt;60),0,INDEX('19_Расчет_аналитики'!$B$2362:$BI$2362,1,4-'01_Вводные'!$B$15))*'01_Вводные'!$B$298*'01_Вводные'!$B$22</f>
        <v/>
      </c>
      <c r="F2387">
        <f>IF(OR(5&lt;='01_Вводные'!$B$15,5-'01_Вводные'!$B$15&gt;60),0,INDEX('19_Расчет_аналитики'!$B$2362:$BI$2362,1,5-'01_Вводные'!$B$15))*'01_Вводные'!$B$298*'01_Вводные'!$B$22</f>
        <v/>
      </c>
      <c r="G2387">
        <f>IF(OR(6&lt;='01_Вводные'!$B$15,6-'01_Вводные'!$B$15&gt;60),0,INDEX('19_Расчет_аналитики'!$B$2362:$BI$2362,1,6-'01_Вводные'!$B$15))*'01_Вводные'!$B$298*'01_Вводные'!$B$22</f>
        <v/>
      </c>
      <c r="H2387">
        <f>IF(OR(7&lt;='01_Вводные'!$B$15,7-'01_Вводные'!$B$15&gt;60),0,INDEX('19_Расчет_аналитики'!$B$2362:$BI$2362,1,7-'01_Вводные'!$B$15))*'01_Вводные'!$B$298*'01_Вводные'!$B$22</f>
        <v/>
      </c>
      <c r="I2387">
        <f>IF(OR(8&lt;='01_Вводные'!$B$15,8-'01_Вводные'!$B$15&gt;60),0,INDEX('19_Расчет_аналитики'!$B$2362:$BI$2362,1,8-'01_Вводные'!$B$15))*'01_Вводные'!$B$298*'01_Вводные'!$B$22</f>
        <v/>
      </c>
      <c r="J2387">
        <f>IF(OR(9&lt;='01_Вводные'!$B$15,9-'01_Вводные'!$B$15&gt;60),0,INDEX('19_Расчет_аналитики'!$B$2362:$BI$2362,1,9-'01_Вводные'!$B$15))*'01_Вводные'!$B$298*'01_Вводные'!$B$22</f>
        <v/>
      </c>
      <c r="K2387">
        <f>IF(OR(10&lt;='01_Вводные'!$B$15,10-'01_Вводные'!$B$15&gt;60),0,INDEX('19_Расчет_аналитики'!$B$2362:$BI$2362,1,10-'01_Вводные'!$B$15))*'01_Вводные'!$B$298*'01_Вводные'!$B$22</f>
        <v/>
      </c>
      <c r="L2387">
        <f>IF(OR(11&lt;='01_Вводные'!$B$15,11-'01_Вводные'!$B$15&gt;60),0,INDEX('19_Расчет_аналитики'!$B$2362:$BI$2362,1,11-'01_Вводные'!$B$15))*'01_Вводные'!$B$298*'01_Вводные'!$B$22</f>
        <v/>
      </c>
      <c r="M2387">
        <f>IF(OR(12&lt;='01_Вводные'!$B$15,12-'01_Вводные'!$B$15&gt;60),0,INDEX('19_Расчет_аналитики'!$B$2362:$BI$2362,1,12-'01_Вводные'!$B$15))*'01_Вводные'!$B$298*'01_Вводные'!$B$22</f>
        <v/>
      </c>
      <c r="N2387">
        <f>IF(OR(13&lt;='01_Вводные'!$B$15,13-'01_Вводные'!$B$15&gt;60),0,INDEX('19_Расчет_аналитики'!$B$2362:$BI$2362,1,13-'01_Вводные'!$B$15))*'01_Вводные'!$B$298*'01_Вводные'!$B$22</f>
        <v/>
      </c>
      <c r="O2387">
        <f>IF(OR(14&lt;='01_Вводные'!$B$15,14-'01_Вводные'!$B$15&gt;60),0,INDEX('19_Расчет_аналитики'!$B$2362:$BI$2362,1,14-'01_Вводные'!$B$15))*'01_Вводные'!$B$298*'01_Вводные'!$B$22</f>
        <v/>
      </c>
      <c r="P2387">
        <f>IF(OR(15&lt;='01_Вводные'!$B$15,15-'01_Вводные'!$B$15&gt;60),0,INDEX('19_Расчет_аналитики'!$B$2362:$BI$2362,1,15-'01_Вводные'!$B$15))*'01_Вводные'!$B$298*'01_Вводные'!$B$22</f>
        <v/>
      </c>
      <c r="Q2387">
        <f>IF(OR(16&lt;='01_Вводные'!$B$15,16-'01_Вводные'!$B$15&gt;60),0,INDEX('19_Расчет_аналитики'!$B$2362:$BI$2362,1,16-'01_Вводные'!$B$15))*'01_Вводные'!$B$298*'01_Вводные'!$B$22</f>
        <v/>
      </c>
      <c r="R2387">
        <f>IF(OR(17&lt;='01_Вводные'!$B$15,17-'01_Вводные'!$B$15&gt;60),0,INDEX('19_Расчет_аналитики'!$B$2362:$BI$2362,1,17-'01_Вводные'!$B$15))*'01_Вводные'!$B$298*'01_Вводные'!$B$22</f>
        <v/>
      </c>
      <c r="S2387">
        <f>IF(OR(18&lt;='01_Вводные'!$B$15,18-'01_Вводные'!$B$15&gt;60),0,INDEX('19_Расчет_аналитики'!$B$2362:$BI$2362,1,18-'01_Вводные'!$B$15))*'01_Вводные'!$B$298*'01_Вводные'!$B$22</f>
        <v/>
      </c>
      <c r="T2387">
        <f>IF(OR(19&lt;='01_Вводные'!$B$15,19-'01_Вводные'!$B$15&gt;60),0,INDEX('19_Расчет_аналитики'!$B$2362:$BI$2362,1,19-'01_Вводные'!$B$15))*'01_Вводные'!$B$298*'01_Вводные'!$B$22</f>
        <v/>
      </c>
      <c r="U2387">
        <f>IF(OR(20&lt;='01_Вводные'!$B$15,20-'01_Вводные'!$B$15&gt;60),0,INDEX('19_Расчет_аналитики'!$B$2362:$BI$2362,1,20-'01_Вводные'!$B$15))*'01_Вводные'!$B$298*'01_Вводные'!$B$22</f>
        <v/>
      </c>
      <c r="V2387">
        <f>IF(OR(21&lt;='01_Вводные'!$B$15,21-'01_Вводные'!$B$15&gt;60),0,INDEX('19_Расчет_аналитики'!$B$2362:$BI$2362,1,21-'01_Вводные'!$B$15))*'01_Вводные'!$B$298*'01_Вводные'!$B$22</f>
        <v/>
      </c>
      <c r="W2387">
        <f>IF(OR(22&lt;='01_Вводные'!$B$15,22-'01_Вводные'!$B$15&gt;60),0,INDEX('19_Расчет_аналитики'!$B$2362:$BI$2362,1,22-'01_Вводные'!$B$15))*'01_Вводные'!$B$298*'01_Вводные'!$B$22</f>
        <v/>
      </c>
      <c r="X2387">
        <f>IF(OR(23&lt;='01_Вводные'!$B$15,23-'01_Вводные'!$B$15&gt;60),0,INDEX('19_Расчет_аналитики'!$B$2362:$BI$2362,1,23-'01_Вводные'!$B$15))*'01_Вводные'!$B$298*'01_Вводные'!$B$22</f>
        <v/>
      </c>
      <c r="Y2387">
        <f>IF(OR(24&lt;='01_Вводные'!$B$15,24-'01_Вводные'!$B$15&gt;60),0,INDEX('19_Расчет_аналитики'!$B$2362:$BI$2362,1,24-'01_Вводные'!$B$15))*'01_Вводные'!$B$298*'01_Вводные'!$B$22</f>
        <v/>
      </c>
      <c r="Z2387">
        <f>IF(OR(25&lt;='01_Вводные'!$B$15,25-'01_Вводные'!$B$15&gt;60),0,INDEX('19_Расчет_аналитики'!$B$2362:$BI$2362,1,25-'01_Вводные'!$B$15))*'01_Вводные'!$B$298*'01_Вводные'!$B$22</f>
        <v/>
      </c>
      <c r="AA2387">
        <f>IF(OR(26&lt;='01_Вводные'!$B$15,26-'01_Вводные'!$B$15&gt;60),0,INDEX('19_Расчет_аналитики'!$B$2362:$BI$2362,1,26-'01_Вводные'!$B$15))*'01_Вводные'!$B$298*'01_Вводные'!$B$22</f>
        <v/>
      </c>
      <c r="AB2387">
        <f>IF(OR(27&lt;='01_Вводные'!$B$15,27-'01_Вводные'!$B$15&gt;60),0,INDEX('19_Расчет_аналитики'!$B$2362:$BI$2362,1,27-'01_Вводные'!$B$15))*'01_Вводные'!$B$298*'01_Вводные'!$B$22</f>
        <v/>
      </c>
      <c r="AC2387">
        <f>IF(OR(28&lt;='01_Вводные'!$B$15,28-'01_Вводные'!$B$15&gt;60),0,INDEX('19_Расчет_аналитики'!$B$2362:$BI$2362,1,28-'01_Вводные'!$B$15))*'01_Вводные'!$B$298*'01_Вводные'!$B$22</f>
        <v/>
      </c>
      <c r="AD2387">
        <f>IF(OR(29&lt;='01_Вводные'!$B$15,29-'01_Вводные'!$B$15&gt;60),0,INDEX('19_Расчет_аналитики'!$B$2362:$BI$2362,1,29-'01_Вводные'!$B$15))*'01_Вводные'!$B$298*'01_Вводные'!$B$22</f>
        <v/>
      </c>
      <c r="AE2387">
        <f>IF(OR(30&lt;='01_Вводные'!$B$15,30-'01_Вводные'!$B$15&gt;60),0,INDEX('19_Расчет_аналитики'!$B$2362:$BI$2362,1,30-'01_Вводные'!$B$15))*'01_Вводные'!$B$298*'01_Вводные'!$B$22</f>
        <v/>
      </c>
      <c r="AF2387">
        <f>IF(OR(31&lt;='01_Вводные'!$B$15,31-'01_Вводные'!$B$15&gt;60),0,INDEX('19_Расчет_аналитики'!$B$2362:$BI$2362,1,31-'01_Вводные'!$B$15))*'01_Вводные'!$B$298*'01_Вводные'!$B$22</f>
        <v/>
      </c>
      <c r="AG2387">
        <f>IF(OR(32&lt;='01_Вводные'!$B$15,32-'01_Вводные'!$B$15&gt;60),0,INDEX('19_Расчет_аналитики'!$B$2362:$BI$2362,1,32-'01_Вводные'!$B$15))*'01_Вводные'!$B$298*'01_Вводные'!$B$22</f>
        <v/>
      </c>
      <c r="AH2387">
        <f>IF(OR(33&lt;='01_Вводные'!$B$15,33-'01_Вводные'!$B$15&gt;60),0,INDEX('19_Расчет_аналитики'!$B$2362:$BI$2362,1,33-'01_Вводные'!$B$15))*'01_Вводные'!$B$298*'01_Вводные'!$B$22</f>
        <v/>
      </c>
      <c r="AI2387">
        <f>IF(OR(34&lt;='01_Вводные'!$B$15,34-'01_Вводные'!$B$15&gt;60),0,INDEX('19_Расчет_аналитики'!$B$2362:$BI$2362,1,34-'01_Вводные'!$B$15))*'01_Вводные'!$B$298*'01_Вводные'!$B$22</f>
        <v/>
      </c>
      <c r="AJ2387">
        <f>IF(OR(35&lt;='01_Вводные'!$B$15,35-'01_Вводные'!$B$15&gt;60),0,INDEX('19_Расчет_аналитики'!$B$2362:$BI$2362,1,35-'01_Вводные'!$B$15))*'01_Вводные'!$B$298*'01_Вводные'!$B$22</f>
        <v/>
      </c>
      <c r="AK2387">
        <f>IF(OR(36&lt;='01_Вводные'!$B$15,36-'01_Вводные'!$B$15&gt;60),0,INDEX('19_Расчет_аналитики'!$B$2362:$BI$2362,1,36-'01_Вводные'!$B$15))*'01_Вводные'!$B$298*'01_Вводные'!$B$22</f>
        <v/>
      </c>
      <c r="AL2387">
        <f>IF(OR(37&lt;='01_Вводные'!$B$15,37-'01_Вводные'!$B$15&gt;60),0,INDEX('19_Расчет_аналитики'!$B$2362:$BI$2362,1,37-'01_Вводные'!$B$15))*'01_Вводные'!$B$298*'01_Вводные'!$B$22</f>
        <v/>
      </c>
      <c r="AM2387">
        <f>IF(OR(38&lt;='01_Вводные'!$B$15,38-'01_Вводные'!$B$15&gt;60),0,INDEX('19_Расчет_аналитики'!$B$2362:$BI$2362,1,38-'01_Вводные'!$B$15))*'01_Вводные'!$B$298*'01_Вводные'!$B$22</f>
        <v/>
      </c>
      <c r="AN2387">
        <f>IF(OR(39&lt;='01_Вводные'!$B$15,39-'01_Вводные'!$B$15&gt;60),0,INDEX('19_Расчет_аналитики'!$B$2362:$BI$2362,1,39-'01_Вводные'!$B$15))*'01_Вводные'!$B$298*'01_Вводные'!$B$22</f>
        <v/>
      </c>
      <c r="AO2387">
        <f>IF(OR(40&lt;='01_Вводные'!$B$15,40-'01_Вводные'!$B$15&gt;60),0,INDEX('19_Расчет_аналитики'!$B$2362:$BI$2362,1,40-'01_Вводные'!$B$15))*'01_Вводные'!$B$298*'01_Вводные'!$B$22</f>
        <v/>
      </c>
      <c r="AP2387">
        <f>IF(OR(41&lt;='01_Вводные'!$B$15,41-'01_Вводные'!$B$15&gt;60),0,INDEX('19_Расчет_аналитики'!$B$2362:$BI$2362,1,41-'01_Вводные'!$B$15))*'01_Вводные'!$B$298*'01_Вводные'!$B$22</f>
        <v/>
      </c>
      <c r="AQ2387">
        <f>IF(OR(42&lt;='01_Вводные'!$B$15,42-'01_Вводные'!$B$15&gt;60),0,INDEX('19_Расчет_аналитики'!$B$2362:$BI$2362,1,42-'01_Вводные'!$B$15))*'01_Вводные'!$B$298*'01_Вводные'!$B$22</f>
        <v/>
      </c>
      <c r="AR2387">
        <f>IF(OR(43&lt;='01_Вводные'!$B$15,43-'01_Вводные'!$B$15&gt;60),0,INDEX('19_Расчет_аналитики'!$B$2362:$BI$2362,1,43-'01_Вводные'!$B$15))*'01_Вводные'!$B$298*'01_Вводные'!$B$22</f>
        <v/>
      </c>
      <c r="AS2387">
        <f>IF(OR(44&lt;='01_Вводные'!$B$15,44-'01_Вводные'!$B$15&gt;60),0,INDEX('19_Расчет_аналитики'!$B$2362:$BI$2362,1,44-'01_Вводные'!$B$15))*'01_Вводные'!$B$298*'01_Вводные'!$B$22</f>
        <v/>
      </c>
      <c r="AT2387">
        <f>IF(OR(45&lt;='01_Вводные'!$B$15,45-'01_Вводные'!$B$15&gt;60),0,INDEX('19_Расчет_аналитики'!$B$2362:$BI$2362,1,45-'01_Вводные'!$B$15))*'01_Вводные'!$B$298*'01_Вводные'!$B$22</f>
        <v/>
      </c>
      <c r="AU2387">
        <f>IF(OR(46&lt;='01_Вводные'!$B$15,46-'01_Вводные'!$B$15&gt;60),0,INDEX('19_Расчет_аналитики'!$B$2362:$BI$2362,1,46-'01_Вводные'!$B$15))*'01_Вводные'!$B$298*'01_Вводные'!$B$22</f>
        <v/>
      </c>
      <c r="AV2387">
        <f>IF(OR(47&lt;='01_Вводные'!$B$15,47-'01_Вводные'!$B$15&gt;60),0,INDEX('19_Расчет_аналитики'!$B$2362:$BI$2362,1,47-'01_Вводные'!$B$15))*'01_Вводные'!$B$298*'01_Вводные'!$B$22</f>
        <v/>
      </c>
      <c r="AW2387">
        <f>IF(OR(48&lt;='01_Вводные'!$B$15,48-'01_Вводные'!$B$15&gt;60),0,INDEX('19_Расчет_аналитики'!$B$2362:$BI$2362,1,48-'01_Вводные'!$B$15))*'01_Вводные'!$B$298*'01_Вводные'!$B$22</f>
        <v/>
      </c>
      <c r="AX2387">
        <f>IF(OR(49&lt;='01_Вводные'!$B$15,49-'01_Вводные'!$B$15&gt;60),0,INDEX('19_Расчет_аналитики'!$B$2362:$BI$2362,1,49-'01_Вводные'!$B$15))*'01_Вводные'!$B$298*'01_Вводные'!$B$22</f>
        <v/>
      </c>
      <c r="AY2387">
        <f>IF(OR(50&lt;='01_Вводные'!$B$15,50-'01_Вводные'!$B$15&gt;60),0,INDEX('19_Расчет_аналитики'!$B$2362:$BI$2362,1,50-'01_Вводные'!$B$15))*'01_Вводные'!$B$298*'01_Вводные'!$B$22</f>
        <v/>
      </c>
      <c r="AZ2387">
        <f>IF(OR(51&lt;='01_Вводные'!$B$15,51-'01_Вводные'!$B$15&gt;60),0,INDEX('19_Расчет_аналитики'!$B$2362:$BI$2362,1,51-'01_Вводные'!$B$15))*'01_Вводные'!$B$298*'01_Вводные'!$B$22</f>
        <v/>
      </c>
      <c r="BA2387">
        <f>IF(OR(52&lt;='01_Вводные'!$B$15,52-'01_Вводные'!$B$15&gt;60),0,INDEX('19_Расчет_аналитики'!$B$2362:$BI$2362,1,52-'01_Вводные'!$B$15))*'01_Вводные'!$B$298*'01_Вводные'!$B$22</f>
        <v/>
      </c>
      <c r="BB2387">
        <f>IF(OR(53&lt;='01_Вводные'!$B$15,53-'01_Вводные'!$B$15&gt;60),0,INDEX('19_Расчет_аналитики'!$B$2362:$BI$2362,1,53-'01_Вводные'!$B$15))*'01_Вводные'!$B$298*'01_Вводные'!$B$22</f>
        <v/>
      </c>
      <c r="BC2387">
        <f>IF(OR(54&lt;='01_Вводные'!$B$15,54-'01_Вводные'!$B$15&gt;60),0,INDEX('19_Расчет_аналитики'!$B$2362:$BI$2362,1,54-'01_Вводные'!$B$15))*'01_Вводные'!$B$298*'01_Вводные'!$B$22</f>
        <v/>
      </c>
      <c r="BD2387">
        <f>IF(OR(55&lt;='01_Вводные'!$B$15,55-'01_Вводные'!$B$15&gt;60),0,INDEX('19_Расчет_аналитики'!$B$2362:$BI$2362,1,55-'01_Вводные'!$B$15))*'01_Вводные'!$B$298*'01_Вводные'!$B$22</f>
        <v/>
      </c>
      <c r="BE2387">
        <f>IF(OR(56&lt;='01_Вводные'!$B$15,56-'01_Вводные'!$B$15&gt;60),0,INDEX('19_Расчет_аналитики'!$B$2362:$BI$2362,1,56-'01_Вводные'!$B$15))*'01_Вводные'!$B$298*'01_Вводные'!$B$22</f>
        <v/>
      </c>
      <c r="BF2387">
        <f>IF(OR(57&lt;='01_Вводные'!$B$15,57-'01_Вводные'!$B$15&gt;60),0,INDEX('19_Расчет_аналитики'!$B$2362:$BI$2362,1,57-'01_Вводные'!$B$15))*'01_Вводные'!$B$298*'01_Вводные'!$B$22</f>
        <v/>
      </c>
      <c r="BG2387">
        <f>IF(OR(58&lt;='01_Вводные'!$B$15,58-'01_Вводные'!$B$15&gt;60),0,INDEX('19_Расчет_аналитики'!$B$2362:$BI$2362,1,58-'01_Вводные'!$B$15))*'01_Вводные'!$B$298*'01_Вводные'!$B$22</f>
        <v/>
      </c>
      <c r="BH2387">
        <f>IF(OR(59&lt;='01_Вводные'!$B$15,59-'01_Вводные'!$B$15&gt;60),0,INDEX('19_Расчет_аналитики'!$B$2362:$BI$2362,1,59-'01_Вводные'!$B$15))*'01_Вводные'!$B$298*'01_Вводные'!$B$22</f>
        <v/>
      </c>
      <c r="BI2387">
        <f>IF(OR(60&lt;='01_Вводные'!$B$15,60-'01_Вводные'!$B$15&gt;60),0,INDEX('19_Расчет_аналитики'!$B$2362:$BI$2362,1,60-'01_Вводные'!$B$15))*'01_Вводные'!$B$298*'01_Вводные'!$B$22</f>
        <v/>
      </c>
      <c r="BJ2387">
        <f>IF(OR(61&lt;='01_Вводные'!$B$15,61-'01_Вводные'!$B$15&gt;60),0,INDEX('19_Расчет_аналитики'!$B$2362:$BI$2362,1,61-'01_Вводные'!$B$15))*'01_Вводные'!$B$298*'01_Вводные'!$B$22</f>
        <v/>
      </c>
      <c r="BK2387">
        <f>IF(OR(62&lt;='01_Вводные'!$B$15,62-'01_Вводные'!$B$15&gt;60),0,INDEX('19_Расчет_аналитики'!$B$2362:$BI$2362,1,62-'01_Вводные'!$B$15))*'01_Вводные'!$B$298*'01_Вводные'!$B$22</f>
        <v/>
      </c>
      <c r="BL2387">
        <f>IF(OR(63&lt;='01_Вводные'!$B$15,63-'01_Вводные'!$B$15&gt;60),0,INDEX('19_Расчет_аналитики'!$B$2362:$BI$2362,1,63-'01_Вводные'!$B$15))*'01_Вводные'!$B$298*'01_Вводные'!$B$22</f>
        <v/>
      </c>
      <c r="BM2387">
        <f>IF(OR(64&lt;='01_Вводные'!$B$15,64-'01_Вводные'!$B$15&gt;60),0,INDEX('19_Расчет_аналитики'!$B$2362:$BI$2362,1,64-'01_Вводные'!$B$15))*'01_Вводные'!$B$298*'01_Вводные'!$B$22</f>
        <v/>
      </c>
      <c r="BN2387">
        <f>IF(OR(65&lt;='01_Вводные'!$B$15,65-'01_Вводные'!$B$15&gt;60),0,INDEX('19_Расчет_аналитики'!$B$2362:$BI$2362,1,65-'01_Вводные'!$B$15))*'01_Вводные'!$B$298*'01_Вводные'!$B$22</f>
        <v/>
      </c>
      <c r="BO2387">
        <f>IF(OR(66&lt;='01_Вводные'!$B$15,66-'01_Вводные'!$B$15&gt;60),0,INDEX('19_Расчет_аналитики'!$B$2362:$BI$2362,1,66-'01_Вводные'!$B$15))*'01_Вводные'!$B$298*'01_Вводные'!$B$22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>
      <c r="N2414">
        <f>SUM('19_Расчет_аналитики'!N2472:N2484)</f>
        <v/>
      </c>
      <c r="O2414">
        <f>SUM('19_Расчет_аналитики'!O2472:O2484)</f>
        <v/>
      </c>
      <c r="P2414">
        <f>SUM('19_Расчет_аналитики'!P2472:P2484)</f>
        <v/>
      </c>
      <c r="Q2414">
        <f>SUM('19_Расчет_аналитики'!Q2472:Q2484)</f>
        <v/>
      </c>
      <c r="R2414">
        <f>SUM('19_Расчет_аналитики'!R2472:R2484)</f>
        <v/>
      </c>
      <c r="S2414">
        <f>SUM('19_Расчет_аналитики'!S2472:S2484)</f>
        <v/>
      </c>
      <c r="T2414">
        <f>SUM('19_Расчет_аналитики'!T2472:T2484)</f>
        <v/>
      </c>
      <c r="U2414">
        <f>SUM('19_Расчет_аналитики'!U2472:U2484)</f>
        <v/>
      </c>
      <c r="V2414">
        <f>SUM('19_Расчет_аналитики'!V2472:V2484)</f>
        <v/>
      </c>
      <c r="W2414">
        <f>SUM('19_Расчет_аналитики'!W2472:W2484)</f>
        <v/>
      </c>
      <c r="X2414">
        <f>SUM('19_Расчет_аналитики'!X2472:X2484)</f>
        <v/>
      </c>
      <c r="Y2414">
        <f>SUM('19_Расчет_аналитики'!Y2472:Y2484)</f>
        <v/>
      </c>
      <c r="Z2414">
        <f>SUM('19_Расчет_аналитики'!Z2472:Z2484)</f>
        <v/>
      </c>
      <c r="AA2414">
        <f>SUM('19_Расчет_аналитики'!AA2472:AA2484)</f>
        <v/>
      </c>
      <c r="AB2414">
        <f>SUM('19_Расчет_аналитики'!AB2472:AB2484)</f>
        <v/>
      </c>
      <c r="AC2414">
        <f>SUM('19_Расчет_аналитики'!AC2472:AC2484)</f>
        <v/>
      </c>
      <c r="AD2414">
        <f>SUM('19_Расчет_аналитики'!AD2472:AD2484)</f>
        <v/>
      </c>
      <c r="AE2414">
        <f>SUM('19_Расчет_аналитики'!AE2472:AE2484)</f>
        <v/>
      </c>
      <c r="AF2414">
        <f>SUM('19_Расчет_аналитики'!AF2472:AF2484)</f>
        <v/>
      </c>
      <c r="AG2414">
        <f>SUM('19_Расчет_аналитики'!AG2472:AG2484)</f>
        <v/>
      </c>
      <c r="AH2414">
        <f>SUM('19_Расчет_аналитики'!AH2472:AH2484)</f>
        <v/>
      </c>
      <c r="AI2414">
        <f>SUM('19_Расчет_аналитики'!AI2472:AI2484)</f>
        <v/>
      </c>
      <c r="AJ2414">
        <f>SUM('19_Расчет_аналитики'!AJ2472:AJ2484)</f>
        <v/>
      </c>
      <c r="AK2414">
        <f>SUM('19_Расчет_аналитики'!AK2472:AK2484)</f>
        <v/>
      </c>
      <c r="AL2414">
        <f>SUM('19_Расчет_аналитики'!AL2472:AL2484)</f>
        <v/>
      </c>
      <c r="AM2414">
        <f>SUM('19_Расчет_аналитики'!AM2472:AM2484)</f>
        <v/>
      </c>
      <c r="AN2414">
        <f>SUM('19_Расчет_аналитики'!AN2472:AN2484)</f>
        <v/>
      </c>
      <c r="AO2414">
        <f>SUM('19_Расчет_аналитики'!AO2472:AO2484)</f>
        <v/>
      </c>
      <c r="AP2414">
        <f>SUM('19_Расчет_аналитики'!AP2472:AP2484)</f>
        <v/>
      </c>
      <c r="AQ2414">
        <f>SUM('19_Расчет_аналитики'!AQ2472:AQ2484)</f>
        <v/>
      </c>
      <c r="AR2414">
        <f>SUM('19_Расчет_аналитики'!AR2472:AR2484)</f>
        <v/>
      </c>
      <c r="AS2414">
        <f>SUM('19_Расчет_аналитики'!AS2472:AS2484)</f>
        <v/>
      </c>
      <c r="AT2414">
        <f>SUM('19_Расчет_аналитики'!AT2472:AT2484)</f>
        <v/>
      </c>
      <c r="AU2414">
        <f>SUM('19_Расчет_аналитики'!AU2472:AU2484)</f>
        <v/>
      </c>
      <c r="AV2414">
        <f>SUM('19_Расчет_аналитики'!AV2472:AV2484)</f>
        <v/>
      </c>
      <c r="AW2414">
        <f>SUM('19_Расчет_аналитики'!AW2472:AW2484)</f>
        <v/>
      </c>
      <c r="AX2414">
        <f>SUM('19_Расчет_аналитики'!AX2472:AX2484)</f>
        <v/>
      </c>
      <c r="AY2414">
        <f>SUM('19_Расчет_аналитики'!AY2472:AY2484)</f>
        <v/>
      </c>
      <c r="AZ2414">
        <f>SUM('19_Расчет_аналитики'!AZ2472:AZ2484)</f>
        <v/>
      </c>
      <c r="BA2414">
        <f>SUM('19_Расчет_аналитики'!BA2472:BA2484)</f>
        <v/>
      </c>
      <c r="BB2414">
        <f>SUM('19_Расчет_аналитики'!BB2472:BB2484)</f>
        <v/>
      </c>
      <c r="BC2414">
        <f>SUM('19_Расчет_аналитики'!BC2472:BC2484)</f>
        <v/>
      </c>
      <c r="BD2414">
        <f>SUM('19_Расчет_аналитики'!BD2472:BD2484)</f>
        <v/>
      </c>
      <c r="BE2414">
        <f>SUM('19_Расчет_аналитики'!BE2472:BE2484)</f>
        <v/>
      </c>
      <c r="BF2414">
        <f>SUM('19_Расчет_аналитики'!BF2472:BF2484)</f>
        <v/>
      </c>
      <c r="BG2414">
        <f>SUM('19_Расчет_аналитики'!BG2472:BG2484)</f>
        <v/>
      </c>
      <c r="BH2414">
        <f>SUM('19_Расчет_аналитики'!BH2472:BH2484)</f>
        <v/>
      </c>
      <c r="BI2414">
        <f>SUM('19_Расчет_аналитики'!BI2472:BI2484)</f>
        <v/>
      </c>
      <c r="BJ2414">
        <f>SUM('19_Расчет_аналитики'!BJ2472:BJ2484)</f>
        <v/>
      </c>
      <c r="BK2414">
        <f>SUM('19_Расчет_аналитики'!BK2472:BK2484)</f>
        <v/>
      </c>
      <c r="BL2414">
        <f>SUM('19_Расчет_аналитики'!BL2472:BL2484)</f>
        <v/>
      </c>
      <c r="BM2414">
        <f>SUM('19_Расчет_аналитики'!BM2472:BM2484)</f>
        <v/>
      </c>
      <c r="BN2414">
        <f>SUM('19_Расчет_аналитики'!BN2472:BN2484)</f>
        <v/>
      </c>
      <c r="BO2414">
        <f>SUM('19_Расчет_аналитики'!BO2472:BO2484)</f>
        <v/>
      </c>
    </row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>
      <c r="N2416">
        <f>MAX(0,'19_Расчет_аналитики'!N2393+'06_Сеть_и_дети'!N15-'19_Расчет_аналитики'!N2414)</f>
        <v/>
      </c>
      <c r="O2416">
        <f>MAX(0,'19_Расчет_аналитики'!O2393+'06_Сеть_и_дети'!O15-'19_Расчет_аналитики'!O2414)</f>
        <v/>
      </c>
      <c r="P2416">
        <f>MAX(0,'19_Расчет_аналитики'!P2393+'06_Сеть_и_дети'!P15-'19_Расчет_аналитики'!P2414)</f>
        <v/>
      </c>
      <c r="Q2416">
        <f>MAX(0,'19_Расчет_аналитики'!Q2393+'06_Сеть_и_дети'!Q15-'19_Расчет_аналитики'!Q2414)</f>
        <v/>
      </c>
      <c r="R2416">
        <f>MAX(0,'19_Расчет_аналитики'!R2393+'06_Сеть_и_дети'!R15-'19_Расчет_аналитики'!R2414)</f>
        <v/>
      </c>
      <c r="S2416">
        <f>MAX(0,'19_Расчет_аналитики'!S2393+'06_Сеть_и_дети'!S15-'19_Расчет_аналитики'!S2414)</f>
        <v/>
      </c>
      <c r="T2416">
        <f>MAX(0,'19_Расчет_аналитики'!T2393+'06_Сеть_и_дети'!T15-'19_Расчет_аналитики'!T2414)</f>
        <v/>
      </c>
      <c r="U2416">
        <f>MAX(0,'19_Расчет_аналитики'!U2393+'06_Сеть_и_дети'!U15-'19_Расчет_аналитики'!U2414)</f>
        <v/>
      </c>
      <c r="V2416">
        <f>MAX(0,'19_Расчет_аналитики'!V2393+'06_Сеть_и_дети'!V15-'19_Расчет_аналитики'!V2414)</f>
        <v/>
      </c>
      <c r="W2416">
        <f>MAX(0,'19_Расчет_аналитики'!W2393+'06_Сеть_и_дети'!W15-'19_Расчет_аналитики'!W2414)</f>
        <v/>
      </c>
      <c r="X2416">
        <f>MAX(0,'19_Расчет_аналитики'!X2393+'06_Сеть_и_дети'!X15-'19_Расчет_аналитики'!X2414)</f>
        <v/>
      </c>
      <c r="Y2416">
        <f>MAX(0,'19_Расчет_аналитики'!Y2393+'06_Сеть_и_дети'!Y15-'19_Расчет_аналитики'!Y2414)</f>
        <v/>
      </c>
      <c r="Z2416">
        <f>MAX(0,'19_Расчет_аналитики'!Z2393+'19_Расчет_аналитики'!Z2394-'19_Расчет_аналитики'!Z2414)</f>
        <v/>
      </c>
      <c r="AA2416">
        <f>MAX(0,'19_Расчет_аналитики'!AA2393+'19_Расчет_аналитики'!AA2394-'19_Расчет_аналитики'!AA2414)</f>
        <v/>
      </c>
      <c r="AB2416">
        <f>MAX(0,'19_Расчет_аналитики'!AB2393+'19_Расчет_аналитики'!AB2394-'19_Расчет_аналитики'!AB2414)</f>
        <v/>
      </c>
      <c r="AC2416">
        <f>MAX(0,'19_Расчет_аналитики'!AC2393+'19_Расчет_аналитики'!AC2394-'19_Расчет_аналитики'!AC2414)</f>
        <v/>
      </c>
      <c r="AD2416">
        <f>MAX(0,'19_Расчет_аналитики'!AD2393+'19_Расчет_аналитики'!AD2394-'19_Расчет_аналитики'!AD2414)</f>
        <v/>
      </c>
      <c r="AE2416">
        <f>MAX(0,'19_Расчет_аналитики'!AE2393+'19_Расчет_аналитики'!AE2394-'19_Расчет_аналитики'!AE2414)</f>
        <v/>
      </c>
      <c r="AF2416">
        <f>MAX(0,'19_Расчет_аналитики'!AF2393+'19_Расчет_аналитики'!AF2394-'19_Расчет_аналитики'!AF2414)</f>
        <v/>
      </c>
      <c r="AG2416">
        <f>MAX(0,'19_Расчет_аналитики'!AG2393+'19_Расчет_аналитики'!AG2394-'19_Расчет_аналитики'!AG2414)</f>
        <v/>
      </c>
      <c r="AH2416">
        <f>MAX(0,'19_Расчет_аналитики'!AH2393+'19_Расчет_аналитики'!AH2394-'19_Расчет_аналитики'!AH2414)</f>
        <v/>
      </c>
      <c r="AI2416">
        <f>MAX(0,'19_Расчет_аналитики'!AI2393+'19_Расчет_аналитики'!AI2394-'19_Расчет_аналитики'!AI2414)</f>
        <v/>
      </c>
      <c r="AJ2416">
        <f>MAX(0,'19_Расчет_аналитики'!AJ2393+'19_Расчет_аналитики'!AJ2394-'19_Расчет_аналитики'!AJ2414)</f>
        <v/>
      </c>
      <c r="AK2416">
        <f>MAX(0,'19_Расчет_аналитики'!AK2393+'19_Расчет_аналитики'!AK2394-'19_Расчет_аналитики'!AK2414)</f>
        <v/>
      </c>
      <c r="AL2416">
        <f>MAX(0,'19_Расчет_аналитики'!AL2393+'19_Расчет_аналитики'!AL2394-'19_Расчет_аналитики'!AL2414)</f>
        <v/>
      </c>
      <c r="AM2416">
        <f>MAX(0,'19_Расчет_аналитики'!AM2393+'19_Расчет_аналитики'!AM2394-'19_Расчет_аналитики'!AM2414)</f>
        <v/>
      </c>
      <c r="AN2416">
        <f>MAX(0,'19_Расчет_аналитики'!AN2393+'19_Расчет_аналитики'!AN2394-'19_Расчет_аналитики'!AN2414)</f>
        <v/>
      </c>
      <c r="AO2416">
        <f>MAX(0,'19_Расчет_аналитики'!AO2393+'19_Расчет_аналитики'!AO2394-'19_Расчет_аналитики'!AO2414)</f>
        <v/>
      </c>
      <c r="AP2416">
        <f>MAX(0,'19_Расчет_аналитики'!AP2393+'19_Расчет_аналитики'!AP2394-'19_Расчет_аналитики'!AP2414)</f>
        <v/>
      </c>
      <c r="AQ2416">
        <f>MAX(0,'19_Расчет_аналитики'!AQ2393+'19_Расчет_аналитики'!AQ2394-'19_Расчет_аналитики'!AQ2414)</f>
        <v/>
      </c>
      <c r="AR2416">
        <f>MAX(0,'19_Расчет_аналитики'!AR2393+'19_Расчет_аналитики'!AR2394-'19_Расчет_аналитики'!AR2414)</f>
        <v/>
      </c>
      <c r="AS2416">
        <f>MAX(0,'19_Расчет_аналитики'!AS2393+'19_Расчет_аналитики'!AS2394-'19_Расчет_аналитики'!AS2414)</f>
        <v/>
      </c>
      <c r="AT2416">
        <f>MAX(0,'19_Расчет_аналитики'!AT2393+'19_Расчет_аналитики'!AT2394-'19_Расчет_аналитики'!AT2414)</f>
        <v/>
      </c>
      <c r="AU2416">
        <f>MAX(0,'19_Расчет_аналитики'!AU2393+'19_Расчет_аналитики'!AU2394-'19_Расчет_аналитики'!AU2414)</f>
        <v/>
      </c>
      <c r="AV2416">
        <f>MAX(0,'19_Расчет_аналитики'!AV2393+'19_Расчет_аналитики'!AV2394-'19_Расчет_аналитики'!AV2414)</f>
        <v/>
      </c>
      <c r="AW2416">
        <f>MAX(0,'19_Расчет_аналитики'!AW2393+'19_Расчет_аналитики'!AW2394-'19_Расчет_аналитики'!AW2414)</f>
        <v/>
      </c>
      <c r="AX2416">
        <f>MAX(0,'19_Расчет_аналитики'!AX2393+'19_Расчет_аналитики'!AX2394-'19_Расчет_аналитики'!AX2414)</f>
        <v/>
      </c>
      <c r="AY2416">
        <f>MAX(0,'19_Расчет_аналитики'!AY2393+'19_Расчет_аналитики'!AY2394-'19_Расчет_аналитики'!AY2414)</f>
        <v/>
      </c>
      <c r="AZ2416">
        <f>MAX(0,'19_Расчет_аналитики'!AZ2393+'19_Расчет_аналитики'!AZ2394-'19_Расчет_аналитики'!AZ2414)</f>
        <v/>
      </c>
      <c r="BA2416">
        <f>MAX(0,'19_Расчет_аналитики'!BA2393+'19_Расчет_аналитики'!BA2394-'19_Расчет_аналитики'!BA2414)</f>
        <v/>
      </c>
      <c r="BB2416">
        <f>MAX(0,'19_Расчет_аналитики'!BB2393+'19_Расчет_аналитики'!BB2394-'19_Расчет_аналитики'!BB2414)</f>
        <v/>
      </c>
      <c r="BC2416">
        <f>MAX(0,'19_Расчет_аналитики'!BC2393+'19_Расчет_аналитики'!BC2394-'19_Расчет_аналитики'!BC2414)</f>
        <v/>
      </c>
      <c r="BD2416">
        <f>MAX(0,'19_Расчет_аналитики'!BD2393+'19_Расчет_аналитики'!BD2394-'19_Расчет_аналитики'!BD2414)</f>
        <v/>
      </c>
      <c r="BE2416">
        <f>MAX(0,'19_Расчет_аналитики'!BE2393+'19_Расчет_аналитики'!BE2394-'19_Расчет_аналитики'!BE2414)</f>
        <v/>
      </c>
      <c r="BF2416">
        <f>MAX(0,'19_Расчет_аналитики'!BF2393+'19_Расчет_аналитики'!BF2394-'19_Расчет_аналитики'!BF2414)</f>
        <v/>
      </c>
      <c r="BG2416">
        <f>MAX(0,'19_Расчет_аналитики'!BG2393+'19_Расчет_аналитики'!BG2394-'19_Расчет_аналитики'!BG2414)</f>
        <v/>
      </c>
      <c r="BH2416">
        <f>MAX(0,'19_Расчет_аналитики'!BH2393+'19_Расчет_аналитики'!BH2394-'19_Расчет_аналитики'!BH2414)</f>
        <v/>
      </c>
      <c r="BI2416">
        <f>MAX(0,'19_Расчет_аналитики'!BI2393+'19_Расчет_аналитики'!BI2394-'19_Расчет_аналитики'!BI2414)</f>
        <v/>
      </c>
      <c r="BJ2416">
        <f>MAX(0,'19_Расчет_аналитики'!BJ2393+'19_Расчет_аналитики'!BJ2394-'19_Расчет_аналитики'!BJ2414)</f>
        <v/>
      </c>
      <c r="BK2416">
        <f>MAX(0,'19_Расчет_аналитики'!BK2393+'19_Расчет_аналитики'!BK2394-'19_Расчет_аналитики'!BK2414)</f>
        <v/>
      </c>
      <c r="BL2416">
        <f>MAX(0,'19_Расчет_аналитики'!BL2393+'19_Расчет_аналитики'!BL2394-'19_Расчет_аналитики'!BL2414)</f>
        <v/>
      </c>
      <c r="BM2416">
        <f>MAX(0,'19_Расчет_аналитики'!BM2393+'19_Расчет_аналитики'!BM2394-'19_Расчет_аналитики'!BM2414)</f>
        <v/>
      </c>
      <c r="BN2416">
        <f>MAX(0,'19_Расчет_аналитики'!BN2393+'19_Расчет_аналитики'!BN2394-'19_Расчет_аналитики'!BN2414)</f>
        <v/>
      </c>
      <c r="BO2416">
        <f>MAX(0,'19_Расчет_аналитики'!BO2393+'19_Расчет_аналитики'!BO2394-'19_Расчет_аналитики'!BO2414)</f>
        <v/>
      </c>
    </row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>
      <c r="Z2424">
        <f>'19_Расчет_аналитики'!Z2484</f>
        <v/>
      </c>
      <c r="AA2424">
        <f>'19_Расчет_аналитики'!AA2484</f>
        <v/>
      </c>
      <c r="AB2424">
        <f>'19_Расчет_аналитики'!AB2484</f>
        <v/>
      </c>
      <c r="AC2424">
        <f>'19_Расчет_аналитики'!AC2484</f>
        <v/>
      </c>
      <c r="AD2424">
        <f>'19_Расчет_аналитики'!AD2484</f>
        <v/>
      </c>
      <c r="AE2424">
        <f>'19_Расчет_аналитики'!AE2484</f>
        <v/>
      </c>
      <c r="AF2424">
        <f>'19_Расчет_аналитики'!AF2484</f>
        <v/>
      </c>
      <c r="AG2424">
        <f>'19_Расчет_аналитики'!AG2484</f>
        <v/>
      </c>
      <c r="AH2424">
        <f>'19_Расчет_аналитики'!AH2484</f>
        <v/>
      </c>
      <c r="AI2424">
        <f>'19_Расчет_аналитики'!AI2484</f>
        <v/>
      </c>
      <c r="AJ2424">
        <f>'19_Расчет_аналитики'!AJ2484</f>
        <v/>
      </c>
      <c r="AK2424">
        <f>'19_Расчет_аналитики'!AK2484</f>
        <v/>
      </c>
      <c r="AL2424">
        <f>'19_Расчет_аналитики'!AL2484</f>
        <v/>
      </c>
      <c r="AM2424">
        <f>'19_Расчет_аналитики'!AM2484</f>
        <v/>
      </c>
      <c r="AN2424">
        <f>'19_Расчет_аналитики'!AN2484</f>
        <v/>
      </c>
      <c r="AO2424">
        <f>'19_Расчет_аналитики'!AO2484</f>
        <v/>
      </c>
      <c r="AP2424">
        <f>'19_Расчет_аналитики'!AP2484</f>
        <v/>
      </c>
      <c r="AQ2424">
        <f>'19_Расчет_аналитики'!AQ2484</f>
        <v/>
      </c>
      <c r="AR2424">
        <f>'19_Расчет_аналитики'!AR2484</f>
        <v/>
      </c>
      <c r="AS2424">
        <f>'19_Расчет_аналитики'!AS2484</f>
        <v/>
      </c>
      <c r="AT2424">
        <f>'19_Расчет_аналитики'!AT2484</f>
        <v/>
      </c>
      <c r="AU2424">
        <f>'19_Расчет_аналитики'!AU2484</f>
        <v/>
      </c>
      <c r="AV2424">
        <f>'19_Расчет_аналитики'!AV2484</f>
        <v/>
      </c>
      <c r="AW2424">
        <f>'19_Расчет_аналитики'!AW2484</f>
        <v/>
      </c>
      <c r="AX2424">
        <f>'19_Расчет_аналитики'!AX2484</f>
        <v/>
      </c>
      <c r="AY2424">
        <f>'19_Расчет_аналитики'!AY2484</f>
        <v/>
      </c>
      <c r="AZ2424">
        <f>'19_Расчет_аналитики'!AZ2484</f>
        <v/>
      </c>
      <c r="BA2424">
        <f>'19_Расчет_аналитики'!BA2484</f>
        <v/>
      </c>
      <c r="BB2424">
        <f>'19_Расчет_аналитики'!BB2484</f>
        <v/>
      </c>
      <c r="BC2424">
        <f>'19_Расчет_аналитики'!BC2484</f>
        <v/>
      </c>
      <c r="BD2424">
        <f>'19_Расчет_аналитики'!BD2484</f>
        <v/>
      </c>
      <c r="BE2424">
        <f>'19_Расчет_аналитики'!BE2484</f>
        <v/>
      </c>
      <c r="BF2424">
        <f>'19_Расчет_аналитики'!BF2484</f>
        <v/>
      </c>
      <c r="BG2424">
        <f>'19_Расчет_аналитики'!BG2484</f>
        <v/>
      </c>
      <c r="BH2424">
        <f>'19_Расчет_аналитики'!BH2484</f>
        <v/>
      </c>
      <c r="BI2424">
        <f>'19_Расчет_аналитики'!BI2484</f>
        <v/>
      </c>
      <c r="BJ2424">
        <f>'19_Расчет_аналитики'!BJ2484</f>
        <v/>
      </c>
      <c r="BK2424">
        <f>'19_Расчет_аналитики'!BK2484</f>
        <v/>
      </c>
      <c r="BL2424">
        <f>'19_Расчет_аналитики'!BL2484</f>
        <v/>
      </c>
      <c r="BM2424">
        <f>'19_Расчет_аналитики'!BM2484</f>
        <v/>
      </c>
      <c r="BN2424">
        <f>'19_Расчет_аналитики'!BN2484</f>
        <v/>
      </c>
      <c r="BO2424">
        <f>'19_Расчет_аналитики'!BO2484</f>
        <v/>
      </c>
    </row>
    <row r="2425">
      <c r="N2425">
        <f>SUM('19_Расчет_аналитики'!N2472:N2483)</f>
        <v/>
      </c>
      <c r="O2425">
        <f>SUM('19_Расчет_аналитики'!O2472:O2483)</f>
        <v/>
      </c>
      <c r="P2425">
        <f>SUM('19_Расчет_аналитики'!P2472:P2483)</f>
        <v/>
      </c>
      <c r="Q2425">
        <f>SUM('19_Расчет_аналитики'!Q2472:Q2483)</f>
        <v/>
      </c>
      <c r="R2425">
        <f>SUM('19_Расчет_аналитики'!R2472:R2483)</f>
        <v/>
      </c>
      <c r="S2425">
        <f>SUM('19_Расчет_аналитики'!S2472:S2483)</f>
        <v/>
      </c>
      <c r="T2425">
        <f>SUM('19_Расчет_аналитики'!T2472:T2483)</f>
        <v/>
      </c>
      <c r="U2425">
        <f>SUM('19_Расчет_аналитики'!U2472:U2483)</f>
        <v/>
      </c>
      <c r="V2425">
        <f>SUM('19_Расчет_аналитики'!V2472:V2483)</f>
        <v/>
      </c>
      <c r="W2425">
        <f>SUM('19_Расчет_аналитики'!W2472:W2483)</f>
        <v/>
      </c>
      <c r="X2425">
        <f>SUM('19_Расчет_аналитики'!X2472:X2483)</f>
        <v/>
      </c>
      <c r="Y2425">
        <f>SUM('19_Расчет_аналитики'!Y2472:Y2483)</f>
        <v/>
      </c>
      <c r="Z2425">
        <f>SUM('19_Расчет_аналитики'!Z2472:Z2483)</f>
        <v/>
      </c>
      <c r="AA2425">
        <f>SUM('19_Расчет_аналитики'!AA2472:AA2483)</f>
        <v/>
      </c>
      <c r="AB2425">
        <f>SUM('19_Расчет_аналитики'!AB2472:AB2483)</f>
        <v/>
      </c>
      <c r="AC2425">
        <f>SUM('19_Расчет_аналитики'!AC2472:AC2483)</f>
        <v/>
      </c>
      <c r="AD2425">
        <f>SUM('19_Расчет_аналитики'!AD2472:AD2483)</f>
        <v/>
      </c>
      <c r="AE2425">
        <f>SUM('19_Расчет_аналитики'!AE2472:AE2483)</f>
        <v/>
      </c>
      <c r="AF2425">
        <f>SUM('19_Расчет_аналитики'!AF2472:AF2483)</f>
        <v/>
      </c>
      <c r="AG2425">
        <f>SUM('19_Расчет_аналитики'!AG2472:AG2483)</f>
        <v/>
      </c>
      <c r="AH2425">
        <f>SUM('19_Расчет_аналитики'!AH2472:AH2483)</f>
        <v/>
      </c>
      <c r="AI2425">
        <f>SUM('19_Расчет_аналитики'!AI2472:AI2483)</f>
        <v/>
      </c>
      <c r="AJ2425">
        <f>SUM('19_Расчет_аналитики'!AJ2472:AJ2483)</f>
        <v/>
      </c>
      <c r="AK2425">
        <f>SUM('19_Расчет_аналитики'!AK2472:AK2483)</f>
        <v/>
      </c>
      <c r="AL2425">
        <f>SUM('19_Расчет_аналитики'!AL2472:AL2483)</f>
        <v/>
      </c>
      <c r="AM2425">
        <f>SUM('19_Расчет_аналитики'!AM2472:AM2483)</f>
        <v/>
      </c>
      <c r="AN2425">
        <f>SUM('19_Расчет_аналитики'!AN2472:AN2483)</f>
        <v/>
      </c>
      <c r="AO2425">
        <f>SUM('19_Расчет_аналитики'!AO2472:AO2483)</f>
        <v/>
      </c>
      <c r="AP2425">
        <f>SUM('19_Расчет_аналитики'!AP2472:AP2483)</f>
        <v/>
      </c>
      <c r="AQ2425">
        <f>SUM('19_Расчет_аналитики'!AQ2472:AQ2483)</f>
        <v/>
      </c>
      <c r="AR2425">
        <f>SUM('19_Расчет_аналитики'!AR2472:AR2483)</f>
        <v/>
      </c>
      <c r="AS2425">
        <f>SUM('19_Расчет_аналитики'!AS2472:AS2483)</f>
        <v/>
      </c>
      <c r="AT2425">
        <f>SUM('19_Расчет_аналитики'!AT2472:AT2483)</f>
        <v/>
      </c>
      <c r="AU2425">
        <f>SUM('19_Расчет_аналитики'!AU2472:AU2483)</f>
        <v/>
      </c>
      <c r="AV2425">
        <f>SUM('19_Расчет_аналитики'!AV2472:AV2483)</f>
        <v/>
      </c>
      <c r="AW2425">
        <f>SUM('19_Расчет_аналитики'!AW2472:AW2483)</f>
        <v/>
      </c>
      <c r="AX2425">
        <f>SUM('19_Расчет_аналитики'!AX2472:AX2483)</f>
        <v/>
      </c>
      <c r="AY2425">
        <f>SUM('19_Расчет_аналитики'!AY2472:AY2483)</f>
        <v/>
      </c>
      <c r="AZ2425">
        <f>SUM('19_Расчет_аналитики'!AZ2472:AZ2483)</f>
        <v/>
      </c>
      <c r="BA2425">
        <f>SUM('19_Расчет_аналитики'!BA2472:BA2483)</f>
        <v/>
      </c>
      <c r="BB2425">
        <f>SUM('19_Расчет_аналитики'!BB2472:BB2483)</f>
        <v/>
      </c>
      <c r="BC2425">
        <f>SUM('19_Расчет_аналитики'!BC2472:BC2483)</f>
        <v/>
      </c>
      <c r="BD2425">
        <f>SUM('19_Расчет_аналитики'!BD2472:BD2483)</f>
        <v/>
      </c>
      <c r="BE2425">
        <f>SUM('19_Расчет_аналитики'!BE2472:BE2483)</f>
        <v/>
      </c>
      <c r="BF2425">
        <f>SUM('19_Расчет_аналитики'!BF2472:BF2483)</f>
        <v/>
      </c>
      <c r="BG2425">
        <f>SUM('19_Расчет_аналитики'!BG2472:BG2483)</f>
        <v/>
      </c>
      <c r="BH2425">
        <f>SUM('19_Расчет_аналитики'!BH2472:BH2483)</f>
        <v/>
      </c>
      <c r="BI2425">
        <f>SUM('19_Расчет_аналитики'!BI2472:BI2483)</f>
        <v/>
      </c>
      <c r="BJ2425">
        <f>SUM('19_Расчет_аналитики'!BJ2472:BJ2483)</f>
        <v/>
      </c>
      <c r="BK2425">
        <f>SUM('19_Расчет_аналитики'!BK2472:BK2483)</f>
        <v/>
      </c>
      <c r="BL2425">
        <f>SUM('19_Расчет_аналитики'!BL2472:BL2483)</f>
        <v/>
      </c>
      <c r="BM2425">
        <f>SUM('19_Расчет_аналитики'!BM2472:BM2483)</f>
        <v/>
      </c>
      <c r="BN2425">
        <f>SUM('19_Расчет_аналитики'!BN2472:BN2483)</f>
        <v/>
      </c>
      <c r="BO2425">
        <f>SUM('19_Расчет_аналитики'!BO2472:BO2483)</f>
        <v/>
      </c>
    </row>
    <row r="2426">
      <c r="N2426">
        <f>'19_Расчет_аналитики'!N2393-'19_Расчет_аналитики'!N2425</f>
        <v/>
      </c>
      <c r="O2426">
        <f>'19_Расчет_аналитики'!O2393-'19_Расчет_аналитики'!O2425</f>
        <v/>
      </c>
      <c r="P2426">
        <f>'19_Расчет_аналитики'!P2393-'19_Расчет_аналитики'!P2425</f>
        <v/>
      </c>
      <c r="Q2426">
        <f>'19_Расчет_аналитики'!Q2393-'19_Расчет_аналитики'!Q2425</f>
        <v/>
      </c>
      <c r="R2426">
        <f>'19_Расчет_аналитики'!R2393-'19_Расчет_аналитики'!R2425</f>
        <v/>
      </c>
      <c r="S2426">
        <f>'19_Расчет_аналитики'!S2393-'19_Расчет_аналитики'!S2425</f>
        <v/>
      </c>
      <c r="T2426">
        <f>'19_Расчет_аналитики'!T2393-'19_Расчет_аналитики'!T2425</f>
        <v/>
      </c>
      <c r="U2426">
        <f>'19_Расчет_аналитики'!U2393-'19_Расчет_аналитики'!U2425</f>
        <v/>
      </c>
      <c r="V2426">
        <f>'19_Расчет_аналитики'!V2393-'19_Расчет_аналитики'!V2425</f>
        <v/>
      </c>
      <c r="W2426">
        <f>'19_Расчет_аналитики'!W2393-'19_Расчет_аналитики'!W2425</f>
        <v/>
      </c>
      <c r="X2426">
        <f>'19_Расчет_аналитики'!X2393-'19_Расчет_аналитики'!X2425</f>
        <v/>
      </c>
      <c r="Y2426">
        <f>'19_Расчет_аналитики'!Y2393-'19_Расчет_аналитики'!Y2425</f>
        <v/>
      </c>
      <c r="Z2426">
        <f>'19_Расчет_аналитики'!Z2393-'19_Расчет_аналитики'!Z2425</f>
        <v/>
      </c>
      <c r="AA2426">
        <f>'19_Расчет_аналитики'!AA2393-'19_Расчет_аналитики'!AA2425</f>
        <v/>
      </c>
      <c r="AB2426">
        <f>'19_Расчет_аналитики'!AB2393-'19_Расчет_аналитики'!AB2425</f>
        <v/>
      </c>
      <c r="AC2426">
        <f>'19_Расчет_аналитики'!AC2393-'19_Расчет_аналитики'!AC2425</f>
        <v/>
      </c>
      <c r="AD2426">
        <f>'19_Расчет_аналитики'!AD2393-'19_Расчет_аналитики'!AD2425</f>
        <v/>
      </c>
      <c r="AE2426">
        <f>'19_Расчет_аналитики'!AE2393-'19_Расчет_аналитики'!AE2425</f>
        <v/>
      </c>
      <c r="AF2426">
        <f>'19_Расчет_аналитики'!AF2393-'19_Расчет_аналитики'!AF2425</f>
        <v/>
      </c>
      <c r="AG2426">
        <f>'19_Расчет_аналитики'!AG2393-'19_Расчет_аналитики'!AG2425</f>
        <v/>
      </c>
      <c r="AH2426">
        <f>'19_Расчет_аналитики'!AH2393-'19_Расчет_аналитики'!AH2425</f>
        <v/>
      </c>
      <c r="AI2426">
        <f>'19_Расчет_аналитики'!AI2393-'19_Расчет_аналитики'!AI2425</f>
        <v/>
      </c>
      <c r="AJ2426">
        <f>'19_Расчет_аналитики'!AJ2393-'19_Расчет_аналитики'!AJ2425</f>
        <v/>
      </c>
      <c r="AK2426">
        <f>'19_Расчет_аналитики'!AK2393-'19_Расчет_аналитики'!AK2425</f>
        <v/>
      </c>
      <c r="AL2426">
        <f>'19_Расчет_аналитики'!AL2393-'19_Расчет_аналитики'!AL2425</f>
        <v/>
      </c>
      <c r="AM2426">
        <f>'19_Расчет_аналитики'!AM2393-'19_Расчет_аналитики'!AM2425</f>
        <v/>
      </c>
      <c r="AN2426">
        <f>'19_Расчет_аналитики'!AN2393-'19_Расчет_аналитики'!AN2425</f>
        <v/>
      </c>
      <c r="AO2426">
        <f>'19_Расчет_аналитики'!AO2393-'19_Расчет_аналитики'!AO2425</f>
        <v/>
      </c>
      <c r="AP2426">
        <f>'19_Расчет_аналитики'!AP2393-'19_Расчет_аналитики'!AP2425</f>
        <v/>
      </c>
      <c r="AQ2426">
        <f>'19_Расчет_аналитики'!AQ2393-'19_Расчет_аналитики'!AQ2425</f>
        <v/>
      </c>
      <c r="AR2426">
        <f>'19_Расчет_аналитики'!AR2393-'19_Расчет_аналитики'!AR2425</f>
        <v/>
      </c>
      <c r="AS2426">
        <f>'19_Расчет_аналитики'!AS2393-'19_Расчет_аналитики'!AS2425</f>
        <v/>
      </c>
      <c r="AT2426">
        <f>'19_Расчет_аналитики'!AT2393-'19_Расчет_аналитики'!AT2425</f>
        <v/>
      </c>
      <c r="AU2426">
        <f>'19_Расчет_аналитики'!AU2393-'19_Расчет_аналитики'!AU2425</f>
        <v/>
      </c>
      <c r="AV2426">
        <f>'19_Расчет_аналитики'!AV2393-'19_Расчет_аналитики'!AV2425</f>
        <v/>
      </c>
      <c r="AW2426">
        <f>'19_Расчет_аналитики'!AW2393-'19_Расчет_аналитики'!AW2425</f>
        <v/>
      </c>
      <c r="AX2426">
        <f>'19_Расчет_аналитики'!AX2393-'19_Расчет_аналитики'!AX2425</f>
        <v/>
      </c>
      <c r="AY2426">
        <f>'19_Расчет_аналитики'!AY2393-'19_Расчет_аналитики'!AY2425</f>
        <v/>
      </c>
      <c r="AZ2426">
        <f>'19_Расчет_аналитики'!AZ2393-'19_Расчет_аналитики'!AZ2425</f>
        <v/>
      </c>
      <c r="BA2426">
        <f>'19_Расчет_аналитики'!BA2393-'19_Расчет_аналитики'!BA2425</f>
        <v/>
      </c>
      <c r="BB2426">
        <f>'19_Расчет_аналитики'!BB2393-'19_Расчет_аналитики'!BB2425</f>
        <v/>
      </c>
      <c r="BC2426">
        <f>'19_Расчет_аналитики'!BC2393-'19_Расчет_аналитики'!BC2425</f>
        <v/>
      </c>
      <c r="BD2426">
        <f>'19_Расчет_аналитики'!BD2393-'19_Расчет_аналитики'!BD2425</f>
        <v/>
      </c>
      <c r="BE2426">
        <f>'19_Расчет_аналитики'!BE2393-'19_Расчет_аналитики'!BE2425</f>
        <v/>
      </c>
      <c r="BF2426">
        <f>'19_Расчет_аналитики'!BF2393-'19_Расчет_аналитики'!BF2425</f>
        <v/>
      </c>
      <c r="BG2426">
        <f>'19_Расчет_аналитики'!BG2393-'19_Расчет_аналитики'!BG2425</f>
        <v/>
      </c>
      <c r="BH2426">
        <f>'19_Расчет_аналитики'!BH2393-'19_Расчет_аналитики'!BH2425</f>
        <v/>
      </c>
      <c r="BI2426">
        <f>'19_Расчет_аналитики'!BI2393-'19_Расчет_аналитики'!BI2425</f>
        <v/>
      </c>
      <c r="BJ2426">
        <f>'19_Расчет_аналитики'!BJ2393-'19_Расчет_аналитики'!BJ2425</f>
        <v/>
      </c>
      <c r="BK2426">
        <f>'19_Расчет_аналитики'!BK2393-'19_Расчет_аналитики'!BK2425</f>
        <v/>
      </c>
      <c r="BL2426">
        <f>'19_Расчет_аналитики'!BL2393-'19_Расчет_аналитики'!BL2425</f>
        <v/>
      </c>
      <c r="BM2426">
        <f>'19_Расчет_аналитики'!BM2393-'19_Расчет_аналитики'!BM2425</f>
        <v/>
      </c>
      <c r="BN2426">
        <f>'19_Расчет_аналитики'!BN2393-'19_Расчет_аналитики'!BN2425</f>
        <v/>
      </c>
      <c r="BO2426">
        <f>'19_Расчет_аналитики'!BO2393-'19_Расчет_аналитики'!BO2425</f>
        <v/>
      </c>
    </row>
    <row r="2427">
      <c r="Z2427">
        <f>'19_Расчет_аналитики'!Z2394-'19_Расчет_аналитики'!Z2424</f>
        <v/>
      </c>
      <c r="AA2427">
        <f>'19_Расчет_аналитики'!AA2394-'19_Расчет_аналитики'!AA2424</f>
        <v/>
      </c>
      <c r="AB2427">
        <f>'19_Расчет_аналитики'!AB2394-'19_Расчет_аналитики'!AB2424</f>
        <v/>
      </c>
      <c r="AC2427">
        <f>'19_Расчет_аналитики'!AC2394-'19_Расчет_аналитики'!AC2424</f>
        <v/>
      </c>
      <c r="AD2427">
        <f>'19_Расчет_аналитики'!AD2394-'19_Расчет_аналитики'!AD2424</f>
        <v/>
      </c>
      <c r="AE2427">
        <f>'19_Расчет_аналитики'!AE2394-'19_Расчет_аналитики'!AE2424</f>
        <v/>
      </c>
      <c r="AF2427">
        <f>'19_Расчет_аналитики'!AF2394-'19_Расчет_аналитики'!AF2424</f>
        <v/>
      </c>
      <c r="AG2427">
        <f>'19_Расчет_аналитики'!AG2394-'19_Расчет_аналитики'!AG2424</f>
        <v/>
      </c>
      <c r="AH2427">
        <f>'19_Расчет_аналитики'!AH2394-'19_Расчет_аналитики'!AH2424</f>
        <v/>
      </c>
      <c r="AI2427">
        <f>'19_Расчет_аналитики'!AI2394-'19_Расчет_аналитики'!AI2424</f>
        <v/>
      </c>
      <c r="AJ2427">
        <f>'19_Расчет_аналитики'!AJ2394-'19_Расчет_аналитики'!AJ2424</f>
        <v/>
      </c>
      <c r="AK2427">
        <f>'19_Расчет_аналитики'!AK2394-'19_Расчет_аналитики'!AK2424</f>
        <v/>
      </c>
      <c r="AL2427">
        <f>'19_Расчет_аналитики'!AL2394-'19_Расчет_аналитики'!AL2424</f>
        <v/>
      </c>
      <c r="AM2427">
        <f>'19_Расчет_аналитики'!AM2394-'19_Расчет_аналитики'!AM2424</f>
        <v/>
      </c>
      <c r="AN2427">
        <f>'19_Расчет_аналитики'!AN2394-'19_Расчет_аналитики'!AN2424</f>
        <v/>
      </c>
      <c r="AO2427">
        <f>'19_Расчет_аналитики'!AO2394-'19_Расчет_аналитики'!AO2424</f>
        <v/>
      </c>
      <c r="AP2427">
        <f>'19_Расчет_аналитики'!AP2394-'19_Расчет_аналитики'!AP2424</f>
        <v/>
      </c>
      <c r="AQ2427">
        <f>'19_Расчет_аналитики'!AQ2394-'19_Расчет_аналитики'!AQ2424</f>
        <v/>
      </c>
      <c r="AR2427">
        <f>'19_Расчет_аналитики'!AR2394-'19_Расчет_аналитики'!AR2424</f>
        <v/>
      </c>
      <c r="AS2427">
        <f>'19_Расчет_аналитики'!AS2394-'19_Расчет_аналитики'!AS2424</f>
        <v/>
      </c>
      <c r="AT2427">
        <f>'19_Расчет_аналитики'!AT2394-'19_Расчет_аналитики'!AT2424</f>
        <v/>
      </c>
      <c r="AU2427">
        <f>'19_Расчет_аналитики'!AU2394-'19_Расчет_аналитики'!AU2424</f>
        <v/>
      </c>
      <c r="AV2427">
        <f>'19_Расчет_аналитики'!AV2394-'19_Расчет_аналитики'!AV2424</f>
        <v/>
      </c>
      <c r="AW2427">
        <f>'19_Расчет_аналитики'!AW2394-'19_Расчет_аналитики'!AW2424</f>
        <v/>
      </c>
      <c r="AX2427">
        <f>'19_Расчет_аналитики'!AX2394-'19_Расчет_аналитики'!AX2424</f>
        <v/>
      </c>
      <c r="AY2427">
        <f>'19_Расчет_аналитики'!AY2394-'19_Расчет_аналитики'!AY2424</f>
        <v/>
      </c>
      <c r="AZ2427">
        <f>'19_Расчет_аналитики'!AZ2394-'19_Расчет_аналитики'!AZ2424</f>
        <v/>
      </c>
      <c r="BA2427">
        <f>'19_Расчет_аналитики'!BA2394-'19_Расчет_аналитики'!BA2424</f>
        <v/>
      </c>
      <c r="BB2427">
        <f>'19_Расчет_аналитики'!BB2394-'19_Расчет_аналитики'!BB2424</f>
        <v/>
      </c>
      <c r="BC2427">
        <f>'19_Расчет_аналитики'!BC2394-'19_Расчет_аналитики'!BC2424</f>
        <v/>
      </c>
      <c r="BD2427">
        <f>'19_Расчет_аналитики'!BD2394-'19_Расчет_аналитики'!BD2424</f>
        <v/>
      </c>
      <c r="BE2427">
        <f>'19_Расчет_аналитики'!BE2394-'19_Расчет_аналитики'!BE2424</f>
        <v/>
      </c>
      <c r="BF2427">
        <f>'19_Расчет_аналитики'!BF2394-'19_Расчет_аналитики'!BF2424</f>
        <v/>
      </c>
      <c r="BG2427">
        <f>'19_Расчет_аналитики'!BG2394-'19_Расчет_аналитики'!BG2424</f>
        <v/>
      </c>
      <c r="BH2427">
        <f>'19_Расчет_аналитики'!BH2394-'19_Расчет_аналитики'!BH2424</f>
        <v/>
      </c>
      <c r="BI2427">
        <f>'19_Расчет_аналитики'!BI2394-'19_Расчет_аналитики'!BI2424</f>
        <v/>
      </c>
      <c r="BJ2427">
        <f>'19_Расчет_аналитики'!BJ2394-'19_Расчет_аналитики'!BJ2424</f>
        <v/>
      </c>
      <c r="BK2427">
        <f>'19_Расчет_аналитики'!BK2394-'19_Расчет_аналитики'!BK2424</f>
        <v/>
      </c>
      <c r="BL2427">
        <f>'19_Расчет_аналитики'!BL2394-'19_Расчет_аналитики'!BL2424</f>
        <v/>
      </c>
      <c r="BM2427">
        <f>'19_Расчет_аналитики'!BM2394-'19_Расчет_аналитики'!BM2424</f>
        <v/>
      </c>
      <c r="BN2427">
        <f>'19_Расчет_аналитики'!BN2394-'19_Расчет_аналитики'!BN2424</f>
        <v/>
      </c>
      <c r="BO2427">
        <f>'19_Расчет_аналитики'!BO2394-'19_Расчет_аналитики'!BO2424</f>
        <v/>
      </c>
    </row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>
      <c r="B2586">
        <f>'19_Расчет_аналитики'!B2403-SUM('19_Расчет_аналитики'!B2400:B2402)</f>
        <v/>
      </c>
      <c r="C2586">
        <f>'19_Расчет_аналитики'!C2403-SUM('19_Расчет_аналитики'!C2400:C2402)</f>
        <v/>
      </c>
      <c r="D2586">
        <f>'19_Расчет_аналитики'!D2403-SUM('19_Расчет_аналитики'!D2400:D2402)</f>
        <v/>
      </c>
      <c r="E2586">
        <f>'19_Расчет_аналитики'!E2403-SUM('19_Расчет_аналитики'!E2400:E2402)</f>
        <v/>
      </c>
      <c r="F2586">
        <f>'19_Расчет_аналитики'!F2403-SUM('19_Расчет_аналитики'!F2400:F2402)</f>
        <v/>
      </c>
      <c r="G2586">
        <f>'19_Расчет_аналитики'!G2403-SUM('19_Расчет_аналитики'!G2400:G2402)</f>
        <v/>
      </c>
      <c r="H2586">
        <f>'19_Расчет_аналитики'!H2403-SUM('19_Расчет_аналитики'!H2400:H2402)</f>
        <v/>
      </c>
      <c r="I2586">
        <f>'19_Расчет_аналитики'!I2403-SUM('19_Расчет_аналитики'!I2400:I2402)</f>
        <v/>
      </c>
      <c r="J2586">
        <f>'19_Расчет_аналитики'!J2403-SUM('19_Расчет_аналитики'!J2400:J2402)</f>
        <v/>
      </c>
      <c r="K2586">
        <f>'19_Расчет_аналитики'!K2403-SUM('19_Расчет_аналитики'!K2400:K2402)</f>
        <v/>
      </c>
      <c r="L2586">
        <f>'19_Расчет_аналитики'!L2403-SUM('19_Расчет_аналитики'!L2400:L2402)</f>
        <v/>
      </c>
      <c r="M2586">
        <f>'19_Расчет_аналитики'!M2403-SUM('19_Расчет_аналитики'!M2400:M2402)</f>
        <v/>
      </c>
      <c r="N2586">
        <f>'19_Расчет_аналитики'!N2403-SUM('19_Расчет_аналитики'!N2400:N2402)</f>
        <v/>
      </c>
      <c r="O2586">
        <f>'19_Расчет_аналитики'!O2403-SUM('19_Расчет_аналитики'!O2400:O2402)</f>
        <v/>
      </c>
      <c r="P2586">
        <f>'19_Расчет_аналитики'!P2403-SUM('19_Расчет_аналитики'!P2400:P2402)</f>
        <v/>
      </c>
      <c r="Q2586">
        <f>'19_Расчет_аналитики'!Q2403-SUM('19_Расчет_аналитики'!Q2400:Q2402)</f>
        <v/>
      </c>
      <c r="R2586">
        <f>'19_Расчет_аналитики'!R2403-SUM('19_Расчет_аналитики'!R2400:R2402)</f>
        <v/>
      </c>
      <c r="S2586">
        <f>'19_Расчет_аналитики'!S2403-SUM('19_Расчет_аналитики'!S2400:S2402)</f>
        <v/>
      </c>
      <c r="T2586">
        <f>'19_Расчет_аналитики'!T2403-SUM('19_Расчет_аналитики'!T2400:T2402)</f>
        <v/>
      </c>
      <c r="U2586">
        <f>'19_Расчет_аналитики'!U2403-SUM('19_Расчет_аналитики'!U2400:U2402)</f>
        <v/>
      </c>
      <c r="V2586">
        <f>'19_Расчет_аналитики'!V2403-SUM('19_Расчет_аналитики'!V2400:V2402)</f>
        <v/>
      </c>
      <c r="W2586">
        <f>'19_Расчет_аналитики'!W2403-SUM('19_Расчет_аналитики'!W2400:W2402)</f>
        <v/>
      </c>
      <c r="X2586">
        <f>'19_Расчет_аналитики'!X2403-SUM('19_Расчет_аналитики'!X2400:X2402)</f>
        <v/>
      </c>
      <c r="Y2586">
        <f>'19_Расчет_аналитики'!Y2403-SUM('19_Расчет_аналитики'!Y2400:Y2402)</f>
        <v/>
      </c>
      <c r="Z2586">
        <f>'19_Расчет_аналитики'!Z2403-SUM('19_Расчет_аналитики'!Z2400:Z2402)</f>
        <v/>
      </c>
      <c r="AA2586">
        <f>'19_Расчет_аналитики'!AA2403-SUM('19_Расчет_аналитики'!AA2400:AA2402)</f>
        <v/>
      </c>
      <c r="AB2586">
        <f>'19_Расчет_аналитики'!AB2403-SUM('19_Расчет_аналитики'!AB2400:AB2402)</f>
        <v/>
      </c>
      <c r="AC2586">
        <f>'19_Расчет_аналитики'!AC2403-SUM('19_Расчет_аналитики'!AC2400:AC2402)</f>
        <v/>
      </c>
      <c r="AD2586">
        <f>'19_Расчет_аналитики'!AD2403-SUM('19_Расчет_аналитики'!AD2400:AD2402)</f>
        <v/>
      </c>
      <c r="AE2586">
        <f>'19_Расчет_аналитики'!AE2403-SUM('19_Расчет_аналитики'!AE2400:AE2402)</f>
        <v/>
      </c>
      <c r="AF2586">
        <f>'19_Расчет_аналитики'!AF2403-SUM('19_Расчет_аналитики'!AF2400:AF2402)</f>
        <v/>
      </c>
      <c r="AG2586">
        <f>'19_Расчет_аналитики'!AG2403-SUM('19_Расчет_аналитики'!AG2400:AG2402)</f>
        <v/>
      </c>
      <c r="AH2586">
        <f>'19_Расчет_аналитики'!AH2403-SUM('19_Расчет_аналитики'!AH2400:AH2402)</f>
        <v/>
      </c>
      <c r="AI2586">
        <f>'19_Расчет_аналитики'!AI2403-SUM('19_Расчет_аналитики'!AI2400:AI2402)</f>
        <v/>
      </c>
      <c r="AJ2586">
        <f>'19_Расчет_аналитики'!AJ2403-SUM('19_Расчет_аналитики'!AJ2400:AJ2402)</f>
        <v/>
      </c>
      <c r="AK2586">
        <f>'19_Расчет_аналитики'!AK2403-SUM('19_Расчет_аналитики'!AK2400:AK2402)</f>
        <v/>
      </c>
      <c r="AL2586">
        <f>'19_Расчет_аналитики'!AL2403-SUM('19_Расчет_аналитики'!AL2400:AL2402)</f>
        <v/>
      </c>
      <c r="AM2586">
        <f>'19_Расчет_аналитики'!AM2403-SUM('19_Расчет_аналитики'!AM2400:AM2402)</f>
        <v/>
      </c>
      <c r="AN2586">
        <f>'19_Расчет_аналитики'!AN2403-SUM('19_Расчет_аналитики'!AN2400:AN2402)</f>
        <v/>
      </c>
      <c r="AO2586">
        <f>'19_Расчет_аналитики'!AO2403-SUM('19_Расчет_аналитики'!AO2400:AO2402)</f>
        <v/>
      </c>
      <c r="AP2586">
        <f>'19_Расчет_аналитики'!AP2403-SUM('19_Расчет_аналитики'!AP2400:AP2402)</f>
        <v/>
      </c>
      <c r="AQ2586">
        <f>'19_Расчет_аналитики'!AQ2403-SUM('19_Расчет_аналитики'!AQ2400:AQ2402)</f>
        <v/>
      </c>
      <c r="AR2586">
        <f>'19_Расчет_аналитики'!AR2403-SUM('19_Расчет_аналитики'!AR2400:AR2402)</f>
        <v/>
      </c>
      <c r="AS2586">
        <f>'19_Расчет_аналитики'!AS2403-SUM('19_Расчет_аналитики'!AS2400:AS2402)</f>
        <v/>
      </c>
      <c r="AT2586">
        <f>'19_Расчет_аналитики'!AT2403-SUM('19_Расчет_аналитики'!AT2400:AT2402)</f>
        <v/>
      </c>
      <c r="AU2586">
        <f>'19_Расчет_аналитики'!AU2403-SUM('19_Расчет_аналитики'!AU2400:AU2402)</f>
        <v/>
      </c>
      <c r="AV2586">
        <f>'19_Расчет_аналитики'!AV2403-SUM('19_Расчет_аналитики'!AV2400:AV2402)</f>
        <v/>
      </c>
      <c r="AW2586">
        <f>'19_Расчет_аналитики'!AW2403-SUM('19_Расчет_аналитики'!AW2400:AW2402)</f>
        <v/>
      </c>
      <c r="AX2586">
        <f>'19_Расчет_аналитики'!AX2403-SUM('19_Расчет_аналитики'!AX2400:AX2402)</f>
        <v/>
      </c>
      <c r="AY2586">
        <f>'19_Расчет_аналитики'!AY2403-SUM('19_Расчет_аналитики'!AY2400:AY2402)</f>
        <v/>
      </c>
      <c r="AZ2586">
        <f>'19_Расчет_аналитики'!AZ2403-SUM('19_Расчет_аналитики'!AZ2400:AZ2402)</f>
        <v/>
      </c>
      <c r="BA2586">
        <f>'19_Расчет_аналитики'!BA2403-SUM('19_Расчет_аналитики'!BA2400:BA2402)</f>
        <v/>
      </c>
      <c r="BB2586">
        <f>'19_Расчет_аналитики'!BB2403-SUM('19_Расчет_аналитики'!BB2400:BB2402)</f>
        <v/>
      </c>
      <c r="BC2586">
        <f>'19_Расчет_аналитики'!BC2403-SUM('19_Расчет_аналитики'!BC2400:BC2402)</f>
        <v/>
      </c>
      <c r="BD2586">
        <f>'19_Расчет_аналитики'!BD2403-SUM('19_Расчет_аналитики'!BD2400:BD2402)</f>
        <v/>
      </c>
      <c r="BE2586">
        <f>'19_Расчет_аналитики'!BE2403-SUM('19_Расчет_аналитики'!BE2400:BE2402)</f>
        <v/>
      </c>
      <c r="BF2586">
        <f>'19_Расчет_аналитики'!BF2403-SUM('19_Расчет_аналитики'!BF2400:BF2402)</f>
        <v/>
      </c>
      <c r="BG2586">
        <f>'19_Расчет_аналитики'!BG2403-SUM('19_Расчет_аналитики'!BG2400:BG2402)</f>
        <v/>
      </c>
      <c r="BH2586">
        <f>'19_Расчет_аналитики'!BH2403-SUM('19_Расчет_аналитики'!BH2400:BH2402)</f>
        <v/>
      </c>
      <c r="BI2586">
        <f>'19_Расчет_аналитики'!BI2403-SUM('19_Расчет_аналитики'!BI2400:BI2402)</f>
        <v/>
      </c>
      <c r="BJ2586">
        <f>'19_Расчет_аналитики'!BJ2403-SUM('19_Расчет_аналитики'!BJ2400:BJ2402)</f>
        <v/>
      </c>
      <c r="BK2586">
        <f>'19_Расчет_аналитики'!BK2403-SUM('19_Расчет_аналитики'!BK2400:BK2402)</f>
        <v/>
      </c>
      <c r="BL2586">
        <f>'19_Расчет_аналитики'!BL2403-SUM('19_Расчет_аналитики'!BL2400:BL2402)</f>
        <v/>
      </c>
      <c r="BM2586">
        <f>'19_Расчет_аналитики'!BM2403-SUM('19_Расчет_аналитики'!BM2400:BM2402)</f>
        <v/>
      </c>
      <c r="BN2586">
        <f>'19_Расчет_аналитики'!BN2403-SUM('19_Расчет_аналитики'!BN2400:BN2402)</f>
        <v/>
      </c>
      <c r="BO2586">
        <f>'19_Расчет_аналитики'!BO2403-SUM('19_Расчет_аналитики'!BO2400:BO2402)</f>
        <v/>
      </c>
    </row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IF(OR('01_Вводные'!$B$238="Нет",'19_Расчет_аналитики'!B2651&gt;='19_Расчет_аналитики'!B2649-0.01),MIN('19_Расчет_аналитики'!B2655,MAX(0,'19_Расчет_аналитики'!B2811)),0)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IF(OR('01_Вводные'!$B$238="Нет",'19_Расчет_аналитики'!C2651&gt;='19_Расчет_аналитики'!C2649-0.01),MIN('19_Расчет_аналитики'!C2655,MAX(0,'19_Расчет_аналитики'!C2811)),0)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IF(OR('01_Вводные'!$B$238="Нет",'19_Расчет_аналитики'!D2651&gt;='19_Расчет_аналитики'!D2649-0.01),MIN('19_Расчет_аналитики'!D2655,MAX(0,'19_Расчет_аналитики'!D2811)),0)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IF(OR('01_Вводные'!$B$238="Нет",'19_Расчет_аналитики'!E2651&gt;='19_Расчет_аналитики'!E2649-0.01),MIN('19_Расчет_аналитики'!E2655,MAX(0,'19_Расчет_аналитики'!E2811)),0)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IF(OR('01_Вводные'!$B$238="Нет",'19_Расчет_аналитики'!F2651&gt;='19_Расчет_аналитики'!F2649-0.01),MIN('19_Расчет_аналитики'!F2655,MAX(0,'19_Расчет_аналитики'!F2811)),0)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IF(OR('01_Вводные'!$B$238="Нет",'19_Расчет_аналитики'!G2651&gt;='19_Расчет_аналитики'!G2649-0.01),MIN('19_Расчет_аналитики'!G2655,MAX(0,'19_Расчет_аналитики'!G2811)),0)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IF(OR('01_Вводные'!$B$238="Нет",'19_Расчет_аналитики'!H2651&gt;='19_Расчет_аналитики'!H2649-0.01),MIN('19_Расчет_аналитики'!H2655,MAX(0,'19_Расчет_аналитики'!H2811)),0)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IF(OR('01_Вводные'!$B$238="Нет",'19_Расчет_аналитики'!I2651&gt;='19_Расчет_аналитики'!I2649-0.01),MIN('19_Расчет_аналитики'!I2655,MAX(0,'19_Расчет_аналитики'!I2811)),0)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IF(OR('01_Вводные'!$B$238="Нет",'19_Расчет_аналитики'!J2651&gt;='19_Расчет_аналитики'!J2649-0.01),MIN('19_Расчет_аналитики'!J2655,MAX(0,'19_Расчет_аналитики'!J2811)),0)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IF(OR('01_Вводные'!$B$238="Нет",'19_Расчет_аналитики'!K2651&gt;='19_Расчет_аналитики'!K2649-0.01),MIN('19_Расчет_аналитики'!K2655,MAX(0,'19_Расчет_аналитики'!K2811)),0)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IF(OR('01_Вводные'!$B$238="Нет",'19_Расчет_аналитики'!L2651&gt;='19_Расчет_аналитики'!L2649-0.01),MIN('19_Расчет_аналитики'!L2655,MAX(0,'19_Расчет_аналитики'!L2811)),0)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IF(OR('01_Вводные'!$B$238="Нет",'19_Расчет_аналитики'!M2651&gt;='19_Расчет_аналитики'!M2649-0.01),MIN('19_Расчет_аналитики'!M2655,MAX(0,'19_Расчет_аналитики'!M2811)),0)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IF(OR('01_Вводные'!$B$238="Нет",'19_Расчет_аналитики'!N2651&gt;='19_Расчет_аналитики'!N2649-0.01),MIN('19_Расчет_аналитики'!N2655,MAX(0,'19_Расчет_аналитики'!N2811)),0)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IF(OR('01_Вводные'!$B$238="Нет",'19_Расчет_аналитики'!O2651&gt;='19_Расчет_аналитики'!O2649-0.01),MIN('19_Расчет_аналитики'!O2655,MAX(0,'19_Расчет_аналитики'!O2811)),0)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IF(OR('01_Вводные'!$B$238="Нет",'19_Расчет_аналитики'!P2651&gt;='19_Расчет_аналитики'!P2649-0.01),MIN('19_Расчет_аналитики'!P2655,MAX(0,'19_Расчет_аналитики'!P2811)),0)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IF(OR('01_Вводные'!$B$238="Нет",'19_Расчет_аналитики'!Q2651&gt;='19_Расчет_аналитики'!Q2649-0.01),MIN('19_Расчет_аналитики'!Q2655,MAX(0,'19_Расчет_аналитики'!Q2811)),0)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IF(OR('01_Вводные'!$B$238="Нет",'19_Расчет_аналитики'!R2651&gt;='19_Расчет_аналитики'!R2649-0.01),MIN('19_Расчет_аналитики'!R2655,MAX(0,'19_Расчет_аналитики'!R2811)),0)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IF(OR('01_Вводные'!$B$238="Нет",'19_Расчет_аналитики'!S2651&gt;='19_Расчет_аналитики'!S2649-0.01),MIN('19_Расчет_аналитики'!S2655,MAX(0,'19_Расчет_аналитики'!S2811)),0)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IF(OR('01_Вводные'!$B$238="Нет",'19_Расчет_аналитики'!T2651&gt;='19_Расчет_аналитики'!T2649-0.01),MIN('19_Расчет_аналитики'!T2655,MAX(0,'19_Расчет_аналитики'!T2811)),0)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IF(OR('01_Вводные'!$B$238="Нет",'19_Расчет_аналитики'!U2651&gt;='19_Расчет_аналитики'!U2649-0.01),MIN('19_Расчет_аналитики'!U2655,MAX(0,'19_Расчет_аналитики'!U2811)),0)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IF(OR('01_Вводные'!$B$238="Нет",'19_Расчет_аналитики'!V2651&gt;='19_Расчет_аналитики'!V2649-0.01),MIN('19_Расчет_аналитики'!V2655,MAX(0,'19_Расчет_аналитики'!V2811)),0)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IF(OR('01_Вводные'!$B$238="Нет",'19_Расчет_аналитики'!W2651&gt;='19_Расчет_аналитики'!W2649-0.01),MIN('19_Расчет_аналитики'!W2655,MAX(0,'19_Расчет_аналитики'!W2811)),0)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IF(OR('01_Вводные'!$B$238="Нет",'19_Расчет_аналитики'!X2651&gt;='19_Расчет_аналитики'!X2649-0.01),MIN('19_Расчет_аналитики'!X2655,MAX(0,'19_Расчет_аналитики'!X2811)),0)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IF(OR('01_Вводные'!$B$238="Нет",'19_Расчет_аналитики'!Y2651&gt;='19_Расчет_аналитики'!Y2649-0.01),MIN('19_Расчет_аналитики'!Y2655,MAX(0,'19_Расчет_аналитики'!Y2811)),0)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IF(OR('01_Вводные'!$B$238="Нет",'19_Расчет_аналитики'!Z2651&gt;='19_Расчет_аналитики'!Z2649-0.01),MIN('19_Расчет_аналитики'!Z2655,MAX(0,'19_Расчет_аналитики'!Z2811)),0)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IF(OR('01_Вводные'!$B$238="Нет",'19_Расчет_аналитики'!AA2651&gt;='19_Расчет_аналитики'!AA2649-0.01),MIN('19_Расчет_аналитики'!AA2655,MAX(0,'19_Расчет_аналитики'!AA2811)),0)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IF(OR('01_Вводные'!$B$238="Нет",'19_Расчет_аналитики'!AB2651&gt;='19_Расчет_аналитики'!AB2649-0.01),MIN('19_Расчет_аналитики'!AB2655,MAX(0,'19_Расчет_аналитики'!AB2811)),0)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IF(OR('01_Вводные'!$B$238="Нет",'19_Расчет_аналитики'!AC2651&gt;='19_Расчет_аналитики'!AC2649-0.01),MIN('19_Расчет_аналитики'!AC2655,MAX(0,'19_Расчет_аналитики'!AC2811)),0)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IF(OR('01_Вводные'!$B$238="Нет",'19_Расчет_аналитики'!AD2651&gt;='19_Расчет_аналитики'!AD2649-0.01),MIN('19_Расчет_аналитики'!AD2655,MAX(0,'19_Расчет_аналитики'!AD2811)),0)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IF(OR('01_Вводные'!$B$238="Нет",'19_Расчет_аналитики'!AE2651&gt;='19_Расчет_аналитики'!AE2649-0.01),MIN('19_Расчет_аналитики'!AE2655,MAX(0,'19_Расчет_аналитики'!AE2811)),0)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IF(OR('01_Вводные'!$B$238="Нет",'19_Расчет_аналитики'!AF2651&gt;='19_Расчет_аналитики'!AF2649-0.01),MIN('19_Расчет_аналитики'!AF2655,MAX(0,'19_Расчет_аналитики'!AF2811)),0)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IF(OR('01_Вводные'!$B$238="Нет",'19_Расчет_аналитики'!AG2651&gt;='19_Расчет_аналитики'!AG2649-0.01),MIN('19_Расчет_аналитики'!AG2655,MAX(0,'19_Расчет_аналитики'!AG2811)),0)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IF(OR('01_Вводные'!$B$238="Нет",'19_Расчет_аналитики'!AH2651&gt;='19_Расчет_аналитики'!AH2649-0.01),MIN('19_Расчет_аналитики'!AH2655,MAX(0,'19_Расчет_аналитики'!AH2811)),0)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IF(OR('01_Вводные'!$B$238="Нет",'19_Расчет_аналитики'!AI2651&gt;='19_Расчет_аналитики'!AI2649-0.01),MIN('19_Расчет_аналитики'!AI2655,MAX(0,'19_Расчет_аналитики'!AI2811)),0)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IF(OR('01_Вводные'!$B$238="Нет",'19_Расчет_аналитики'!AJ2651&gt;='19_Расчет_аналитики'!AJ2649-0.01),MIN('19_Расчет_аналитики'!AJ2655,MAX(0,'19_Расчет_аналитики'!AJ2811)),0)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IF(OR('01_Вводные'!$B$238="Нет",'19_Расчет_аналитики'!AK2651&gt;='19_Расчет_аналитики'!AK2649-0.01),MIN('19_Расчет_аналитики'!AK2655,MAX(0,'19_Расчет_аналитики'!AK2811)),0)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IF(OR('01_Вводные'!$B$238="Нет",'19_Расчет_аналитики'!AL2651&gt;='19_Расчет_аналитики'!AL2649-0.01),MIN('19_Расчет_аналитики'!AL2655,MAX(0,'19_Расчет_аналитики'!AL2811)),0)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IF(OR('01_Вводные'!$B$238="Нет",'19_Расчет_аналитики'!AM2651&gt;='19_Расчет_аналитики'!AM2649-0.01),MIN('19_Расчет_аналитики'!AM2655,MAX(0,'19_Расчет_аналитики'!AM2811)),0)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IF(OR('01_Вводные'!$B$238="Нет",'19_Расчет_аналитики'!AN2651&gt;='19_Расчет_аналитики'!AN2649-0.01),MIN('19_Расчет_аналитики'!AN2655,MAX(0,'19_Расчет_аналитики'!AN2811)),0)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IF(OR('01_Вводные'!$B$238="Нет",'19_Расчет_аналитики'!AO2651&gt;='19_Расчет_аналитики'!AO2649-0.01),MIN('19_Расчет_аналитики'!AO2655,MAX(0,'19_Расчет_аналитики'!AO2811)),0)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IF(OR('01_Вводные'!$B$238="Нет",'19_Расчет_аналитики'!AP2651&gt;='19_Расчет_аналитики'!AP2649-0.01),MIN('19_Расчет_аналитики'!AP2655,MAX(0,'19_Расчет_аналитики'!AP2811)),0)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IF(OR('01_Вводные'!$B$238="Нет",'19_Расчет_аналитики'!AQ2651&gt;='19_Расчет_аналитики'!AQ2649-0.01),MIN('19_Расчет_аналитики'!AQ2655,MAX(0,'19_Расчет_аналитики'!AQ2811)),0)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IF(OR('01_Вводные'!$B$238="Нет",'19_Расчет_аналитики'!AR2651&gt;='19_Расчет_аналитики'!AR2649-0.01),MIN('19_Расчет_аналитики'!AR2655,MAX(0,'19_Расчет_аналитики'!AR2811)),0)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IF(OR('01_Вводные'!$B$238="Нет",'19_Расчет_аналитики'!AS2651&gt;='19_Расчет_аналитики'!AS2649-0.01),MIN('19_Расчет_аналитики'!AS2655,MAX(0,'19_Расчет_аналитики'!AS2811)),0)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IF(OR('01_Вводные'!$B$238="Нет",'19_Расчет_аналитики'!AT2651&gt;='19_Расчет_аналитики'!AT2649-0.01),MIN('19_Расчет_аналитики'!AT2655,MAX(0,'19_Расчет_аналитики'!AT2811)),0)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IF(OR('01_Вводные'!$B$238="Нет",'19_Расчет_аналитики'!AU2651&gt;='19_Расчет_аналитики'!AU2649-0.01),MIN('19_Расчет_аналитики'!AU2655,MAX(0,'19_Расчет_аналитики'!AU2811)),0)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IF(OR('01_Вводные'!$B$238="Нет",'19_Расчет_аналитики'!AV2651&gt;='19_Расчет_аналитики'!AV2649-0.01),MIN('19_Расчет_аналитики'!AV2655,MAX(0,'19_Расчет_аналитики'!AV2811)),0)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IF(OR('01_Вводные'!$B$238="Нет",'19_Расчет_аналитики'!AW2651&gt;='19_Расчет_аналитики'!AW2649-0.01),MIN('19_Расчет_аналитики'!AW2655,MAX(0,'19_Расчет_аналитики'!AW2811)),0)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IF(OR('01_Вводные'!$B$238="Нет",'19_Расчет_аналитики'!AX2651&gt;='19_Расчет_аналитики'!AX2649-0.01),MIN('19_Расчет_аналитики'!AX2655,MAX(0,'19_Расчет_аналитики'!AX2811)),0)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IF(OR('01_Вводные'!$B$238="Нет",'19_Расчет_аналитики'!AY2651&gt;='19_Расчет_аналитики'!AY2649-0.01),MIN('19_Расчет_аналитики'!AY2655,MAX(0,'19_Расчет_аналитики'!AY2811)),0)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IF(OR('01_Вводные'!$B$238="Нет",'19_Расчет_аналитики'!AZ2651&gt;='19_Расчет_аналитики'!AZ2649-0.01),MIN('19_Расчет_аналитики'!AZ2655,MAX(0,'19_Расчет_аналитики'!AZ2811)),0)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IF(OR('01_Вводные'!$B$238="Нет",'19_Расчет_аналитики'!BA2651&gt;='19_Расчет_аналитики'!BA2649-0.01),MIN('19_Расчет_аналитики'!BA2655,MAX(0,'19_Расчет_аналитики'!BA2811)),0)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IF(OR('01_Вводные'!$B$238="Нет",'19_Расчет_аналитики'!BB2651&gt;='19_Расчет_аналитики'!BB2649-0.01),MIN('19_Расчет_аналитики'!BB2655,MAX(0,'19_Расчет_аналитики'!BB2811)),0)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IF(OR('01_Вводные'!$B$238="Нет",'19_Расчет_аналитики'!BC2651&gt;='19_Расчет_аналитики'!BC2649-0.01),MIN('19_Расчет_аналитики'!BC2655,MAX(0,'19_Расчет_аналитики'!BC2811)),0)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IF(OR('01_Вводные'!$B$238="Нет",'19_Расчет_аналитики'!BD2651&gt;='19_Расчет_аналитики'!BD2649-0.01),MIN('19_Расчет_аналитики'!BD2655,MAX(0,'19_Расчет_аналитики'!BD2811)),0)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IF(OR('01_Вводные'!$B$238="Нет",'19_Расчет_аналитики'!BE2651&gt;='19_Расчет_аналитики'!BE2649-0.01),MIN('19_Расчет_аналитики'!BE2655,MAX(0,'19_Расчет_аналитики'!BE2811)),0)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IF(OR('01_Вводные'!$B$238="Нет",'19_Расчет_аналитики'!BF2651&gt;='19_Расчет_аналитики'!BF2649-0.01),MIN('19_Расчет_аналитики'!BF2655,MAX(0,'19_Расчет_аналитики'!BF2811)),0)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IF(OR('01_Вводные'!$B$238="Нет",'19_Расчет_аналитики'!BG2651&gt;='19_Расчет_аналитики'!BG2649-0.01),MIN('19_Расчет_аналитики'!BG2655,MAX(0,'19_Расчет_аналитики'!BG2811)),0)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IF(OR('01_Вводные'!$B$238="Нет",'19_Расчет_аналитики'!BH2651&gt;='19_Расчет_аналитики'!BH2649-0.01),MIN('19_Расчет_аналитики'!BH2655,MAX(0,'19_Расчет_аналитики'!BH2811)),0)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IF(OR('01_Вводные'!$B$238="Нет",'19_Расчет_аналитики'!BI2651&gt;='19_Расчет_аналитики'!BI2649-0.01),MIN('19_Расчет_аналитики'!BI2655,MAX(0,'19_Расчет_аналитики'!BI2811)),0)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>
      <c r="B2730">
        <f>'19_Расчет_аналитики'!B2395</f>
        <v/>
      </c>
      <c r="C2730">
        <f>'19_Расчет_аналитики'!C2395</f>
        <v/>
      </c>
      <c r="D2730">
        <f>'19_Расчет_аналитики'!D2395</f>
        <v/>
      </c>
      <c r="E2730">
        <f>'19_Расчет_аналитики'!E2395</f>
        <v/>
      </c>
      <c r="F2730">
        <f>'19_Расчет_аналитики'!F2395</f>
        <v/>
      </c>
      <c r="G2730">
        <f>'19_Расчет_аналитики'!G2395</f>
        <v/>
      </c>
      <c r="H2730">
        <f>'19_Расчет_аналитики'!H2395</f>
        <v/>
      </c>
      <c r="I2730">
        <f>'19_Расчет_аналитики'!I2395</f>
        <v/>
      </c>
      <c r="J2730">
        <f>'19_Расчет_аналитики'!J2395</f>
        <v/>
      </c>
      <c r="K2730">
        <f>'19_Расчет_аналитики'!K2395</f>
        <v/>
      </c>
      <c r="L2730">
        <f>'19_Расчет_аналитики'!L2395</f>
        <v/>
      </c>
      <c r="M2730">
        <f>'19_Расчет_аналитики'!M2395</f>
        <v/>
      </c>
      <c r="N2730">
        <f>'19_Расчет_аналитики'!N2395</f>
        <v/>
      </c>
      <c r="O2730">
        <f>'19_Расчет_аналитики'!O2395</f>
        <v/>
      </c>
      <c r="P2730">
        <f>'19_Расчет_аналитики'!P2395</f>
        <v/>
      </c>
      <c r="Q2730">
        <f>'19_Расчет_аналитики'!Q2395</f>
        <v/>
      </c>
      <c r="R2730">
        <f>'19_Расчет_аналитики'!R2395</f>
        <v/>
      </c>
      <c r="S2730">
        <f>'19_Расчет_аналитики'!S2395</f>
        <v/>
      </c>
      <c r="T2730">
        <f>'19_Расчет_аналитики'!T2395</f>
        <v/>
      </c>
      <c r="U2730">
        <f>'19_Расчет_аналитики'!U2395</f>
        <v/>
      </c>
      <c r="V2730">
        <f>'19_Расчет_аналитики'!V2395</f>
        <v/>
      </c>
      <c r="W2730">
        <f>'19_Расчет_аналитики'!W2395</f>
        <v/>
      </c>
      <c r="X2730">
        <f>'19_Расчет_аналитики'!X2395</f>
        <v/>
      </c>
      <c r="Y2730">
        <f>'19_Расчет_аналитики'!Y2395</f>
        <v/>
      </c>
      <c r="Z2730">
        <f>'19_Расчет_аналитики'!Z2395</f>
        <v/>
      </c>
      <c r="AA2730">
        <f>'19_Расчет_аналитики'!AA2395</f>
        <v/>
      </c>
      <c r="AB2730">
        <f>'19_Расчет_аналитики'!AB2395</f>
        <v/>
      </c>
      <c r="AC2730">
        <f>'19_Расчет_аналитики'!AC2395</f>
        <v/>
      </c>
      <c r="AD2730">
        <f>'19_Расчет_аналитики'!AD2395</f>
        <v/>
      </c>
      <c r="AE2730">
        <f>'19_Расчет_аналитики'!AE2395</f>
        <v/>
      </c>
      <c r="AF2730">
        <f>'19_Расчет_аналитики'!AF2395</f>
        <v/>
      </c>
      <c r="AG2730">
        <f>'19_Расчет_аналитики'!AG2395</f>
        <v/>
      </c>
      <c r="AH2730">
        <f>'19_Расчет_аналитики'!AH2395</f>
        <v/>
      </c>
      <c r="AI2730">
        <f>'19_Расчет_аналитики'!AI2395</f>
        <v/>
      </c>
      <c r="AJ2730">
        <f>'19_Расчет_аналитики'!AJ2395</f>
        <v/>
      </c>
      <c r="AK2730">
        <f>'19_Расчет_аналитики'!AK2395</f>
        <v/>
      </c>
      <c r="AL2730">
        <f>'19_Расчет_аналитики'!AL2395</f>
        <v/>
      </c>
      <c r="AM2730">
        <f>'19_Расчет_аналитики'!AM2395</f>
        <v/>
      </c>
      <c r="AN2730">
        <f>'19_Расчет_аналитики'!AN2395</f>
        <v/>
      </c>
      <c r="AO2730">
        <f>'19_Расчет_аналитики'!AO2395</f>
        <v/>
      </c>
      <c r="AP2730">
        <f>'19_Расчет_аналитики'!AP2395</f>
        <v/>
      </c>
      <c r="AQ2730">
        <f>'19_Расчет_аналитики'!AQ2395</f>
        <v/>
      </c>
      <c r="AR2730">
        <f>'19_Расчет_аналитики'!AR2395</f>
        <v/>
      </c>
      <c r="AS2730">
        <f>'19_Расчет_аналитики'!AS2395</f>
        <v/>
      </c>
      <c r="AT2730">
        <f>'19_Расчет_аналитики'!AT2395</f>
        <v/>
      </c>
      <c r="AU2730">
        <f>'19_Расчет_аналитики'!AU2395</f>
        <v/>
      </c>
      <c r="AV2730">
        <f>'19_Расчет_аналитики'!AV2395</f>
        <v/>
      </c>
      <c r="AW2730">
        <f>'19_Расчет_аналитики'!AW2395</f>
        <v/>
      </c>
      <c r="AX2730">
        <f>'19_Расчет_аналитики'!AX2395</f>
        <v/>
      </c>
      <c r="AY2730">
        <f>'19_Расчет_аналитики'!AY2395</f>
        <v/>
      </c>
      <c r="AZ2730">
        <f>'19_Расчет_аналитики'!AZ2395</f>
        <v/>
      </c>
      <c r="BA2730">
        <f>'19_Расчет_аналитики'!BA2395</f>
        <v/>
      </c>
      <c r="BB2730">
        <f>'19_Расчет_аналитики'!BB2395</f>
        <v/>
      </c>
      <c r="BC2730">
        <f>'19_Расчет_аналитики'!BC2395</f>
        <v/>
      </c>
      <c r="BD2730">
        <f>'19_Расчет_аналитики'!BD2395</f>
        <v/>
      </c>
      <c r="BE2730">
        <f>'19_Расчет_аналитики'!BE2395</f>
        <v/>
      </c>
      <c r="BF2730">
        <f>'19_Расчет_аналитики'!BF2395</f>
        <v/>
      </c>
      <c r="BG2730">
        <f>'19_Расчет_аналитики'!BG2395</f>
        <v/>
      </c>
      <c r="BH2730">
        <f>'19_Расчет_аналитики'!BH2395</f>
        <v/>
      </c>
      <c r="BI2730">
        <f>'19_Расчет_аналитики'!BI2395</f>
        <v/>
      </c>
    </row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C3375">
        <f>IF('01_Вводные'!$B$234="Да",ROUND(SUM('19_Расчет_аналитики'!$B3374:C3374),0)-ROUND(SUM('04_Продажи'!$B15:B15),0),0)</f>
        <v/>
      </c>
      <c r="D3375">
        <f>IF('01_Вводные'!$B$234="Да",ROUND(SUM('19_Расчет_аналитики'!$B3374:D3374),0)-ROUND(SUM('19_Расчет_аналитики'!$B3374:C3374),0),0)</f>
        <v/>
      </c>
      <c r="E3375">
        <f>IF('01_Вводные'!$B$234="Да",ROUND(SUM('19_Расчет_аналитики'!$B3374:E3374),0)-ROUND(SUM('19_Расчет_аналитики'!$B3374:D3374),0),0)</f>
        <v/>
      </c>
      <c r="F3375">
        <f>IF('01_Вводные'!$B$234="Да",ROUND(SUM('19_Расчет_аналитики'!$B3374:F3374),0)-ROUND(SUM('19_Расчет_аналитики'!$B3374:E3374),0),0)</f>
        <v/>
      </c>
      <c r="G3375">
        <f>IF('01_Вводные'!$B$234="Да",ROUND(SUM('19_Расчет_аналитики'!$B3374:G3374),0)-ROUND(SUM('19_Расчет_аналитики'!$B3374:F3374),0),0)</f>
        <v/>
      </c>
      <c r="H3375">
        <f>IF('01_Вводные'!$B$234="Да",ROUND(SUM('19_Расчет_аналитики'!$B3374:H3374),0)-ROUND(SUM('19_Расчет_аналитики'!$B3374:G3374),0),0)</f>
        <v/>
      </c>
      <c r="I3375">
        <f>IF('01_Вводные'!$B$234="Да",ROUND(SUM('19_Расчет_аналитики'!$B3374:I3374),0)-ROUND(SUM('19_Расчет_аналитики'!$B3374:H3374),0),0)</f>
        <v/>
      </c>
      <c r="J3375">
        <f>IF('01_Вводные'!$B$234="Да",ROUND(SUM('19_Расчет_аналитики'!$B3374:J3374),0)-ROUND(SUM('19_Расчет_аналитики'!$B3374:I3374),0),0)</f>
        <v/>
      </c>
      <c r="K3375">
        <f>IF('01_Вводные'!$B$234="Да",ROUND(SUM('19_Расчет_аналитики'!$B3374:K3374),0)-ROUND(SUM('19_Расчет_аналитики'!$B3374:J3374),0),0)</f>
        <v/>
      </c>
      <c r="L3375">
        <f>IF('01_Вводные'!$B$234="Да",ROUND(SUM('19_Расчет_аналитики'!$B3374:L3374),0)-ROUND(SUM('19_Расчет_аналитики'!$B3374:K3374),0),0)</f>
        <v/>
      </c>
      <c r="M3375">
        <f>IF('01_Вводные'!$B$234="Да",ROUND(SUM('19_Расчет_аналитики'!$B3374:M3374),0)-ROUND(SUM('19_Расчет_аналитики'!$B3374:L3374),0),0)</f>
        <v/>
      </c>
      <c r="N3375">
        <f>IF('01_Вводные'!$B$234="Да",ROUND('19_Расчет_аналитики'!N3374,0),0)</f>
        <v/>
      </c>
      <c r="O3375">
        <f>IF('01_Вводные'!$B$234="Да",ROUND(SUM('19_Расчет_аналитики'!$N3374:O3374),0)-ROUND(SUM('19_Расчет_аналитики'!$N3374:N3374),0),0)</f>
        <v/>
      </c>
      <c r="P3375">
        <f>IF('01_Вводные'!$B$234="Да",ROUND(SUM('19_Расчет_аналитики'!$N3374:P3374),0)-ROUND(SUM('19_Расчет_аналитики'!$N3374:O3374),0),0)</f>
        <v/>
      </c>
      <c r="Q3375">
        <f>IF('01_Вводные'!$B$234="Да",ROUND(SUM('19_Расчет_аналитики'!$N3374:Q3374),0)-ROUND(SUM('19_Расчет_аналитики'!$N3374:P3374),0),0)</f>
        <v/>
      </c>
      <c r="R3375">
        <f>IF('01_Вводные'!$B$234="Да",ROUND(SUM('19_Расчет_аналитики'!$N3374:R3374),0)-ROUND(SUM('19_Расчет_аналитики'!$N3374:Q3374),0),0)</f>
        <v/>
      </c>
      <c r="S3375">
        <f>IF('01_Вводные'!$B$234="Да",ROUND(SUM('19_Расчет_аналитики'!$N3374:S3374),0)-ROUND(SUM('19_Расчет_аналитики'!$N3374:R3374),0),0)</f>
        <v/>
      </c>
      <c r="T3375">
        <f>IF('01_Вводные'!$B$234="Да",ROUND(SUM('19_Расчет_аналитики'!$N3374:T3374),0)-ROUND(SUM('19_Расчет_аналитики'!$N3374:S3374),0),0)</f>
        <v/>
      </c>
      <c r="U3375">
        <f>IF('01_Вводные'!$B$234="Да",ROUND(SUM('19_Расчет_аналитики'!$N3374:U3374),0)-ROUND(SUM('19_Расчет_аналитики'!$N3374:T3374),0),0)</f>
        <v/>
      </c>
      <c r="V3375">
        <f>IF('01_Вводные'!$B$234="Да",ROUND(SUM('19_Расчет_аналитики'!$N3374:V3374),0)-ROUND(SUM('19_Расчет_аналитики'!$N3374:U3374),0),0)</f>
        <v/>
      </c>
      <c r="W3375">
        <f>IF('01_Вводные'!$B$234="Да",ROUND(SUM('19_Расчет_аналитики'!$N3374:W3374),0)-ROUND(SUM('19_Расчет_аналитики'!$N3374:V3374),0),0)</f>
        <v/>
      </c>
      <c r="X3375">
        <f>IF('01_Вводные'!$B$234="Да",ROUND(SUM('19_Расчет_аналитики'!$N3374:X3374),0)-ROUND(SUM('19_Расчет_аналитики'!$N3374:W3374),0),0)</f>
        <v/>
      </c>
      <c r="Y3375">
        <f>IF('01_Вводные'!$B$234="Да",ROUND(SUM('19_Расчет_аналитики'!$N3374:Y3374),0)-ROUND(SUM('19_Расчет_аналитики'!$N3374:X3374),0),0)</f>
        <v/>
      </c>
      <c r="Z3375">
        <f>IF('01_Вводные'!$B$234="Да",ROUND('19_Расчет_аналитики'!Z3374,0),0)</f>
        <v/>
      </c>
      <c r="AA3375">
        <f>IF('01_Вводные'!$B$234="Да",ROUND(SUM('19_Расчет_аналитики'!$Z3374:AA3374),0)-ROUND(SUM('19_Расчет_аналитики'!$Z3374:Z3374),0),0)</f>
        <v/>
      </c>
      <c r="AB3375">
        <f>IF('01_Вводные'!$B$234="Да",ROUND(SUM('19_Расчет_аналитики'!$Z3374:AB3374),0)-ROUND(SUM('19_Расчет_аналитики'!$Z3374:AA3374),0),0)</f>
        <v/>
      </c>
      <c r="AC3375">
        <f>IF('01_Вводные'!$B$234="Да",ROUND(SUM('19_Расчет_аналитики'!$Z3374:AC3374),0)-ROUND(SUM('19_Расчет_аналитики'!$Z3374:AB3374),0),0)</f>
        <v/>
      </c>
      <c r="AD3375">
        <f>IF('01_Вводные'!$B$234="Да",ROUND(SUM('19_Расчет_аналитики'!$Z3374:AD3374),0)-ROUND(SUM('19_Расчет_аналитики'!$Z3374:AC3374),0),0)</f>
        <v/>
      </c>
      <c r="AE3375">
        <f>IF('01_Вводные'!$B$234="Да",ROUND(SUM('19_Расчет_аналитики'!$Z3374:AE3374),0)-ROUND(SUM('19_Расчет_аналитики'!$Z3374:AD3374),0),0)</f>
        <v/>
      </c>
      <c r="AF3375">
        <f>IF('01_Вводные'!$B$234="Да",ROUND(SUM('19_Расчет_аналитики'!$Z3374:AF3374),0)-ROUND(SUM('19_Расчет_аналитики'!$Z3374:AE3374),0),0)</f>
        <v/>
      </c>
      <c r="AG3375">
        <f>IF('01_Вводные'!$B$234="Да",ROUND(SUM('19_Расчет_аналитики'!$Z3374:AG3374),0)-ROUND(SUM('19_Расчет_аналитики'!$Z3374:AF3374),0),0)</f>
        <v/>
      </c>
      <c r="AH3375">
        <f>IF('01_Вводные'!$B$234="Да",ROUND(SUM('19_Расчет_аналитики'!$Z3374:AH3374),0)-ROUND(SUM('19_Расчет_аналитики'!$Z3374:AG3374),0),0)</f>
        <v/>
      </c>
      <c r="AI3375">
        <f>IF('01_Вводные'!$B$234="Да",ROUND(SUM('19_Расчет_аналитики'!$Z3374:AI3374),0)-ROUND(SUM('19_Расчет_аналитики'!$Z3374:AH3374),0),0)</f>
        <v/>
      </c>
      <c r="AJ3375">
        <f>IF('01_Вводные'!$B$234="Да",ROUND(SUM('19_Расчет_аналитики'!$Z3374:AJ3374),0)-ROUND(SUM('19_Расчет_аналитики'!$Z3374:AI3374),0),0)</f>
        <v/>
      </c>
      <c r="AK3375">
        <f>IF('01_Вводные'!$B$234="Да",ROUND(SUM('19_Расчет_аналитики'!$Z3374:AK3374),0)-ROUND(SUM('19_Расчет_аналитики'!$Z3374:AJ3374),0),0)</f>
        <v/>
      </c>
      <c r="AL3375">
        <f>IF('01_Вводные'!$B$234="Да",ROUND('19_Расчет_аналитики'!AL3374,0),0)</f>
        <v/>
      </c>
      <c r="AM3375">
        <f>IF('01_Вводные'!$B$234="Да",ROUND(SUM('19_Расчет_аналитики'!$AL3374:AM3374),0)-ROUND(SUM('19_Расчет_аналитики'!$AL3374:AL3374),0),0)</f>
        <v/>
      </c>
      <c r="AN3375">
        <f>IF('01_Вводные'!$B$234="Да",ROUND(SUM('19_Расчет_аналитики'!$AL3374:AN3374),0)-ROUND(SUM('19_Расчет_аналитики'!$AL3374:AM3374),0),0)</f>
        <v/>
      </c>
      <c r="AO3375">
        <f>IF('01_Вводные'!$B$234="Да",ROUND(SUM('19_Расчет_аналитики'!$AL3374:AO3374),0)-ROUND(SUM('19_Расчет_аналитики'!$AL3374:AN3374),0),0)</f>
        <v/>
      </c>
      <c r="AP3375">
        <f>IF('01_Вводные'!$B$234="Да",ROUND(SUM('19_Расчет_аналитики'!$AL3374:AP3374),0)-ROUND(SUM('19_Расчет_аналитики'!$AL3374:AO3374),0),0)</f>
        <v/>
      </c>
      <c r="AQ3375">
        <f>IF('01_Вводные'!$B$234="Да",ROUND(SUM('19_Расчет_аналитики'!$AL3374:AQ3374),0)-ROUND(SUM('19_Расчет_аналитики'!$AL3374:AP3374),0),0)</f>
        <v/>
      </c>
      <c r="AR3375">
        <f>IF('01_Вводные'!$B$234="Да",ROUND(SUM('19_Расчет_аналитики'!$AL3374:AR3374),0)-ROUND(SUM('19_Расчет_аналитики'!$AL3374:AQ3374),0),0)</f>
        <v/>
      </c>
      <c r="AS3375">
        <f>IF('01_Вводные'!$B$234="Да",ROUND(SUM('19_Расчет_аналитики'!$AL3374:AS3374),0)-ROUND(SUM('19_Расчет_аналитики'!$AL3374:AR3374),0),0)</f>
        <v/>
      </c>
      <c r="AT3375">
        <f>IF('01_Вводные'!$B$234="Да",ROUND(SUM('19_Расчет_аналитики'!$AL3374:AT3374),0)-ROUND(SUM('19_Расчет_аналитики'!$AL3374:AS3374),0),0)</f>
        <v/>
      </c>
      <c r="AU3375">
        <f>IF('01_Вводные'!$B$234="Да",ROUND(SUM('19_Расчет_аналитики'!$AL3374:AU3374),0)-ROUND(SUM('19_Расчет_аналитики'!$AL3374:AT3374),0),0)</f>
        <v/>
      </c>
      <c r="AV3375">
        <f>IF('01_Вводные'!$B$234="Да",ROUND(SUM('19_Расчет_аналитики'!$AL3374:AV3374),0)-ROUND(SUM('19_Расчет_аналитики'!$AL3374:AU3374),0),0)</f>
        <v/>
      </c>
      <c r="AW3375">
        <f>IF('01_Вводные'!$B$234="Да",ROUND(SUM('19_Расчет_аналитики'!$AL3374:AW3374),0)-ROUND(SUM('19_Расчет_аналитики'!$AL3374:AV3374),0),0)</f>
        <v/>
      </c>
      <c r="AX3375">
        <f>IF('01_Вводные'!$B$234="Да",ROUND('19_Расчет_аналитики'!AX3374,0),0)</f>
        <v/>
      </c>
      <c r="AY3375">
        <f>IF('01_Вводные'!$B$234="Да",ROUND(SUM('19_Расчет_аналитики'!$AX3374:AY3374),0)-ROUND(SUM('19_Расчет_аналитики'!$AX3374:AX3374),0),0)</f>
        <v/>
      </c>
      <c r="AZ3375">
        <f>IF('01_Вводные'!$B$234="Да",ROUND(SUM('19_Расчет_аналитики'!$AX3374:AZ3374),0)-ROUND(SUM('19_Расчет_аналитики'!$AX3374:AY3374),0),0)</f>
        <v/>
      </c>
      <c r="BA3375">
        <f>IF('01_Вводные'!$B$234="Да",ROUND(SUM('19_Расчет_аналитики'!$AX3374:BA3374),0)-ROUND(SUM('19_Расчет_аналитики'!$AX3374:AZ3374),0),0)</f>
        <v/>
      </c>
      <c r="BB3375">
        <f>IF('01_Вводные'!$B$234="Да",ROUND(SUM('19_Расчет_аналитики'!$AX3374:BB3374),0)-ROUND(SUM('19_Расчет_аналитики'!$AX3374:BA3374),0),0)</f>
        <v/>
      </c>
      <c r="BC3375">
        <f>IF('01_Вводные'!$B$234="Да",ROUND(SUM('19_Расчет_аналитики'!$AX3374:BC3374),0)-ROUND(SUM('19_Расчет_аналитики'!$AX3374:BB3374),0),0)</f>
        <v/>
      </c>
      <c r="BD3375">
        <f>IF('01_Вводные'!$B$234="Да",ROUND(SUM('19_Расчет_аналитики'!$AX3374:BD3374),0)-ROUND(SUM('19_Расчет_аналитики'!$AX3374:BC3374),0),0)</f>
        <v/>
      </c>
      <c r="BE3375">
        <f>IF('01_Вводные'!$B$234="Да",ROUND(SUM('19_Расчет_аналитики'!$AX3374:BE3374),0)-ROUND(SUM('19_Расчет_аналитики'!$AX3374:BD3374),0),0)</f>
        <v/>
      </c>
      <c r="BF3375">
        <f>IF('01_Вводные'!$B$234="Да",ROUND(SUM('19_Расчет_аналитики'!$AX3374:BF3374),0)-ROUND(SUM('19_Расчет_аналитики'!$AX3374:BE3374),0),0)</f>
        <v/>
      </c>
      <c r="BG3375">
        <f>IF('01_Вводные'!$B$234="Да",ROUND(SUM('19_Расчет_аналитики'!$AX3374:BG3374),0)-ROUND(SUM('19_Расчет_аналитики'!$AX3374:BF3374),0),0)</f>
        <v/>
      </c>
      <c r="BH3375">
        <f>IF('01_Вводные'!$B$234="Да",ROUND(SUM('19_Расчет_аналитики'!$AX3374:BH3374),0)-ROUND(SUM('19_Расчет_аналитики'!$AX3374:BG3374),0),0)</f>
        <v/>
      </c>
      <c r="BI3375">
        <f>IF('01_Вводные'!$B$234="Да",ROUND(SUM('19_Расчет_аналитики'!$AX3374:BI3374),0)-ROUND(SUM('19_Расчет_аналитики'!$AX3374:BH3374),0),0)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>
      <c r="C3378">
        <f>IF('01_Вводные'!$B$234="Да",'19_Расчет_аналитики'!C3374*'01_Вводные'!$B$16,0)</f>
        <v/>
      </c>
      <c r="D3378">
        <f>IF('01_Вводные'!$B$234="Да",'19_Расчет_аналитики'!D3374*'01_Вводные'!$B$16,0)</f>
        <v/>
      </c>
      <c r="E3378">
        <f>IF('01_Вводные'!$B$234="Да",'19_Расчет_аналитики'!E3374*'01_Вводные'!$B$16,0)</f>
        <v/>
      </c>
      <c r="F3378">
        <f>IF('01_Вводные'!$B$234="Да",'19_Расчет_аналитики'!F3374*'01_Вводные'!$B$16,0)</f>
        <v/>
      </c>
      <c r="G3378">
        <f>IF('01_Вводные'!$B$234="Да",'19_Расчет_аналитики'!G3374*'01_Вводные'!$B$16,0)</f>
        <v/>
      </c>
      <c r="H3378">
        <f>IF('01_Вводные'!$B$234="Да",'19_Расчет_аналитики'!H3374*'01_Вводные'!$B$16,0)</f>
        <v/>
      </c>
      <c r="I3378">
        <f>IF('01_Вводные'!$B$234="Да",'19_Расчет_аналитики'!I3374*'01_Вводные'!$B$16,0)</f>
        <v/>
      </c>
      <c r="J3378">
        <f>IF('01_Вводные'!$B$234="Да",'19_Расчет_аналитики'!J3374*'01_Вводные'!$B$16,0)</f>
        <v/>
      </c>
      <c r="K3378">
        <f>IF('01_Вводные'!$B$234="Да",'19_Расчет_аналитики'!K3374*'01_Вводные'!$B$16,0)</f>
        <v/>
      </c>
      <c r="L3378">
        <f>IF('01_Вводные'!$B$234="Да",'19_Расчет_аналитики'!L3374*'01_Вводные'!$B$16,0)</f>
        <v/>
      </c>
      <c r="M3378">
        <f>IF('01_Вводные'!$B$234="Да",'19_Расчет_аналитики'!M3374*'01_Вводные'!$B$16,0)</f>
        <v/>
      </c>
      <c r="N3378">
        <f>IF('01_Вводные'!$B$234="Да",'19_Расчет_аналитики'!N3374*'01_Вводные'!$B$16,0)</f>
        <v/>
      </c>
      <c r="O3378">
        <f>IF('01_Вводные'!$B$234="Да",'19_Расчет_аналитики'!O3374*'01_Вводные'!$B$16,0)</f>
        <v/>
      </c>
      <c r="P3378">
        <f>IF('01_Вводные'!$B$234="Да",'19_Расчет_аналитики'!P3374*'01_Вводные'!$B$16,0)</f>
        <v/>
      </c>
      <c r="Q3378">
        <f>IF('01_Вводные'!$B$234="Да",'19_Расчет_аналитики'!Q3374*'01_Вводные'!$B$16,0)</f>
        <v/>
      </c>
      <c r="R3378">
        <f>IF('01_Вводные'!$B$234="Да",'19_Расчет_аналитики'!R3374*'01_Вводные'!$B$16,0)</f>
        <v/>
      </c>
      <c r="S3378">
        <f>IF('01_Вводные'!$B$234="Да",'19_Расчет_аналитики'!S3374*'01_Вводные'!$B$16,0)</f>
        <v/>
      </c>
      <c r="T3378">
        <f>IF('01_Вводные'!$B$234="Да",'19_Расчет_аналитики'!T3374*'01_Вводные'!$B$16,0)</f>
        <v/>
      </c>
      <c r="U3378">
        <f>IF('01_Вводные'!$B$234="Да",'19_Расчет_аналитики'!U3374*'01_Вводные'!$B$16,0)</f>
        <v/>
      </c>
      <c r="V3378">
        <f>IF('01_Вводные'!$B$234="Да",'19_Расчет_аналитики'!V3374*'01_Вводные'!$B$16,0)</f>
        <v/>
      </c>
      <c r="W3378">
        <f>IF('01_Вводные'!$B$234="Да",'19_Расчет_аналитики'!W3374*'01_Вводные'!$B$16,0)</f>
        <v/>
      </c>
      <c r="X3378">
        <f>IF('01_Вводные'!$B$234="Да",'19_Расчет_аналитики'!X3374*'01_Вводные'!$B$16,0)</f>
        <v/>
      </c>
      <c r="Y3378">
        <f>IF('01_Вводные'!$B$234="Да",'19_Расчет_аналитики'!Y3374*'01_Вводные'!$B$16,0)</f>
        <v/>
      </c>
      <c r="Z3378">
        <f>IF('01_Вводные'!$B$234="Да",'19_Расчет_аналитики'!Z3374*'01_Вводные'!$B$16,0)</f>
        <v/>
      </c>
      <c r="AA3378">
        <f>IF('01_Вводные'!$B$234="Да",'19_Расчет_аналитики'!AA3374*'01_Вводные'!$B$16,0)</f>
        <v/>
      </c>
      <c r="AB3378">
        <f>IF('01_Вводные'!$B$234="Да",'19_Расчет_аналитики'!AB3374*'01_Вводные'!$B$16,0)</f>
        <v/>
      </c>
      <c r="AC3378">
        <f>IF('01_Вводные'!$B$234="Да",'19_Расчет_аналитики'!AC3374*'01_Вводные'!$B$16,0)</f>
        <v/>
      </c>
      <c r="AD3378">
        <f>IF('01_Вводные'!$B$234="Да",'19_Расчет_аналитики'!AD3374*'01_Вводные'!$B$16,0)</f>
        <v/>
      </c>
      <c r="AE3378">
        <f>IF('01_Вводные'!$B$234="Да",'19_Расчет_аналитики'!AE3374*'01_Вводные'!$B$16,0)</f>
        <v/>
      </c>
      <c r="AF3378">
        <f>IF('01_Вводные'!$B$234="Да",'19_Расчет_аналитики'!AF3374*'01_Вводные'!$B$16,0)</f>
        <v/>
      </c>
      <c r="AG3378">
        <f>IF('01_Вводные'!$B$234="Да",'19_Расчет_аналитики'!AG3374*'01_Вводные'!$B$16,0)</f>
        <v/>
      </c>
      <c r="AH3378">
        <f>IF('01_Вводные'!$B$234="Да",'19_Расчет_аналитики'!AH3374*'01_Вводные'!$B$16,0)</f>
        <v/>
      </c>
      <c r="AI3378">
        <f>IF('01_Вводные'!$B$234="Да",'19_Расчет_аналитики'!AI3374*'01_Вводные'!$B$16,0)</f>
        <v/>
      </c>
      <c r="AJ3378">
        <f>IF('01_Вводные'!$B$234="Да",'19_Расчет_аналитики'!AJ3374*'01_Вводные'!$B$16,0)</f>
        <v/>
      </c>
      <c r="AK3378">
        <f>IF('01_Вводные'!$B$234="Да",'19_Расчет_аналитики'!AK3374*'01_Вводные'!$B$16,0)</f>
        <v/>
      </c>
      <c r="AL3378">
        <f>IF('01_Вводные'!$B$234="Да",'19_Расчет_аналитики'!AL3374*'01_Вводные'!$B$16,0)</f>
        <v/>
      </c>
      <c r="AM3378">
        <f>IF('01_Вводные'!$B$234="Да",'19_Расчет_аналитики'!AM3374*'01_Вводные'!$B$16,0)</f>
        <v/>
      </c>
      <c r="AN3378">
        <f>IF('01_Вводные'!$B$234="Да",'19_Расчет_аналитики'!AN3374*'01_Вводные'!$B$16,0)</f>
        <v/>
      </c>
      <c r="AO3378">
        <f>IF('01_Вводные'!$B$234="Да",'19_Расчет_аналитики'!AO3374*'01_Вводные'!$B$16,0)</f>
        <v/>
      </c>
      <c r="AP3378">
        <f>IF('01_Вводные'!$B$234="Да",'19_Расчет_аналитики'!AP3374*'01_Вводные'!$B$16,0)</f>
        <v/>
      </c>
      <c r="AQ3378">
        <f>IF('01_Вводные'!$B$234="Да",'19_Расчет_аналитики'!AQ3374*'01_Вводные'!$B$16,0)</f>
        <v/>
      </c>
      <c r="AR3378">
        <f>IF('01_Вводные'!$B$234="Да",'19_Расчет_аналитики'!AR3374*'01_Вводные'!$B$16,0)</f>
        <v/>
      </c>
      <c r="AS3378">
        <f>IF('01_Вводные'!$B$234="Да",'19_Расчет_аналитики'!AS3374*'01_Вводные'!$B$16,0)</f>
        <v/>
      </c>
      <c r="AT3378">
        <f>IF('01_Вводные'!$B$234="Да",'19_Расчет_аналитики'!AT3374*'01_Вводные'!$B$16,0)</f>
        <v/>
      </c>
      <c r="AU3378">
        <f>IF('01_Вводные'!$B$234="Да",'19_Расчет_аналитики'!AU3374*'01_Вводные'!$B$16,0)</f>
        <v/>
      </c>
      <c r="AV3378">
        <f>IF('01_Вводные'!$B$234="Да",'19_Расчет_аналитики'!AV3374*'01_Вводные'!$B$16,0)</f>
        <v/>
      </c>
      <c r="AW3378">
        <f>IF('01_Вводные'!$B$234="Да",'19_Расчет_аналитики'!AW3374*'01_Вводные'!$B$16,0)</f>
        <v/>
      </c>
      <c r="AX3378">
        <f>IF('01_Вводные'!$B$234="Да",'19_Расчет_аналитики'!AX3374*'01_Вводные'!$B$16,0)</f>
        <v/>
      </c>
      <c r="AY3378">
        <f>IF('01_Вводные'!$B$234="Да",'19_Расчет_аналитики'!AY3374*'01_Вводные'!$B$16,0)</f>
        <v/>
      </c>
      <c r="AZ3378">
        <f>IF('01_Вводные'!$B$234="Да",'19_Расчет_аналитики'!AZ3374*'01_Вводные'!$B$16,0)</f>
        <v/>
      </c>
      <c r="BA3378">
        <f>IF('01_Вводные'!$B$234="Да",'19_Расчет_аналитики'!BA3374*'01_Вводные'!$B$16,0)</f>
        <v/>
      </c>
      <c r="BB3378">
        <f>IF('01_Вводные'!$B$234="Да",'19_Расчет_аналитики'!BB3374*'01_Вводные'!$B$16,0)</f>
        <v/>
      </c>
      <c r="BC3378">
        <f>IF('01_Вводные'!$B$234="Да",'19_Расчет_аналитики'!BC3374*'01_Вводные'!$B$16,0)</f>
        <v/>
      </c>
      <c r="BD3378">
        <f>IF('01_Вводные'!$B$234="Да",'19_Расчет_аналитики'!BD3374*'01_Вводные'!$B$16,0)</f>
        <v/>
      </c>
      <c r="BE3378">
        <f>IF('01_Вводные'!$B$234="Да",'19_Расчет_аналитики'!BE3374*'01_Вводные'!$B$16,0)</f>
        <v/>
      </c>
      <c r="BF3378">
        <f>IF('01_Вводные'!$B$234="Да",'19_Расчет_аналитики'!BF3374*'01_Вводные'!$B$16,0)</f>
        <v/>
      </c>
      <c r="BG3378">
        <f>IF('01_Вводные'!$B$234="Да",'19_Расчет_аналитики'!BG3374*'01_Вводные'!$B$16,0)</f>
        <v/>
      </c>
      <c r="BH3378">
        <f>IF('01_Вводные'!$B$234="Да",'19_Расчет_аналитики'!BH3374*'01_Вводные'!$B$16,0)</f>
        <v/>
      </c>
      <c r="BI3378">
        <f>IF('01_Вводные'!$B$234="Да",'19_Расчет_аналитики'!BI3374*'01_Вводные'!$B$16,0)</f>
        <v/>
      </c>
    </row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IF('01_Вводные'!$B$234="Да",IF(OR(1&lt;='01_Вводные'!$B$15,1-'01_Вводные'!$B$15&gt;60),0,INDEX('19_Расчет_аналитики'!$B$3374:$BI$3374,1,1-'01_Вводные'!$B$15))*'01_Вводные'!$B$298*'01_Вводные'!$B$22,0)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IF('01_Вводные'!$B$234="Да",IF(OR(2&lt;='01_Вводные'!$B$15,2-'01_Вводные'!$B$15&gt;60),0,INDEX('19_Расчет_аналитики'!$B$3374:$BI$3374,1,2-'01_Вводные'!$B$15))*'01_Вводные'!$B$298*'01_Вводные'!$B$22,0)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IF('01_Вводные'!$B$234="Да",IF(OR(3&lt;='01_Вводные'!$B$15,3-'01_Вводные'!$B$15&gt;60),0,INDEX('19_Расчет_аналитики'!$B$3374:$BI$3374,1,3-'01_Вводные'!$B$15))*'01_Вводные'!$B$298*'01_Вводные'!$B$22,0)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IF('01_Вводные'!$B$234="Да",IF(OR(4&lt;='01_Вводные'!$B$15,4-'01_Вводные'!$B$15&gt;60),0,INDEX('19_Расчет_аналитики'!$B$3374:$BI$3374,1,4-'01_Вводные'!$B$15))*'01_Вводные'!$B$298*'01_Вводные'!$B$22,0)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IF('01_Вводные'!$B$234="Да",IF(OR(5&lt;='01_Вводные'!$B$15,5-'01_Вводные'!$B$15&gt;60),0,INDEX('19_Расчет_аналитики'!$B$3374:$BI$3374,1,5-'01_Вводные'!$B$15))*'01_Вводные'!$B$298*'01_Вводные'!$B$22,0)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IF('01_Вводные'!$B$234="Да",IF(OR(6&lt;='01_Вводные'!$B$15,6-'01_Вводные'!$B$15&gt;60),0,INDEX('19_Расчет_аналитики'!$B$3374:$BI$3374,1,6-'01_Вводные'!$B$15))*'01_Вводные'!$B$298*'01_Вводные'!$B$22,0)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IF('01_Вводные'!$B$234="Да",IF(OR(7&lt;='01_Вводные'!$B$15,7-'01_Вводные'!$B$15&gt;60),0,INDEX('19_Расчет_аналитики'!$B$3374:$BI$3374,1,7-'01_Вводные'!$B$15))*'01_Вводные'!$B$298*'01_Вводные'!$B$22,0)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IF('01_Вводные'!$B$234="Да",IF(OR(8&lt;='01_Вводные'!$B$15,8-'01_Вводные'!$B$15&gt;60),0,INDEX('19_Расчет_аналитики'!$B$3374:$BI$3374,1,8-'01_Вводные'!$B$15))*'01_Вводные'!$B$298*'01_Вводные'!$B$22,0)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IF('01_Вводные'!$B$234="Да",IF(OR(9&lt;='01_Вводные'!$B$15,9-'01_Вводные'!$B$15&gt;60),0,INDEX('19_Расчет_аналитики'!$B$3374:$BI$3374,1,9-'01_Вводные'!$B$15))*'01_Вводные'!$B$298*'01_Вводные'!$B$22,0)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IF('01_Вводные'!$B$234="Да",IF(OR(10&lt;='01_Вводные'!$B$15,10-'01_Вводные'!$B$15&gt;60),0,INDEX('19_Расчет_аналитики'!$B$3374:$BI$3374,1,10-'01_Вводные'!$B$15))*'01_Вводные'!$B$298*'01_Вводные'!$B$22,0)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IF('01_Вводные'!$B$234="Да",IF(OR(11&lt;='01_Вводные'!$B$15,11-'01_Вводные'!$B$15&gt;60),0,INDEX('19_Расчет_аналитики'!$B$3374:$BI$3374,1,11-'01_Вводные'!$B$15))*'01_Вводные'!$B$298*'01_Вводные'!$B$22,0)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IF('01_Вводные'!$B$234="Да",IF(OR(12&lt;='01_Вводные'!$B$15,12-'01_Вводные'!$B$15&gt;60),0,INDEX('19_Расчет_аналитики'!$B$3374:$BI$3374,1,12-'01_Вводные'!$B$15))*'01_Вводные'!$B$298*'01_Вводные'!$B$22,0)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IF('01_Вводные'!$B$234="Да",IF(OR(13&lt;='01_Вводные'!$B$15,13-'01_Вводные'!$B$15&gt;60),0,INDEX('19_Расчет_аналитики'!$B$3374:$BI$3374,1,13-'01_Вводные'!$B$15))*'01_Вводные'!$B$298*'01_Вводные'!$B$22,0)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IF('01_Вводные'!$B$234="Да",IF(OR(14&lt;='01_Вводные'!$B$15,14-'01_Вводные'!$B$15&gt;60),0,INDEX('19_Расчет_аналитики'!$B$3374:$BI$3374,1,14-'01_Вводные'!$B$15))*'01_Вводные'!$B$298*'01_Вводные'!$B$22,0)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IF('01_Вводные'!$B$234="Да",IF(OR(15&lt;='01_Вводные'!$B$15,15-'01_Вводные'!$B$15&gt;60),0,INDEX('19_Расчет_аналитики'!$B$3374:$BI$3374,1,15-'01_Вводные'!$B$15))*'01_Вводные'!$B$298*'01_Вводные'!$B$22,0)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IF('01_Вводные'!$B$234="Да",IF(OR(16&lt;='01_Вводные'!$B$15,16-'01_Вводные'!$B$15&gt;60),0,INDEX('19_Расчет_аналитики'!$B$3374:$BI$3374,1,16-'01_Вводные'!$B$15))*'01_Вводные'!$B$298*'01_Вводные'!$B$22,0)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IF('01_Вводные'!$B$234="Да",IF(OR(17&lt;='01_Вводные'!$B$15,17-'01_Вводные'!$B$15&gt;60),0,INDEX('19_Расчет_аналитики'!$B$3374:$BI$3374,1,17-'01_Вводные'!$B$15))*'01_Вводные'!$B$298*'01_Вводные'!$B$22,0)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IF('01_Вводные'!$B$234="Да",IF(OR(18&lt;='01_Вводные'!$B$15,18-'01_Вводные'!$B$15&gt;60),0,INDEX('19_Расчет_аналитики'!$B$3374:$BI$3374,1,18-'01_Вводные'!$B$15))*'01_Вводные'!$B$298*'01_Вводные'!$B$22,0)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IF('01_Вводные'!$B$234="Да",IF(OR(19&lt;='01_Вводные'!$B$15,19-'01_Вводные'!$B$15&gt;60),0,INDEX('19_Расчет_аналитики'!$B$3374:$BI$3374,1,19-'01_Вводные'!$B$15))*'01_Вводные'!$B$298*'01_Вводные'!$B$22,0)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IF('01_Вводные'!$B$234="Да",IF(OR(20&lt;='01_Вводные'!$B$15,20-'01_Вводные'!$B$15&gt;60),0,INDEX('19_Расчет_аналитики'!$B$3374:$BI$3374,1,20-'01_Вводные'!$B$15))*'01_Вводные'!$B$298*'01_Вводные'!$B$22,0)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IF('01_Вводные'!$B$234="Да",IF(OR(21&lt;='01_Вводные'!$B$15,21-'01_Вводные'!$B$15&gt;60),0,INDEX('19_Расчет_аналитики'!$B$3374:$BI$3374,1,21-'01_Вводные'!$B$15))*'01_Вводные'!$B$298*'01_Вводные'!$B$22,0)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IF('01_Вводные'!$B$234="Да",IF(OR(22&lt;='01_Вводные'!$B$15,22-'01_Вводные'!$B$15&gt;60),0,INDEX('19_Расчет_аналитики'!$B$3374:$BI$3374,1,22-'01_Вводные'!$B$15))*'01_Вводные'!$B$298*'01_Вводные'!$B$22,0)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IF('01_Вводные'!$B$234="Да",IF(OR(23&lt;='01_Вводные'!$B$15,23-'01_Вводные'!$B$15&gt;60),0,INDEX('19_Расчет_аналитики'!$B$3374:$BI$3374,1,23-'01_Вводные'!$B$15))*'01_Вводные'!$B$298*'01_Вводные'!$B$22,0)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IF('01_Вводные'!$B$234="Да",IF(OR(24&lt;='01_Вводные'!$B$15,24-'01_Вводные'!$B$15&gt;60),0,INDEX('19_Расчет_аналитики'!$B$3374:$BI$3374,1,24-'01_Вводные'!$B$15))*'01_Вводные'!$B$298*'01_Вводные'!$B$22,0)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IF('01_Вводные'!$B$234="Да",IF(OR(25&lt;='01_Вводные'!$B$15,25-'01_Вводные'!$B$15&gt;60),0,INDEX('19_Расчет_аналитики'!$B$3374:$BI$3374,1,25-'01_Вводные'!$B$15))*'01_Вводные'!$B$298*'01_Вводные'!$B$22,0)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IF('01_Вводные'!$B$234="Да",IF(OR(26&lt;='01_Вводные'!$B$15,26-'01_Вводные'!$B$15&gt;60),0,INDEX('19_Расчет_аналитики'!$B$3374:$BI$3374,1,26-'01_Вводные'!$B$15))*'01_Вводные'!$B$298*'01_Вводные'!$B$22,0)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IF('01_Вводные'!$B$234="Да",IF(OR(27&lt;='01_Вводные'!$B$15,27-'01_Вводные'!$B$15&gt;60),0,INDEX('19_Расчет_аналитики'!$B$3374:$BI$3374,1,27-'01_Вводные'!$B$15))*'01_Вводные'!$B$298*'01_Вводные'!$B$22,0)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IF('01_Вводные'!$B$234="Да",IF(OR(28&lt;='01_Вводные'!$B$15,28-'01_Вводные'!$B$15&gt;60),0,INDEX('19_Расчет_аналитики'!$B$3374:$BI$3374,1,28-'01_Вводные'!$B$15))*'01_Вводные'!$B$298*'01_Вводные'!$B$22,0)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IF('01_Вводные'!$B$234="Да",IF(OR(29&lt;='01_Вводные'!$B$15,29-'01_Вводные'!$B$15&gt;60),0,INDEX('19_Расчет_аналитики'!$B$3374:$BI$3374,1,29-'01_Вводные'!$B$15))*'01_Вводные'!$B$298*'01_Вводные'!$B$22,0)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IF('01_Вводные'!$B$234="Да",IF(OR(30&lt;='01_Вводные'!$B$15,30-'01_Вводные'!$B$15&gt;60),0,INDEX('19_Расчет_аналитики'!$B$3374:$BI$3374,1,30-'01_Вводные'!$B$15))*'01_Вводные'!$B$298*'01_Вводные'!$B$22,0)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IF('01_Вводные'!$B$234="Да",IF(OR(31&lt;='01_Вводные'!$B$15,31-'01_Вводные'!$B$15&gt;60),0,INDEX('19_Расчет_аналитики'!$B$3374:$BI$3374,1,31-'01_Вводные'!$B$15))*'01_Вводные'!$B$298*'01_Вводные'!$B$22,0)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IF('01_Вводные'!$B$234="Да",IF(OR(32&lt;='01_Вводные'!$B$15,32-'01_Вводные'!$B$15&gt;60),0,INDEX('19_Расчет_аналитики'!$B$3374:$BI$3374,1,32-'01_Вводные'!$B$15))*'01_Вводные'!$B$298*'01_Вводные'!$B$22,0)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IF('01_Вводные'!$B$234="Да",IF(OR(33&lt;='01_Вводные'!$B$15,33-'01_Вводные'!$B$15&gt;60),0,INDEX('19_Расчет_аналитики'!$B$3374:$BI$3374,1,33-'01_Вводные'!$B$15))*'01_Вводные'!$B$298*'01_Вводные'!$B$22,0)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IF('01_Вводные'!$B$234="Да",IF(OR(34&lt;='01_Вводные'!$B$15,34-'01_Вводные'!$B$15&gt;60),0,INDEX('19_Расчет_аналитики'!$B$3374:$BI$3374,1,34-'01_Вводные'!$B$15))*'01_Вводные'!$B$298*'01_Вводные'!$B$22,0)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IF('01_Вводные'!$B$234="Да",IF(OR(35&lt;='01_Вводные'!$B$15,35-'01_Вводные'!$B$15&gt;60),0,INDEX('19_Расчет_аналитики'!$B$3374:$BI$3374,1,35-'01_Вводные'!$B$15))*'01_Вводные'!$B$298*'01_Вводные'!$B$22,0)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IF('01_Вводные'!$B$234="Да",IF(OR(36&lt;='01_Вводные'!$B$15,36-'01_Вводные'!$B$15&gt;60),0,INDEX('19_Расчет_аналитики'!$B$3374:$BI$3374,1,36-'01_Вводные'!$B$15))*'01_Вводные'!$B$298*'01_Вводные'!$B$22,0)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IF('01_Вводные'!$B$234="Да",IF(OR(37&lt;='01_Вводные'!$B$15,37-'01_Вводные'!$B$15&gt;60),0,INDEX('19_Расчет_аналитики'!$B$3374:$BI$3374,1,37-'01_Вводные'!$B$15))*'01_Вводные'!$B$298*'01_Вводные'!$B$22,0)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IF('01_Вводные'!$B$234="Да",IF(OR(38&lt;='01_Вводные'!$B$15,38-'01_Вводные'!$B$15&gt;60),0,INDEX('19_Расчет_аналитики'!$B$3374:$BI$3374,1,38-'01_Вводные'!$B$15))*'01_Вводные'!$B$298*'01_Вводные'!$B$22,0)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IF('01_Вводные'!$B$234="Да",IF(OR(39&lt;='01_Вводные'!$B$15,39-'01_Вводные'!$B$15&gt;60),0,INDEX('19_Расчет_аналитики'!$B$3374:$BI$3374,1,39-'01_Вводные'!$B$15))*'01_Вводные'!$B$298*'01_Вводные'!$B$22,0)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IF('01_Вводные'!$B$234="Да",IF(OR(40&lt;='01_Вводные'!$B$15,40-'01_Вводные'!$B$15&gt;60),0,INDEX('19_Расчет_аналитики'!$B$3374:$BI$3374,1,40-'01_Вводные'!$B$15))*'01_Вводные'!$B$298*'01_Вводные'!$B$22,0)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IF('01_Вводные'!$B$234="Да",IF(OR(41&lt;='01_Вводные'!$B$15,41-'01_Вводные'!$B$15&gt;60),0,INDEX('19_Расчет_аналитики'!$B$3374:$BI$3374,1,41-'01_Вводные'!$B$15))*'01_Вводные'!$B$298*'01_Вводные'!$B$22,0)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IF('01_Вводные'!$B$234="Да",IF(OR(42&lt;='01_Вводные'!$B$15,42-'01_Вводные'!$B$15&gt;60),0,INDEX('19_Расчет_аналитики'!$B$3374:$BI$3374,1,42-'01_Вводные'!$B$15))*'01_Вводные'!$B$298*'01_Вводные'!$B$22,0)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IF('01_Вводные'!$B$234="Да",IF(OR(43&lt;='01_Вводные'!$B$15,43-'01_Вводные'!$B$15&gt;60),0,INDEX('19_Расчет_аналитики'!$B$3374:$BI$3374,1,43-'01_Вводные'!$B$15))*'01_Вводные'!$B$298*'01_Вводные'!$B$22,0)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IF('01_Вводные'!$B$234="Да",IF(OR(44&lt;='01_Вводные'!$B$15,44-'01_Вводные'!$B$15&gt;60),0,INDEX('19_Расчет_аналитики'!$B$3374:$BI$3374,1,44-'01_Вводные'!$B$15))*'01_Вводные'!$B$298*'01_Вводные'!$B$22,0)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IF('01_Вводные'!$B$234="Да",IF(OR(45&lt;='01_Вводные'!$B$15,45-'01_Вводные'!$B$15&gt;60),0,INDEX('19_Расчет_аналитики'!$B$3374:$BI$3374,1,45-'01_Вводные'!$B$15))*'01_Вводные'!$B$298*'01_Вводные'!$B$22,0)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IF('01_Вводные'!$B$234="Да",IF(OR(46&lt;='01_Вводные'!$B$15,46-'01_Вводные'!$B$15&gt;60),0,INDEX('19_Расчет_аналитики'!$B$3374:$BI$3374,1,46-'01_Вводные'!$B$15))*'01_Вводные'!$B$298*'01_Вводные'!$B$22,0)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IF('01_Вводные'!$B$234="Да",IF(OR(47&lt;='01_Вводные'!$B$15,47-'01_Вводные'!$B$15&gt;60),0,INDEX('19_Расчет_аналитики'!$B$3374:$BI$3374,1,47-'01_Вводные'!$B$15))*'01_Вводные'!$B$298*'01_Вводные'!$B$22,0)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IF('01_Вводные'!$B$234="Да",IF(OR(48&lt;='01_Вводные'!$B$15,48-'01_Вводные'!$B$15&gt;60),0,INDEX('19_Расчет_аналитики'!$B$3374:$BI$3374,1,48-'01_Вводные'!$B$15))*'01_Вводные'!$B$298*'01_Вводные'!$B$22,0)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IF('01_Вводные'!$B$234="Да",IF(OR(49&lt;='01_Вводные'!$B$15,49-'01_Вводные'!$B$15&gt;60),0,INDEX('19_Расчет_аналитики'!$B$3374:$BI$3374,1,49-'01_Вводные'!$B$15))*'01_Вводные'!$B$298*'01_Вводные'!$B$22,0)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IF('01_Вводные'!$B$234="Да",IF(OR(50&lt;='01_Вводные'!$B$15,50-'01_Вводные'!$B$15&gt;60),0,INDEX('19_Расчет_аналитики'!$B$3374:$BI$3374,1,50-'01_Вводные'!$B$15))*'01_Вводные'!$B$298*'01_Вводные'!$B$22,0)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IF('01_Вводные'!$B$234="Да",IF(OR(51&lt;='01_Вводные'!$B$15,51-'01_Вводные'!$B$15&gt;60),0,INDEX('19_Расчет_аналитики'!$B$3374:$BI$3374,1,51-'01_Вводные'!$B$15))*'01_Вводные'!$B$298*'01_Вводные'!$B$22,0)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IF('01_Вводные'!$B$234="Да",IF(OR(52&lt;='01_Вводные'!$B$15,52-'01_Вводные'!$B$15&gt;60),0,INDEX('19_Расчет_аналитики'!$B$3374:$BI$3374,1,52-'01_Вводные'!$B$15))*'01_Вводные'!$B$298*'01_Вводные'!$B$22,0)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IF('01_Вводные'!$B$234="Да",IF(OR(53&lt;='01_Вводные'!$B$15,53-'01_Вводные'!$B$15&gt;60),0,INDEX('19_Расчет_аналитики'!$B$3374:$BI$3374,1,53-'01_Вводные'!$B$15))*'01_Вводные'!$B$298*'01_Вводные'!$B$22,0)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IF('01_Вводные'!$B$234="Да",IF(OR(54&lt;='01_Вводные'!$B$15,54-'01_Вводные'!$B$15&gt;60),0,INDEX('19_Расчет_аналитики'!$B$3374:$BI$3374,1,54-'01_Вводные'!$B$15))*'01_Вводные'!$B$298*'01_Вводные'!$B$22,0)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IF('01_Вводные'!$B$234="Да",IF(OR(55&lt;='01_Вводные'!$B$15,55-'01_Вводные'!$B$15&gt;60),0,INDEX('19_Расчет_аналитики'!$B$3374:$BI$3374,1,55-'01_Вводные'!$B$15))*'01_Вводные'!$B$298*'01_Вводные'!$B$22,0)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IF('01_Вводные'!$B$234="Да",IF(OR(56&lt;='01_Вводные'!$B$15,56-'01_Вводные'!$B$15&gt;60),0,INDEX('19_Расчет_аналитики'!$B$3374:$BI$3374,1,56-'01_Вводные'!$B$15))*'01_Вводные'!$B$298*'01_Вводные'!$B$22,0)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IF('01_Вводные'!$B$234="Да",IF(OR(57&lt;='01_Вводные'!$B$15,57-'01_Вводные'!$B$15&gt;60),0,INDEX('19_Расчет_аналитики'!$B$3374:$BI$3374,1,57-'01_Вводные'!$B$15))*'01_Вводные'!$B$298*'01_Вводные'!$B$22,0)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IF('01_Вводные'!$B$234="Да",IF(OR(58&lt;='01_Вводные'!$B$15,58-'01_Вводные'!$B$15&gt;60),0,INDEX('19_Расчет_аналитики'!$B$3374:$BI$3374,1,58-'01_Вводные'!$B$15))*'01_Вводные'!$B$298*'01_Вводные'!$B$22,0)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IF('01_Вводные'!$B$234="Да",IF(OR(59&lt;='01_Вводные'!$B$15,59-'01_Вводные'!$B$15&gt;60),0,INDEX('19_Расчет_аналитики'!$B$3374:$BI$3374,1,59-'01_Вводные'!$B$15))*'01_Вводные'!$B$298*'01_Вводные'!$B$22,0)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IF('01_Вводные'!$B$234="Да",IF(OR(60&lt;='01_Вводные'!$B$15,60-'01_Вводные'!$B$15&gt;60),0,INDEX('19_Расчет_аналитики'!$B$3374:$BI$3374,1,60-'01_Вводные'!$B$15))*'01_Вводные'!$B$298*'01_Вводные'!$B$22,0)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IF('01_Вводные'!$B$234="Да",IF(OR(61&lt;='01_Вводные'!$B$15,61-'01_Вводные'!$B$15&gt;60),0,INDEX('19_Расчет_аналитики'!$B$3374:$BI$3374,1,61-'01_Вводные'!$B$15))*'01_Вводные'!$B$298*'01_Вводные'!$B$22,0)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IF('01_Вводные'!$B$234="Да",IF(OR(62&lt;='01_Вводные'!$B$15,62-'01_Вводные'!$B$15&gt;60),0,INDEX('19_Расчет_аналитики'!$B$3374:$BI$3374,1,62-'01_Вводные'!$B$15))*'01_Вводные'!$B$298*'01_Вводные'!$B$22,0)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IF('01_Вводные'!$B$234="Да",IF(OR(63&lt;='01_Вводные'!$B$15,63-'01_Вводные'!$B$15&gt;60),0,INDEX('19_Расчет_аналитики'!$B$3374:$BI$3374,1,63-'01_Вводные'!$B$15))*'01_Вводные'!$B$298*'01_Вводные'!$B$22,0)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IF('01_Вводные'!$B$234="Да",IF(OR(64&lt;='01_Вводные'!$B$15,64-'01_Вводные'!$B$15&gt;60),0,INDEX('19_Расчет_аналитики'!$B$3374:$BI$3374,1,64-'01_Вводные'!$B$15))*'01_Вводные'!$B$298*'01_Вводные'!$B$22,0)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IF('01_Вводные'!$B$234="Да",IF(OR(65&lt;='01_Вводные'!$B$15,65-'01_Вводные'!$B$15&gt;60),0,INDEX('19_Расчет_аналитики'!$B$3374:$BI$3374,1,65-'01_Вводные'!$B$15))*'01_Вводные'!$B$298*'01_Вводные'!$B$22,0)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IF('01_Вводные'!$B$234="Да",IF(OR(66&lt;='01_Вводные'!$B$15,66-'01_Вводные'!$B$15&gt;60),0,INDEX('19_Расчет_аналитики'!$B$3374:$BI$3374,1,66-'01_Вводные'!$B$15))*'01_Вводные'!$B$298*'01_Вводные'!$B$22,0)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>
      <c r="N3426">
        <f>IF('01_Вводные'!$B$234="Да",SUM('19_Расчет_аналитики'!N3484:N3496),0)</f>
        <v/>
      </c>
      <c r="O3426">
        <f>IF('01_Вводные'!$B$234="Да",SUM('19_Расчет_аналитики'!O3484:O3496),0)</f>
        <v/>
      </c>
      <c r="P3426">
        <f>IF('01_Вводные'!$B$234="Да",SUM('19_Расчет_аналитики'!P3484:P3496),0)</f>
        <v/>
      </c>
      <c r="Q3426">
        <f>IF('01_Вводные'!$B$234="Да",SUM('19_Расчет_аналитики'!Q3484:Q3496),0)</f>
        <v/>
      </c>
      <c r="R3426">
        <f>IF('01_Вводные'!$B$234="Да",SUM('19_Расчет_аналитики'!R3484:R3496),0)</f>
        <v/>
      </c>
      <c r="S3426">
        <f>IF('01_Вводные'!$B$234="Да",SUM('19_Расчет_аналитики'!S3484:S3496),0)</f>
        <v/>
      </c>
      <c r="T3426">
        <f>IF('01_Вводные'!$B$234="Да",SUM('19_Расчет_аналитики'!T3484:T3496),0)</f>
        <v/>
      </c>
      <c r="U3426">
        <f>IF('01_Вводные'!$B$234="Да",SUM('19_Расчет_аналитики'!U3484:U3496),0)</f>
        <v/>
      </c>
      <c r="V3426">
        <f>IF('01_Вводные'!$B$234="Да",SUM('19_Расчет_аналитики'!V3484:V3496),0)</f>
        <v/>
      </c>
      <c r="W3426">
        <f>IF('01_Вводные'!$B$234="Да",SUM('19_Расчет_аналитики'!W3484:W3496),0)</f>
        <v/>
      </c>
      <c r="X3426">
        <f>IF('01_Вводные'!$B$234="Да",SUM('19_Расчет_аналитики'!X3484:X3496),0)</f>
        <v/>
      </c>
      <c r="Y3426">
        <f>IF('01_Вводные'!$B$234="Да",SUM('19_Расчет_аналитики'!Y3484:Y3496),0)</f>
        <v/>
      </c>
      <c r="Z3426">
        <f>IF('01_Вводные'!$B$234="Да",SUM('19_Расчет_аналитики'!Z3484:Z3496),0)</f>
        <v/>
      </c>
      <c r="AA3426">
        <f>IF('01_Вводные'!$B$234="Да",SUM('19_Расчет_аналитики'!AA3484:AA3496),0)</f>
        <v/>
      </c>
      <c r="AB3426">
        <f>IF('01_Вводные'!$B$234="Да",SUM('19_Расчет_аналитики'!AB3484:AB3496),0)</f>
        <v/>
      </c>
      <c r="AC3426">
        <f>IF('01_Вводные'!$B$234="Да",SUM('19_Расчет_аналитики'!AC3484:AC3496),0)</f>
        <v/>
      </c>
      <c r="AD3426">
        <f>IF('01_Вводные'!$B$234="Да",SUM('19_Расчет_аналитики'!AD3484:AD3496),0)</f>
        <v/>
      </c>
      <c r="AE3426">
        <f>IF('01_Вводные'!$B$234="Да",SUM('19_Расчет_аналитики'!AE3484:AE3496),0)</f>
        <v/>
      </c>
      <c r="AF3426">
        <f>IF('01_Вводные'!$B$234="Да",SUM('19_Расчет_аналитики'!AF3484:AF3496),0)</f>
        <v/>
      </c>
      <c r="AG3426">
        <f>IF('01_Вводные'!$B$234="Да",SUM('19_Расчет_аналитики'!AG3484:AG3496),0)</f>
        <v/>
      </c>
      <c r="AH3426">
        <f>IF('01_Вводные'!$B$234="Да",SUM('19_Расчет_аналитики'!AH3484:AH3496),0)</f>
        <v/>
      </c>
      <c r="AI3426">
        <f>IF('01_Вводные'!$B$234="Да",SUM('19_Расчет_аналитики'!AI3484:AI3496),0)</f>
        <v/>
      </c>
      <c r="AJ3426">
        <f>IF('01_Вводные'!$B$234="Да",SUM('19_Расчет_аналитики'!AJ3484:AJ3496),0)</f>
        <v/>
      </c>
      <c r="AK3426">
        <f>IF('01_Вводные'!$B$234="Да",SUM('19_Расчет_аналитики'!AK3484:AK3496),0)</f>
        <v/>
      </c>
      <c r="AL3426">
        <f>IF('01_Вводные'!$B$234="Да",SUM('19_Расчет_аналитики'!AL3484:AL3496),0)</f>
        <v/>
      </c>
      <c r="AM3426">
        <f>IF('01_Вводные'!$B$234="Да",SUM('19_Расчет_аналитики'!AM3484:AM3496),0)</f>
        <v/>
      </c>
      <c r="AN3426">
        <f>IF('01_Вводные'!$B$234="Да",SUM('19_Расчет_аналитики'!AN3484:AN3496),0)</f>
        <v/>
      </c>
      <c r="AO3426">
        <f>IF('01_Вводные'!$B$234="Да",SUM('19_Расчет_аналитики'!AO3484:AO3496),0)</f>
        <v/>
      </c>
      <c r="AP3426">
        <f>IF('01_Вводные'!$B$234="Да",SUM('19_Расчет_аналитики'!AP3484:AP3496),0)</f>
        <v/>
      </c>
      <c r="AQ3426">
        <f>IF('01_Вводные'!$B$234="Да",SUM('19_Расчет_аналитики'!AQ3484:AQ3496),0)</f>
        <v/>
      </c>
      <c r="AR3426">
        <f>IF('01_Вводные'!$B$234="Да",SUM('19_Расчет_аналитики'!AR3484:AR3496),0)</f>
        <v/>
      </c>
      <c r="AS3426">
        <f>IF('01_Вводные'!$B$234="Да",SUM('19_Расчет_аналитики'!AS3484:AS3496),0)</f>
        <v/>
      </c>
      <c r="AT3426">
        <f>IF('01_Вводные'!$B$234="Да",SUM('19_Расчет_аналитики'!AT3484:AT3496),0)</f>
        <v/>
      </c>
      <c r="AU3426">
        <f>IF('01_Вводные'!$B$234="Да",SUM('19_Расчет_аналитики'!AU3484:AU3496),0)</f>
        <v/>
      </c>
      <c r="AV3426">
        <f>IF('01_Вводные'!$B$234="Да",SUM('19_Расчет_аналитики'!AV3484:AV3496),0)</f>
        <v/>
      </c>
      <c r="AW3426">
        <f>IF('01_Вводные'!$B$234="Да",SUM('19_Расчет_аналитики'!AW3484:AW3496),0)</f>
        <v/>
      </c>
      <c r="AX3426">
        <f>IF('01_Вводные'!$B$234="Да",SUM('19_Расчет_аналитики'!AX3484:AX3496),0)</f>
        <v/>
      </c>
      <c r="AY3426">
        <f>IF('01_Вводные'!$B$234="Да",SUM('19_Расчет_аналитики'!AY3484:AY3496),0)</f>
        <v/>
      </c>
      <c r="AZ3426">
        <f>IF('01_Вводные'!$B$234="Да",SUM('19_Расчет_аналитики'!AZ3484:AZ3496),0)</f>
        <v/>
      </c>
      <c r="BA3426">
        <f>IF('01_Вводные'!$B$234="Да",SUM('19_Расчет_аналитики'!BA3484:BA3496),0)</f>
        <v/>
      </c>
      <c r="BB3426">
        <f>IF('01_Вводные'!$B$234="Да",SUM('19_Расчет_аналитики'!BB3484:BB3496),0)</f>
        <v/>
      </c>
      <c r="BC3426">
        <f>IF('01_Вводные'!$B$234="Да",SUM('19_Расчет_аналитики'!BC3484:BC3496),0)</f>
        <v/>
      </c>
      <c r="BD3426">
        <f>IF('01_Вводные'!$B$234="Да",SUM('19_Расчет_аналитики'!BD3484:BD3496),0)</f>
        <v/>
      </c>
      <c r="BE3426">
        <f>IF('01_Вводные'!$B$234="Да",SUM('19_Расчет_аналитики'!BE3484:BE3496),0)</f>
        <v/>
      </c>
      <c r="BF3426">
        <f>IF('01_Вводные'!$B$234="Да",SUM('19_Расчет_аналитики'!BF3484:BF3496),0)</f>
        <v/>
      </c>
      <c r="BG3426">
        <f>IF('01_Вводные'!$B$234="Да",SUM('19_Расчет_аналитики'!BG3484:BG3496),0)</f>
        <v/>
      </c>
      <c r="BH3426">
        <f>IF('01_Вводные'!$B$234="Да",SUM('19_Расчет_аналитики'!BH3484:BH3496),0)</f>
        <v/>
      </c>
      <c r="BI3426">
        <f>IF('01_Вводные'!$B$234="Да",SUM('19_Расчет_аналитики'!BI3484:BI3496),0)</f>
        <v/>
      </c>
      <c r="BJ3426">
        <f>IF('01_Вводные'!$B$234="Да",SUM('19_Расчет_аналитики'!BJ3484:BJ3496),0)</f>
        <v/>
      </c>
      <c r="BK3426">
        <f>IF('01_Вводные'!$B$234="Да",SUM('19_Расчет_аналитики'!BK3484:BK3496),0)</f>
        <v/>
      </c>
      <c r="BL3426">
        <f>IF('01_Вводные'!$B$234="Да",SUM('19_Расчет_аналитики'!BL3484:BL3496),0)</f>
        <v/>
      </c>
      <c r="BM3426">
        <f>IF('01_Вводные'!$B$234="Да",SUM('19_Расчет_аналитики'!BM3484:BM3496),0)</f>
        <v/>
      </c>
      <c r="BN3426">
        <f>IF('01_Вводные'!$B$234="Да",SUM('19_Расчет_аналитики'!BN3484:BN3496),0)</f>
        <v/>
      </c>
      <c r="BO3426">
        <f>IF('01_Вводные'!$B$234="Да",SUM('19_Расчет_аналитики'!BO3484:BO3496),0)</f>
        <v/>
      </c>
    </row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>
      <c r="N3428">
        <f>IF('01_Вводные'!$B$234="Да",MAX(0,'19_Расчет_аналитики'!N3405+'06_Сеть_и_дети'!N15-'19_Расчет_аналитики'!N3426),0)</f>
        <v/>
      </c>
      <c r="O3428">
        <f>IF('01_Вводные'!$B$234="Да",MAX(0,'19_Расчет_аналитики'!O3405+'06_Сеть_и_дети'!O15-'19_Расчет_аналитики'!O3426),0)</f>
        <v/>
      </c>
      <c r="P3428">
        <f>IF('01_Вводные'!$B$234="Да",MAX(0,'19_Расчет_аналитики'!P3405+'06_Сеть_и_дети'!P15-'19_Расчет_аналитики'!P3426),0)</f>
        <v/>
      </c>
      <c r="Q3428">
        <f>IF('01_Вводные'!$B$234="Да",MAX(0,'19_Расчет_аналитики'!Q3405+'06_Сеть_и_дети'!Q15-'19_Расчет_аналитики'!Q3426),0)</f>
        <v/>
      </c>
      <c r="R3428">
        <f>IF('01_Вводные'!$B$234="Да",MAX(0,'19_Расчет_аналитики'!R3405+'06_Сеть_и_дети'!R15-'19_Расчет_аналитики'!R3426),0)</f>
        <v/>
      </c>
      <c r="S3428">
        <f>IF('01_Вводные'!$B$234="Да",MAX(0,'19_Расчет_аналитики'!S3405+'06_Сеть_и_дети'!S15-'19_Расчет_аналитики'!S3426),0)</f>
        <v/>
      </c>
      <c r="T3428">
        <f>IF('01_Вводные'!$B$234="Да",MAX(0,'19_Расчет_аналитики'!T3405+'06_Сеть_и_дети'!T15-'19_Расчет_аналитики'!T3426),0)</f>
        <v/>
      </c>
      <c r="U3428">
        <f>IF('01_Вводные'!$B$234="Да",MAX(0,'19_Расчет_аналитики'!U3405+'06_Сеть_и_дети'!U15-'19_Расчет_аналитики'!U3426),0)</f>
        <v/>
      </c>
      <c r="V3428">
        <f>IF('01_Вводные'!$B$234="Да",MAX(0,'19_Расчет_аналитики'!V3405+'06_Сеть_и_дети'!V15-'19_Расчет_аналитики'!V3426),0)</f>
        <v/>
      </c>
      <c r="W3428">
        <f>IF('01_Вводные'!$B$234="Да",MAX(0,'19_Расчет_аналитики'!W3405+'06_Сеть_и_дети'!W15-'19_Расчет_аналитики'!W3426),0)</f>
        <v/>
      </c>
      <c r="X3428">
        <f>IF('01_Вводные'!$B$234="Да",MAX(0,'19_Расчет_аналитики'!X3405+'06_Сеть_и_дети'!X15-'19_Расчет_аналитики'!X3426),0)</f>
        <v/>
      </c>
      <c r="Y3428">
        <f>IF('01_Вводные'!$B$234="Да",MAX(0,'19_Расчет_аналитики'!Y3405+'06_Сеть_и_дети'!Y15-'19_Расчет_аналитики'!Y3426),0)</f>
        <v/>
      </c>
      <c r="Z3428">
        <f>IF('01_Вводные'!$B$234="Да",MAX(0,'19_Расчет_аналитики'!Z3405+'19_Расчет_аналитики'!Z3406-'19_Расчет_аналитики'!Z3426),0)</f>
        <v/>
      </c>
      <c r="AA3428">
        <f>IF('01_Вводные'!$B$234="Да",MAX(0,'19_Расчет_аналитики'!AA3405+'19_Расчет_аналитики'!AA3406-'19_Расчет_аналитики'!AA3426),0)</f>
        <v/>
      </c>
      <c r="AB3428">
        <f>IF('01_Вводные'!$B$234="Да",MAX(0,'19_Расчет_аналитики'!AB3405+'19_Расчет_аналитики'!AB3406-'19_Расчет_аналитики'!AB3426),0)</f>
        <v/>
      </c>
      <c r="AC3428">
        <f>IF('01_Вводные'!$B$234="Да",MAX(0,'19_Расчет_аналитики'!AC3405+'19_Расчет_аналитики'!AC3406-'19_Расчет_аналитики'!AC3426),0)</f>
        <v/>
      </c>
      <c r="AD3428">
        <f>IF('01_Вводные'!$B$234="Да",MAX(0,'19_Расчет_аналитики'!AD3405+'19_Расчет_аналитики'!AD3406-'19_Расчет_аналитики'!AD3426),0)</f>
        <v/>
      </c>
      <c r="AE3428">
        <f>IF('01_Вводные'!$B$234="Да",MAX(0,'19_Расчет_аналитики'!AE3405+'19_Расчет_аналитики'!AE3406-'19_Расчет_аналитики'!AE3426),0)</f>
        <v/>
      </c>
      <c r="AF3428">
        <f>IF('01_Вводные'!$B$234="Да",MAX(0,'19_Расчет_аналитики'!AF3405+'19_Расчет_аналитики'!AF3406-'19_Расчет_аналитики'!AF3426),0)</f>
        <v/>
      </c>
      <c r="AG3428">
        <f>IF('01_Вводные'!$B$234="Да",MAX(0,'19_Расчет_аналитики'!AG3405+'19_Расчет_аналитики'!AG3406-'19_Расчет_аналитики'!AG3426),0)</f>
        <v/>
      </c>
      <c r="AH3428">
        <f>IF('01_Вводные'!$B$234="Да",MAX(0,'19_Расчет_аналитики'!AH3405+'19_Расчет_аналитики'!AH3406-'19_Расчет_аналитики'!AH3426),0)</f>
        <v/>
      </c>
      <c r="AI3428">
        <f>IF('01_Вводные'!$B$234="Да",MAX(0,'19_Расчет_аналитики'!AI3405+'19_Расчет_аналитики'!AI3406-'19_Расчет_аналитики'!AI3426),0)</f>
        <v/>
      </c>
      <c r="AJ3428">
        <f>IF('01_Вводные'!$B$234="Да",MAX(0,'19_Расчет_аналитики'!AJ3405+'19_Расчет_аналитики'!AJ3406-'19_Расчет_аналитики'!AJ3426),0)</f>
        <v/>
      </c>
      <c r="AK3428">
        <f>IF('01_Вводные'!$B$234="Да",MAX(0,'19_Расчет_аналитики'!AK3405+'19_Расчет_аналитики'!AK3406-'19_Расчет_аналитики'!AK3426),0)</f>
        <v/>
      </c>
      <c r="AL3428">
        <f>IF('01_Вводные'!$B$234="Да",MAX(0,'19_Расчет_аналитики'!AL3405+'19_Расчет_аналитики'!AL3406-'19_Расчет_аналитики'!AL3426),0)</f>
        <v/>
      </c>
      <c r="AM3428">
        <f>IF('01_Вводные'!$B$234="Да",MAX(0,'19_Расчет_аналитики'!AM3405+'19_Расчет_аналитики'!AM3406-'19_Расчет_аналитики'!AM3426),0)</f>
        <v/>
      </c>
      <c r="AN3428">
        <f>IF('01_Вводные'!$B$234="Да",MAX(0,'19_Расчет_аналитики'!AN3405+'19_Расчет_аналитики'!AN3406-'19_Расчет_аналитики'!AN3426),0)</f>
        <v/>
      </c>
      <c r="AO3428">
        <f>IF('01_Вводные'!$B$234="Да",MAX(0,'19_Расчет_аналитики'!AO3405+'19_Расчет_аналитики'!AO3406-'19_Расчет_аналитики'!AO3426),0)</f>
        <v/>
      </c>
      <c r="AP3428">
        <f>IF('01_Вводные'!$B$234="Да",MAX(0,'19_Расчет_аналитики'!AP3405+'19_Расчет_аналитики'!AP3406-'19_Расчет_аналитики'!AP3426),0)</f>
        <v/>
      </c>
      <c r="AQ3428">
        <f>IF('01_Вводные'!$B$234="Да",MAX(0,'19_Расчет_аналитики'!AQ3405+'19_Расчет_аналитики'!AQ3406-'19_Расчет_аналитики'!AQ3426),0)</f>
        <v/>
      </c>
      <c r="AR3428">
        <f>IF('01_Вводные'!$B$234="Да",MAX(0,'19_Расчет_аналитики'!AR3405+'19_Расчет_аналитики'!AR3406-'19_Расчет_аналитики'!AR3426),0)</f>
        <v/>
      </c>
      <c r="AS3428">
        <f>IF('01_Вводные'!$B$234="Да",MAX(0,'19_Расчет_аналитики'!AS3405+'19_Расчет_аналитики'!AS3406-'19_Расчет_аналитики'!AS3426),0)</f>
        <v/>
      </c>
      <c r="AT3428">
        <f>IF('01_Вводные'!$B$234="Да",MAX(0,'19_Расчет_аналитики'!AT3405+'19_Расчет_аналитики'!AT3406-'19_Расчет_аналитики'!AT3426),0)</f>
        <v/>
      </c>
      <c r="AU3428">
        <f>IF('01_Вводные'!$B$234="Да",MAX(0,'19_Расчет_аналитики'!AU3405+'19_Расчет_аналитики'!AU3406-'19_Расчет_аналитики'!AU3426),0)</f>
        <v/>
      </c>
      <c r="AV3428">
        <f>IF('01_Вводные'!$B$234="Да",MAX(0,'19_Расчет_аналитики'!AV3405+'19_Расчет_аналитики'!AV3406-'19_Расчет_аналитики'!AV3426),0)</f>
        <v/>
      </c>
      <c r="AW3428">
        <f>IF('01_Вводные'!$B$234="Да",MAX(0,'19_Расчет_аналитики'!AW3405+'19_Расчет_аналитики'!AW3406-'19_Расчет_аналитики'!AW3426),0)</f>
        <v/>
      </c>
      <c r="AX3428">
        <f>IF('01_Вводные'!$B$234="Да",MAX(0,'19_Расчет_аналитики'!AX3405+'19_Расчет_аналитики'!AX3406-'19_Расчет_аналитики'!AX3426),0)</f>
        <v/>
      </c>
      <c r="AY3428">
        <f>IF('01_Вводные'!$B$234="Да",MAX(0,'19_Расчет_аналитики'!AY3405+'19_Расчет_аналитики'!AY3406-'19_Расчет_аналитики'!AY3426),0)</f>
        <v/>
      </c>
      <c r="AZ3428">
        <f>IF('01_Вводные'!$B$234="Да",MAX(0,'19_Расчет_аналитики'!AZ3405+'19_Расчет_аналитики'!AZ3406-'19_Расчет_аналитики'!AZ3426),0)</f>
        <v/>
      </c>
      <c r="BA3428">
        <f>IF('01_Вводные'!$B$234="Да",MAX(0,'19_Расчет_аналитики'!BA3405+'19_Расчет_аналитики'!BA3406-'19_Расчет_аналитики'!BA3426),0)</f>
        <v/>
      </c>
      <c r="BB3428">
        <f>IF('01_Вводные'!$B$234="Да",MAX(0,'19_Расчет_аналитики'!BB3405+'19_Расчет_аналитики'!BB3406-'19_Расчет_аналитики'!BB3426),0)</f>
        <v/>
      </c>
      <c r="BC3428">
        <f>IF('01_Вводные'!$B$234="Да",MAX(0,'19_Расчет_аналитики'!BC3405+'19_Расчет_аналитики'!BC3406-'19_Расчет_аналитики'!BC3426),0)</f>
        <v/>
      </c>
      <c r="BD3428">
        <f>IF('01_Вводные'!$B$234="Да",MAX(0,'19_Расчет_аналитики'!BD3405+'19_Расчет_аналитики'!BD3406-'19_Расчет_аналитики'!BD3426),0)</f>
        <v/>
      </c>
      <c r="BE3428">
        <f>IF('01_Вводные'!$B$234="Да",MAX(0,'19_Расчет_аналитики'!BE3405+'19_Расчет_аналитики'!BE3406-'19_Расчет_аналитики'!BE3426),0)</f>
        <v/>
      </c>
      <c r="BF3428">
        <f>IF('01_Вводные'!$B$234="Да",MAX(0,'19_Расчет_аналитики'!BF3405+'19_Расчет_аналитики'!BF3406-'19_Расчет_аналитики'!BF3426),0)</f>
        <v/>
      </c>
      <c r="BG3428">
        <f>IF('01_Вводные'!$B$234="Да",MAX(0,'19_Расчет_аналитики'!BG3405+'19_Расчет_аналитики'!BG3406-'19_Расчет_аналитики'!BG3426),0)</f>
        <v/>
      </c>
      <c r="BH3428">
        <f>IF('01_Вводные'!$B$234="Да",MAX(0,'19_Расчет_аналитики'!BH3405+'19_Расчет_аналитики'!BH3406-'19_Расчет_аналитики'!BH3426),0)</f>
        <v/>
      </c>
      <c r="BI3428">
        <f>IF('01_Вводные'!$B$234="Да",MAX(0,'19_Расчет_аналитики'!BI3405+'19_Расчет_аналитики'!BI3406-'19_Расчет_аналитики'!BI3426),0)</f>
        <v/>
      </c>
      <c r="BJ3428">
        <f>IF('01_Вводные'!$B$234="Да",MAX(0,'19_Расчет_аналитики'!BJ3405+'19_Расчет_аналитики'!BJ3406-'19_Расчет_аналитики'!BJ3426),0)</f>
        <v/>
      </c>
      <c r="BK3428">
        <f>IF('01_Вводные'!$B$234="Да",MAX(0,'19_Расчет_аналитики'!BK3405+'19_Расчет_аналитики'!BK3406-'19_Расчет_аналитики'!BK3426),0)</f>
        <v/>
      </c>
      <c r="BL3428">
        <f>IF('01_Вводные'!$B$234="Да",MAX(0,'19_Расчет_аналитики'!BL3405+'19_Расчет_аналитики'!BL3406-'19_Расчет_аналитики'!BL3426),0)</f>
        <v/>
      </c>
      <c r="BM3428">
        <f>IF('01_Вводные'!$B$234="Да",MAX(0,'19_Расчет_аналитики'!BM3405+'19_Расчет_аналитики'!BM3406-'19_Расчет_аналитики'!BM3426),0)</f>
        <v/>
      </c>
      <c r="BN3428">
        <f>IF('01_Вводные'!$B$234="Да",MAX(0,'19_Расчет_аналитики'!BN3405+'19_Расчет_аналитики'!BN3406-'19_Расчет_аналитики'!BN3426),0)</f>
        <v/>
      </c>
      <c r="BO3428">
        <f>IF('01_Вводные'!$B$234="Да",MAX(0,'19_Расчет_аналитики'!BO3405+'19_Расчет_аналитики'!BO3406-'19_Расчет_аналитики'!BO3426),0)</f>
        <v/>
      </c>
    </row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>
      <c r="Z3436">
        <f>IF('01_Вводные'!$B$234="Да",'19_Расчет_аналитики'!Z3496,0)</f>
        <v/>
      </c>
      <c r="AA3436">
        <f>IF('01_Вводные'!$B$234="Да",'19_Расчет_аналитики'!AA3496,0)</f>
        <v/>
      </c>
      <c r="AB3436">
        <f>IF('01_Вводные'!$B$234="Да",'19_Расчет_аналитики'!AB3496,0)</f>
        <v/>
      </c>
      <c r="AC3436">
        <f>IF('01_Вводные'!$B$234="Да",'19_Расчет_аналитики'!AC3496,0)</f>
        <v/>
      </c>
      <c r="AD3436">
        <f>IF('01_Вводные'!$B$234="Да",'19_Расчет_аналитики'!AD3496,0)</f>
        <v/>
      </c>
      <c r="AE3436">
        <f>IF('01_Вводные'!$B$234="Да",'19_Расчет_аналитики'!AE3496,0)</f>
        <v/>
      </c>
      <c r="AF3436">
        <f>IF('01_Вводные'!$B$234="Да",'19_Расчет_аналитики'!AF3496,0)</f>
        <v/>
      </c>
      <c r="AG3436">
        <f>IF('01_Вводные'!$B$234="Да",'19_Расчет_аналитики'!AG3496,0)</f>
        <v/>
      </c>
      <c r="AH3436">
        <f>IF('01_Вводные'!$B$234="Да",'19_Расчет_аналитики'!AH3496,0)</f>
        <v/>
      </c>
      <c r="AI3436">
        <f>IF('01_Вводные'!$B$234="Да",'19_Расчет_аналитики'!AI3496,0)</f>
        <v/>
      </c>
      <c r="AJ3436">
        <f>IF('01_Вводные'!$B$234="Да",'19_Расчет_аналитики'!AJ3496,0)</f>
        <v/>
      </c>
      <c r="AK3436">
        <f>IF('01_Вводные'!$B$234="Да",'19_Расчет_аналитики'!AK3496,0)</f>
        <v/>
      </c>
      <c r="AL3436">
        <f>IF('01_Вводные'!$B$234="Да",'19_Расчет_аналитики'!AL3496,0)</f>
        <v/>
      </c>
      <c r="AM3436">
        <f>IF('01_Вводные'!$B$234="Да",'19_Расчет_аналитики'!AM3496,0)</f>
        <v/>
      </c>
      <c r="AN3436">
        <f>IF('01_Вводные'!$B$234="Да",'19_Расчет_аналитики'!AN3496,0)</f>
        <v/>
      </c>
      <c r="AO3436">
        <f>IF('01_Вводные'!$B$234="Да",'19_Расчет_аналитики'!AO3496,0)</f>
        <v/>
      </c>
      <c r="AP3436">
        <f>IF('01_Вводные'!$B$234="Да",'19_Расчет_аналитики'!AP3496,0)</f>
        <v/>
      </c>
      <c r="AQ3436">
        <f>IF('01_Вводные'!$B$234="Да",'19_Расчет_аналитики'!AQ3496,0)</f>
        <v/>
      </c>
      <c r="AR3436">
        <f>IF('01_Вводные'!$B$234="Да",'19_Расчет_аналитики'!AR3496,0)</f>
        <v/>
      </c>
      <c r="AS3436">
        <f>IF('01_Вводные'!$B$234="Да",'19_Расчет_аналитики'!AS3496,0)</f>
        <v/>
      </c>
      <c r="AT3436">
        <f>IF('01_Вводные'!$B$234="Да",'19_Расчет_аналитики'!AT3496,0)</f>
        <v/>
      </c>
      <c r="AU3436">
        <f>IF('01_Вводные'!$B$234="Да",'19_Расчет_аналитики'!AU3496,0)</f>
        <v/>
      </c>
      <c r="AV3436">
        <f>IF('01_Вводные'!$B$234="Да",'19_Расчет_аналитики'!AV3496,0)</f>
        <v/>
      </c>
      <c r="AW3436">
        <f>IF('01_Вводные'!$B$234="Да",'19_Расчет_аналитики'!AW3496,0)</f>
        <v/>
      </c>
      <c r="AX3436">
        <f>IF('01_Вводные'!$B$234="Да",'19_Расчет_аналитики'!AX3496,0)</f>
        <v/>
      </c>
      <c r="AY3436">
        <f>IF('01_Вводные'!$B$234="Да",'19_Расчет_аналитики'!AY3496,0)</f>
        <v/>
      </c>
      <c r="AZ3436">
        <f>IF('01_Вводные'!$B$234="Да",'19_Расчет_аналитики'!AZ3496,0)</f>
        <v/>
      </c>
      <c r="BA3436">
        <f>IF('01_Вводные'!$B$234="Да",'19_Расчет_аналитики'!BA3496,0)</f>
        <v/>
      </c>
      <c r="BB3436">
        <f>IF('01_Вводные'!$B$234="Да",'19_Расчет_аналитики'!BB3496,0)</f>
        <v/>
      </c>
      <c r="BC3436">
        <f>IF('01_Вводные'!$B$234="Да",'19_Расчет_аналитики'!BC3496,0)</f>
        <v/>
      </c>
      <c r="BD3436">
        <f>IF('01_Вводные'!$B$234="Да",'19_Расчет_аналитики'!BD3496,0)</f>
        <v/>
      </c>
      <c r="BE3436">
        <f>IF('01_Вводные'!$B$234="Да",'19_Расчет_аналитики'!BE3496,0)</f>
        <v/>
      </c>
      <c r="BF3436">
        <f>IF('01_Вводные'!$B$234="Да",'19_Расчет_аналитики'!BF3496,0)</f>
        <v/>
      </c>
      <c r="BG3436">
        <f>IF('01_Вводные'!$B$234="Да",'19_Расчет_аналитики'!BG3496,0)</f>
        <v/>
      </c>
      <c r="BH3436">
        <f>IF('01_Вводные'!$B$234="Да",'19_Расчет_аналитики'!BH3496,0)</f>
        <v/>
      </c>
      <c r="BI3436">
        <f>IF('01_Вводные'!$B$234="Да",'19_Расчет_аналитики'!BI3496,0)</f>
        <v/>
      </c>
      <c r="BJ3436">
        <f>IF('01_Вводные'!$B$234="Да",'19_Расчет_аналитики'!BJ3496,0)</f>
        <v/>
      </c>
      <c r="BK3436">
        <f>IF('01_Вводные'!$B$234="Да",'19_Расчет_аналитики'!BK3496,0)</f>
        <v/>
      </c>
      <c r="BL3436">
        <f>IF('01_Вводные'!$B$234="Да",'19_Расчет_аналитики'!BL3496,0)</f>
        <v/>
      </c>
      <c r="BM3436">
        <f>IF('01_Вводные'!$B$234="Да",'19_Расчет_аналитики'!BM3496,0)</f>
        <v/>
      </c>
      <c r="BN3436">
        <f>IF('01_Вводные'!$B$234="Да",'19_Расчет_аналитики'!BN3496,0)</f>
        <v/>
      </c>
      <c r="BO3436">
        <f>IF('01_Вводные'!$B$234="Да",'19_Расчет_аналитики'!BO3496,0)</f>
        <v/>
      </c>
    </row>
    <row r="3437">
      <c r="N3437">
        <f>IF('01_Вводные'!$B$234="Да",SUM('19_Расчет_аналитики'!N3484:N3495),0)</f>
        <v/>
      </c>
      <c r="O3437">
        <f>IF('01_Вводные'!$B$234="Да",SUM('19_Расчет_аналитики'!O3484:O3495),0)</f>
        <v/>
      </c>
      <c r="P3437">
        <f>IF('01_Вводные'!$B$234="Да",SUM('19_Расчет_аналитики'!P3484:P3495),0)</f>
        <v/>
      </c>
      <c r="Q3437">
        <f>IF('01_Вводные'!$B$234="Да",SUM('19_Расчет_аналитики'!Q3484:Q3495),0)</f>
        <v/>
      </c>
      <c r="R3437">
        <f>IF('01_Вводные'!$B$234="Да",SUM('19_Расчет_аналитики'!R3484:R3495),0)</f>
        <v/>
      </c>
      <c r="S3437">
        <f>IF('01_Вводные'!$B$234="Да",SUM('19_Расчет_аналитики'!S3484:S3495),0)</f>
        <v/>
      </c>
      <c r="T3437">
        <f>IF('01_Вводные'!$B$234="Да",SUM('19_Расчет_аналитики'!T3484:T3495),0)</f>
        <v/>
      </c>
      <c r="U3437">
        <f>IF('01_Вводные'!$B$234="Да",SUM('19_Расчет_аналитики'!U3484:U3495),0)</f>
        <v/>
      </c>
      <c r="V3437">
        <f>IF('01_Вводные'!$B$234="Да",SUM('19_Расчет_аналитики'!V3484:V3495),0)</f>
        <v/>
      </c>
      <c r="W3437">
        <f>IF('01_Вводные'!$B$234="Да",SUM('19_Расчет_аналитики'!W3484:W3495),0)</f>
        <v/>
      </c>
      <c r="X3437">
        <f>IF('01_Вводные'!$B$234="Да",SUM('19_Расчет_аналитики'!X3484:X3495),0)</f>
        <v/>
      </c>
      <c r="Y3437">
        <f>IF('01_Вводные'!$B$234="Да",SUM('19_Расчет_аналитики'!Y3484:Y3495),0)</f>
        <v/>
      </c>
      <c r="Z3437">
        <f>IF('01_Вводные'!$B$234="Да",SUM('19_Расчет_аналитики'!Z3484:Z3495),0)</f>
        <v/>
      </c>
      <c r="AA3437">
        <f>IF('01_Вводные'!$B$234="Да",SUM('19_Расчет_аналитики'!AA3484:AA3495),0)</f>
        <v/>
      </c>
      <c r="AB3437">
        <f>IF('01_Вводные'!$B$234="Да",SUM('19_Расчет_аналитики'!AB3484:AB3495),0)</f>
        <v/>
      </c>
      <c r="AC3437">
        <f>IF('01_Вводные'!$B$234="Да",SUM('19_Расчет_аналитики'!AC3484:AC3495),0)</f>
        <v/>
      </c>
      <c r="AD3437">
        <f>IF('01_Вводные'!$B$234="Да",SUM('19_Расчет_аналитики'!AD3484:AD3495),0)</f>
        <v/>
      </c>
      <c r="AE3437">
        <f>IF('01_Вводные'!$B$234="Да",SUM('19_Расчет_аналитики'!AE3484:AE3495),0)</f>
        <v/>
      </c>
      <c r="AF3437">
        <f>IF('01_Вводные'!$B$234="Да",SUM('19_Расчет_аналитики'!AF3484:AF3495),0)</f>
        <v/>
      </c>
      <c r="AG3437">
        <f>IF('01_Вводные'!$B$234="Да",SUM('19_Расчет_аналитики'!AG3484:AG3495),0)</f>
        <v/>
      </c>
      <c r="AH3437">
        <f>IF('01_Вводные'!$B$234="Да",SUM('19_Расчет_аналитики'!AH3484:AH3495),0)</f>
        <v/>
      </c>
      <c r="AI3437">
        <f>IF('01_Вводные'!$B$234="Да",SUM('19_Расчет_аналитики'!AI3484:AI3495),0)</f>
        <v/>
      </c>
      <c r="AJ3437">
        <f>IF('01_Вводные'!$B$234="Да",SUM('19_Расчет_аналитики'!AJ3484:AJ3495),0)</f>
        <v/>
      </c>
      <c r="AK3437">
        <f>IF('01_Вводные'!$B$234="Да",SUM('19_Расчет_аналитики'!AK3484:AK3495),0)</f>
        <v/>
      </c>
      <c r="AL3437">
        <f>IF('01_Вводные'!$B$234="Да",SUM('19_Расчет_аналитики'!AL3484:AL3495),0)</f>
        <v/>
      </c>
      <c r="AM3437">
        <f>IF('01_Вводные'!$B$234="Да",SUM('19_Расчет_аналитики'!AM3484:AM3495),0)</f>
        <v/>
      </c>
      <c r="AN3437">
        <f>IF('01_Вводные'!$B$234="Да",SUM('19_Расчет_аналитики'!AN3484:AN3495),0)</f>
        <v/>
      </c>
      <c r="AO3437">
        <f>IF('01_Вводные'!$B$234="Да",SUM('19_Расчет_аналитики'!AO3484:AO3495),0)</f>
        <v/>
      </c>
      <c r="AP3437">
        <f>IF('01_Вводные'!$B$234="Да",SUM('19_Расчет_аналитики'!AP3484:AP3495),0)</f>
        <v/>
      </c>
      <c r="AQ3437">
        <f>IF('01_Вводные'!$B$234="Да",SUM('19_Расчет_аналитики'!AQ3484:AQ3495),0)</f>
        <v/>
      </c>
      <c r="AR3437">
        <f>IF('01_Вводные'!$B$234="Да",SUM('19_Расчет_аналитики'!AR3484:AR3495),0)</f>
        <v/>
      </c>
      <c r="AS3437">
        <f>IF('01_Вводные'!$B$234="Да",SUM('19_Расчет_аналитики'!AS3484:AS3495),0)</f>
        <v/>
      </c>
      <c r="AT3437">
        <f>IF('01_Вводные'!$B$234="Да",SUM('19_Расчет_аналитики'!AT3484:AT3495),0)</f>
        <v/>
      </c>
      <c r="AU3437">
        <f>IF('01_Вводные'!$B$234="Да",SUM('19_Расчет_аналитики'!AU3484:AU3495),0)</f>
        <v/>
      </c>
      <c r="AV3437">
        <f>IF('01_Вводные'!$B$234="Да",SUM('19_Расчет_аналитики'!AV3484:AV3495),0)</f>
        <v/>
      </c>
      <c r="AW3437">
        <f>IF('01_Вводные'!$B$234="Да",SUM('19_Расчет_аналитики'!AW3484:AW3495),0)</f>
        <v/>
      </c>
      <c r="AX3437">
        <f>IF('01_Вводные'!$B$234="Да",SUM('19_Расчет_аналитики'!AX3484:AX3495),0)</f>
        <v/>
      </c>
      <c r="AY3437">
        <f>IF('01_Вводные'!$B$234="Да",SUM('19_Расчет_аналитики'!AY3484:AY3495),0)</f>
        <v/>
      </c>
      <c r="AZ3437">
        <f>IF('01_Вводные'!$B$234="Да",SUM('19_Расчет_аналитики'!AZ3484:AZ3495),0)</f>
        <v/>
      </c>
      <c r="BA3437">
        <f>IF('01_Вводные'!$B$234="Да",SUM('19_Расчет_аналитики'!BA3484:BA3495),0)</f>
        <v/>
      </c>
      <c r="BB3437">
        <f>IF('01_Вводные'!$B$234="Да",SUM('19_Расчет_аналитики'!BB3484:BB3495),0)</f>
        <v/>
      </c>
      <c r="BC3437">
        <f>IF('01_Вводные'!$B$234="Да",SUM('19_Расчет_аналитики'!BC3484:BC3495),0)</f>
        <v/>
      </c>
      <c r="BD3437">
        <f>IF('01_Вводные'!$B$234="Да",SUM('19_Расчет_аналитики'!BD3484:BD3495),0)</f>
        <v/>
      </c>
      <c r="BE3437">
        <f>IF('01_Вводные'!$B$234="Да",SUM('19_Расчет_аналитики'!BE3484:BE3495),0)</f>
        <v/>
      </c>
      <c r="BF3437">
        <f>IF('01_Вводные'!$B$234="Да",SUM('19_Расчет_аналитики'!BF3484:BF3495),0)</f>
        <v/>
      </c>
      <c r="BG3437">
        <f>IF('01_Вводные'!$B$234="Да",SUM('19_Расчет_аналитики'!BG3484:BG3495),0)</f>
        <v/>
      </c>
      <c r="BH3437">
        <f>IF('01_Вводные'!$B$234="Да",SUM('19_Расчет_аналитики'!BH3484:BH3495),0)</f>
        <v/>
      </c>
      <c r="BI3437">
        <f>IF('01_Вводные'!$B$234="Да",SUM('19_Расчет_аналитики'!BI3484:BI3495),0)</f>
        <v/>
      </c>
      <c r="BJ3437">
        <f>IF('01_Вводные'!$B$234="Да",SUM('19_Расчет_аналитики'!BJ3484:BJ3495),0)</f>
        <v/>
      </c>
      <c r="BK3437">
        <f>IF('01_Вводные'!$B$234="Да",SUM('19_Расчет_аналитики'!BK3484:BK3495),0)</f>
        <v/>
      </c>
      <c r="BL3437">
        <f>IF('01_Вводные'!$B$234="Да",SUM('19_Расчет_аналитики'!BL3484:BL3495),0)</f>
        <v/>
      </c>
      <c r="BM3437">
        <f>IF('01_Вводные'!$B$234="Да",SUM('19_Расчет_аналитики'!BM3484:BM3495),0)</f>
        <v/>
      </c>
      <c r="BN3437">
        <f>IF('01_Вводные'!$B$234="Да",SUM('19_Расчет_аналитики'!BN3484:BN3495),0)</f>
        <v/>
      </c>
      <c r="BO3437">
        <f>IF('01_Вводные'!$B$234="Да",SUM('19_Расчет_аналитики'!BO3484:BO3495),0)</f>
        <v/>
      </c>
    </row>
    <row r="3438">
      <c r="N3438">
        <f>IF('01_Вводные'!$B$234="Да",'19_Расчет_аналитики'!N3405-'19_Расчет_аналитики'!N3437,0)</f>
        <v/>
      </c>
      <c r="O3438">
        <f>IF('01_Вводные'!$B$234="Да",'19_Расчет_аналитики'!O3405-'19_Расчет_аналитики'!O3437,0)</f>
        <v/>
      </c>
      <c r="P3438">
        <f>IF('01_Вводные'!$B$234="Да",'19_Расчет_аналитики'!P3405-'19_Расчет_аналитики'!P3437,0)</f>
        <v/>
      </c>
      <c r="Q3438">
        <f>IF('01_Вводные'!$B$234="Да",'19_Расчет_аналитики'!Q3405-'19_Расчет_аналитики'!Q3437,0)</f>
        <v/>
      </c>
      <c r="R3438">
        <f>IF('01_Вводные'!$B$234="Да",'19_Расчет_аналитики'!R3405-'19_Расчет_аналитики'!R3437,0)</f>
        <v/>
      </c>
      <c r="S3438">
        <f>IF('01_Вводные'!$B$234="Да",'19_Расчет_аналитики'!S3405-'19_Расчет_аналитики'!S3437,0)</f>
        <v/>
      </c>
      <c r="T3438">
        <f>IF('01_Вводные'!$B$234="Да",'19_Расчет_аналитики'!T3405-'19_Расчет_аналитики'!T3437,0)</f>
        <v/>
      </c>
      <c r="U3438">
        <f>IF('01_Вводные'!$B$234="Да",'19_Расчет_аналитики'!U3405-'19_Расчет_аналитики'!U3437,0)</f>
        <v/>
      </c>
      <c r="V3438">
        <f>IF('01_Вводные'!$B$234="Да",'19_Расчет_аналитики'!V3405-'19_Расчет_аналитики'!V3437,0)</f>
        <v/>
      </c>
      <c r="W3438">
        <f>IF('01_Вводные'!$B$234="Да",'19_Расчет_аналитики'!W3405-'19_Расчет_аналитики'!W3437,0)</f>
        <v/>
      </c>
      <c r="X3438">
        <f>IF('01_Вводные'!$B$234="Да",'19_Расчет_аналитики'!X3405-'19_Расчет_аналитики'!X3437,0)</f>
        <v/>
      </c>
      <c r="Y3438">
        <f>IF('01_Вводные'!$B$234="Да",'19_Расчет_аналитики'!Y3405-'19_Расчет_аналитики'!Y3437,0)</f>
        <v/>
      </c>
      <c r="Z3438">
        <f>IF('01_Вводные'!$B$234="Да",'19_Расчет_аналитики'!Z3405-'19_Расчет_аналитики'!Z3437,0)</f>
        <v/>
      </c>
      <c r="AA3438">
        <f>IF('01_Вводные'!$B$234="Да",'19_Расчет_аналитики'!AA3405-'19_Расчет_аналитики'!AA3437,0)</f>
        <v/>
      </c>
      <c r="AB3438">
        <f>IF('01_Вводные'!$B$234="Да",'19_Расчет_аналитики'!AB3405-'19_Расчет_аналитики'!AB3437,0)</f>
        <v/>
      </c>
      <c r="AC3438">
        <f>IF('01_Вводные'!$B$234="Да",'19_Расчет_аналитики'!AC3405-'19_Расчет_аналитики'!AC3437,0)</f>
        <v/>
      </c>
      <c r="AD3438">
        <f>IF('01_Вводные'!$B$234="Да",'19_Расчет_аналитики'!AD3405-'19_Расчет_аналитики'!AD3437,0)</f>
        <v/>
      </c>
      <c r="AE3438">
        <f>IF('01_Вводные'!$B$234="Да",'19_Расчет_аналитики'!AE3405-'19_Расчет_аналитики'!AE3437,0)</f>
        <v/>
      </c>
      <c r="AF3438">
        <f>IF('01_Вводные'!$B$234="Да",'19_Расчет_аналитики'!AF3405-'19_Расчет_аналитики'!AF3437,0)</f>
        <v/>
      </c>
      <c r="AG3438">
        <f>IF('01_Вводные'!$B$234="Да",'19_Расчет_аналитики'!AG3405-'19_Расчет_аналитики'!AG3437,0)</f>
        <v/>
      </c>
      <c r="AH3438">
        <f>IF('01_Вводные'!$B$234="Да",'19_Расчет_аналитики'!AH3405-'19_Расчет_аналитики'!AH3437,0)</f>
        <v/>
      </c>
      <c r="AI3438">
        <f>IF('01_Вводные'!$B$234="Да",'19_Расчет_аналитики'!AI3405-'19_Расчет_аналитики'!AI3437,0)</f>
        <v/>
      </c>
      <c r="AJ3438">
        <f>IF('01_Вводные'!$B$234="Да",'19_Расчет_аналитики'!AJ3405-'19_Расчет_аналитики'!AJ3437,0)</f>
        <v/>
      </c>
      <c r="AK3438">
        <f>IF('01_Вводные'!$B$234="Да",'19_Расчет_аналитики'!AK3405-'19_Расчет_аналитики'!AK3437,0)</f>
        <v/>
      </c>
      <c r="AL3438">
        <f>IF('01_Вводные'!$B$234="Да",'19_Расчет_аналитики'!AL3405-'19_Расчет_аналитики'!AL3437,0)</f>
        <v/>
      </c>
      <c r="AM3438">
        <f>IF('01_Вводные'!$B$234="Да",'19_Расчет_аналитики'!AM3405-'19_Расчет_аналитики'!AM3437,0)</f>
        <v/>
      </c>
      <c r="AN3438">
        <f>IF('01_Вводные'!$B$234="Да",'19_Расчет_аналитики'!AN3405-'19_Расчет_аналитики'!AN3437,0)</f>
        <v/>
      </c>
      <c r="AO3438">
        <f>IF('01_Вводные'!$B$234="Да",'19_Расчет_аналитики'!AO3405-'19_Расчет_аналитики'!AO3437,0)</f>
        <v/>
      </c>
      <c r="AP3438">
        <f>IF('01_Вводные'!$B$234="Да",'19_Расчет_аналитики'!AP3405-'19_Расчет_аналитики'!AP3437,0)</f>
        <v/>
      </c>
      <c r="AQ3438">
        <f>IF('01_Вводные'!$B$234="Да",'19_Расчет_аналитики'!AQ3405-'19_Расчет_аналитики'!AQ3437,0)</f>
        <v/>
      </c>
      <c r="AR3438">
        <f>IF('01_Вводные'!$B$234="Да",'19_Расчет_аналитики'!AR3405-'19_Расчет_аналитики'!AR3437,0)</f>
        <v/>
      </c>
      <c r="AS3438">
        <f>IF('01_Вводные'!$B$234="Да",'19_Расчет_аналитики'!AS3405-'19_Расчет_аналитики'!AS3437,0)</f>
        <v/>
      </c>
      <c r="AT3438">
        <f>IF('01_Вводные'!$B$234="Да",'19_Расчет_аналитики'!AT3405-'19_Расчет_аналитики'!AT3437,0)</f>
        <v/>
      </c>
      <c r="AU3438">
        <f>IF('01_Вводные'!$B$234="Да",'19_Расчет_аналитики'!AU3405-'19_Расчет_аналитики'!AU3437,0)</f>
        <v/>
      </c>
      <c r="AV3438">
        <f>IF('01_Вводные'!$B$234="Да",'19_Расчет_аналитики'!AV3405-'19_Расчет_аналитики'!AV3437,0)</f>
        <v/>
      </c>
      <c r="AW3438">
        <f>IF('01_Вводные'!$B$234="Да",'19_Расчет_аналитики'!AW3405-'19_Расчет_аналитики'!AW3437,0)</f>
        <v/>
      </c>
      <c r="AX3438">
        <f>IF('01_Вводные'!$B$234="Да",'19_Расчет_аналитики'!AX3405-'19_Расчет_аналитики'!AX3437,0)</f>
        <v/>
      </c>
      <c r="AY3438">
        <f>IF('01_Вводные'!$B$234="Да",'19_Расчет_аналитики'!AY3405-'19_Расчет_аналитики'!AY3437,0)</f>
        <v/>
      </c>
      <c r="AZ3438">
        <f>IF('01_Вводные'!$B$234="Да",'19_Расчет_аналитики'!AZ3405-'19_Расчет_аналитики'!AZ3437,0)</f>
        <v/>
      </c>
      <c r="BA3438">
        <f>IF('01_Вводные'!$B$234="Да",'19_Расчет_аналитики'!BA3405-'19_Расчет_аналитики'!BA3437,0)</f>
        <v/>
      </c>
      <c r="BB3438">
        <f>IF('01_Вводные'!$B$234="Да",'19_Расчет_аналитики'!BB3405-'19_Расчет_аналитики'!BB3437,0)</f>
        <v/>
      </c>
      <c r="BC3438">
        <f>IF('01_Вводные'!$B$234="Да",'19_Расчет_аналитики'!BC3405-'19_Расчет_аналитики'!BC3437,0)</f>
        <v/>
      </c>
      <c r="BD3438">
        <f>IF('01_Вводные'!$B$234="Да",'19_Расчет_аналитики'!BD3405-'19_Расчет_аналитики'!BD3437,0)</f>
        <v/>
      </c>
      <c r="BE3438">
        <f>IF('01_Вводные'!$B$234="Да",'19_Расчет_аналитики'!BE3405-'19_Расчет_аналитики'!BE3437,0)</f>
        <v/>
      </c>
      <c r="BF3438">
        <f>IF('01_Вводные'!$B$234="Да",'19_Расчет_аналитики'!BF3405-'19_Расчет_аналитики'!BF3437,0)</f>
        <v/>
      </c>
      <c r="BG3438">
        <f>IF('01_Вводные'!$B$234="Да",'19_Расчет_аналитики'!BG3405-'19_Расчет_аналитики'!BG3437,0)</f>
        <v/>
      </c>
      <c r="BH3438">
        <f>IF('01_Вводные'!$B$234="Да",'19_Расчет_аналитики'!BH3405-'19_Расчет_аналитики'!BH3437,0)</f>
        <v/>
      </c>
      <c r="BI3438">
        <f>IF('01_Вводные'!$B$234="Да",'19_Расчет_аналитики'!BI3405-'19_Расчет_аналитики'!BI3437,0)</f>
        <v/>
      </c>
      <c r="BJ3438">
        <f>IF('01_Вводные'!$B$234="Да",'19_Расчет_аналитики'!BJ3405-'19_Расчет_аналитики'!BJ3437,0)</f>
        <v/>
      </c>
      <c r="BK3438">
        <f>IF('01_Вводные'!$B$234="Да",'19_Расчет_аналитики'!BK3405-'19_Расчет_аналитики'!BK3437,0)</f>
        <v/>
      </c>
      <c r="BL3438">
        <f>IF('01_Вводные'!$B$234="Да",'19_Расчет_аналитики'!BL3405-'19_Расчет_аналитики'!BL3437,0)</f>
        <v/>
      </c>
      <c r="BM3438">
        <f>IF('01_Вводные'!$B$234="Да",'19_Расчет_аналитики'!BM3405-'19_Расчет_аналитики'!BM3437,0)</f>
        <v/>
      </c>
      <c r="BN3438">
        <f>IF('01_Вводные'!$B$234="Да",'19_Расчет_аналитики'!BN3405-'19_Расчет_аналитики'!BN3437,0)</f>
        <v/>
      </c>
      <c r="BO3438">
        <f>IF('01_Вводные'!$B$234="Да",'19_Расчет_аналитики'!BO3405-'19_Расчет_аналитики'!BO3437,0)</f>
        <v/>
      </c>
    </row>
    <row r="3439">
      <c r="Z3439">
        <f>IF('01_Вводные'!$B$234="Да",'19_Расчет_аналитики'!Z3406-'19_Расчет_аналитики'!Z3436,0)</f>
        <v/>
      </c>
      <c r="AA3439">
        <f>IF('01_Вводные'!$B$234="Да",'19_Расчет_аналитики'!AA3406-'19_Расчет_аналитики'!AA3436,0)</f>
        <v/>
      </c>
      <c r="AB3439">
        <f>IF('01_Вводные'!$B$234="Да",'19_Расчет_аналитики'!AB3406-'19_Расчет_аналитики'!AB3436,0)</f>
        <v/>
      </c>
      <c r="AC3439">
        <f>IF('01_Вводные'!$B$234="Да",'19_Расчет_аналитики'!AC3406-'19_Расчет_аналитики'!AC3436,0)</f>
        <v/>
      </c>
      <c r="AD3439">
        <f>IF('01_Вводные'!$B$234="Да",'19_Расчет_аналитики'!AD3406-'19_Расчет_аналитики'!AD3436,0)</f>
        <v/>
      </c>
      <c r="AE3439">
        <f>IF('01_Вводные'!$B$234="Да",'19_Расчет_аналитики'!AE3406-'19_Расчет_аналитики'!AE3436,0)</f>
        <v/>
      </c>
      <c r="AF3439">
        <f>IF('01_Вводные'!$B$234="Да",'19_Расчет_аналитики'!AF3406-'19_Расчет_аналитики'!AF3436,0)</f>
        <v/>
      </c>
      <c r="AG3439">
        <f>IF('01_Вводные'!$B$234="Да",'19_Расчет_аналитики'!AG3406-'19_Расчет_аналитики'!AG3436,0)</f>
        <v/>
      </c>
      <c r="AH3439">
        <f>IF('01_Вводные'!$B$234="Да",'19_Расчет_аналитики'!AH3406-'19_Расчет_аналитики'!AH3436,0)</f>
        <v/>
      </c>
      <c r="AI3439">
        <f>IF('01_Вводные'!$B$234="Да",'19_Расчет_аналитики'!AI3406-'19_Расчет_аналитики'!AI3436,0)</f>
        <v/>
      </c>
      <c r="AJ3439">
        <f>IF('01_Вводные'!$B$234="Да",'19_Расчет_аналитики'!AJ3406-'19_Расчет_аналитики'!AJ3436,0)</f>
        <v/>
      </c>
      <c r="AK3439">
        <f>IF('01_Вводные'!$B$234="Да",'19_Расчет_аналитики'!AK3406-'19_Расчет_аналитики'!AK3436,0)</f>
        <v/>
      </c>
      <c r="AL3439">
        <f>IF('01_Вводные'!$B$234="Да",'19_Расчет_аналитики'!AL3406-'19_Расчет_аналитики'!AL3436,0)</f>
        <v/>
      </c>
      <c r="AM3439">
        <f>IF('01_Вводные'!$B$234="Да",'19_Расчет_аналитики'!AM3406-'19_Расчет_аналитики'!AM3436,0)</f>
        <v/>
      </c>
      <c r="AN3439">
        <f>IF('01_Вводные'!$B$234="Да",'19_Расчет_аналитики'!AN3406-'19_Расчет_аналитики'!AN3436,0)</f>
        <v/>
      </c>
      <c r="AO3439">
        <f>IF('01_Вводные'!$B$234="Да",'19_Расчет_аналитики'!AO3406-'19_Расчет_аналитики'!AO3436,0)</f>
        <v/>
      </c>
      <c r="AP3439">
        <f>IF('01_Вводные'!$B$234="Да",'19_Расчет_аналитики'!AP3406-'19_Расчет_аналитики'!AP3436,0)</f>
        <v/>
      </c>
      <c r="AQ3439">
        <f>IF('01_Вводные'!$B$234="Да",'19_Расчет_аналитики'!AQ3406-'19_Расчет_аналитики'!AQ3436,0)</f>
        <v/>
      </c>
      <c r="AR3439">
        <f>IF('01_Вводные'!$B$234="Да",'19_Расчет_аналитики'!AR3406-'19_Расчет_аналитики'!AR3436,0)</f>
        <v/>
      </c>
      <c r="AS3439">
        <f>IF('01_Вводные'!$B$234="Да",'19_Расчет_аналитики'!AS3406-'19_Расчет_аналитики'!AS3436,0)</f>
        <v/>
      </c>
      <c r="AT3439">
        <f>IF('01_Вводные'!$B$234="Да",'19_Расчет_аналитики'!AT3406-'19_Расчет_аналитики'!AT3436,0)</f>
        <v/>
      </c>
      <c r="AU3439">
        <f>IF('01_Вводные'!$B$234="Да",'19_Расчет_аналитики'!AU3406-'19_Расчет_аналитики'!AU3436,0)</f>
        <v/>
      </c>
      <c r="AV3439">
        <f>IF('01_Вводные'!$B$234="Да",'19_Расчет_аналитики'!AV3406-'19_Расчет_аналитики'!AV3436,0)</f>
        <v/>
      </c>
      <c r="AW3439">
        <f>IF('01_Вводные'!$B$234="Да",'19_Расчет_аналитики'!AW3406-'19_Расчет_аналитики'!AW3436,0)</f>
        <v/>
      </c>
      <c r="AX3439">
        <f>IF('01_Вводные'!$B$234="Да",'19_Расчет_аналитики'!AX3406-'19_Расчет_аналитики'!AX3436,0)</f>
        <v/>
      </c>
      <c r="AY3439">
        <f>IF('01_Вводные'!$B$234="Да",'19_Расчет_аналитики'!AY3406-'19_Расчет_аналитики'!AY3436,0)</f>
        <v/>
      </c>
      <c r="AZ3439">
        <f>IF('01_Вводные'!$B$234="Да",'19_Расчет_аналитики'!AZ3406-'19_Расчет_аналитики'!AZ3436,0)</f>
        <v/>
      </c>
      <c r="BA3439">
        <f>IF('01_Вводные'!$B$234="Да",'19_Расчет_аналитики'!BA3406-'19_Расчет_аналитики'!BA3436,0)</f>
        <v/>
      </c>
      <c r="BB3439">
        <f>IF('01_Вводные'!$B$234="Да",'19_Расчет_аналитики'!BB3406-'19_Расчет_аналитики'!BB3436,0)</f>
        <v/>
      </c>
      <c r="BC3439">
        <f>IF('01_Вводные'!$B$234="Да",'19_Расчет_аналитики'!BC3406-'19_Расчет_аналитики'!BC3436,0)</f>
        <v/>
      </c>
      <c r="BD3439">
        <f>IF('01_Вводные'!$B$234="Да",'19_Расчет_аналитики'!BD3406-'19_Расчет_аналитики'!BD3436,0)</f>
        <v/>
      </c>
      <c r="BE3439">
        <f>IF('01_Вводные'!$B$234="Да",'19_Расчет_аналитики'!BE3406-'19_Расчет_аналитики'!BE3436,0)</f>
        <v/>
      </c>
      <c r="BF3439">
        <f>IF('01_Вводные'!$B$234="Да",'19_Расчет_аналитики'!BF3406-'19_Расчет_аналитики'!BF3436,0)</f>
        <v/>
      </c>
      <c r="BG3439">
        <f>IF('01_Вводные'!$B$234="Да",'19_Расчет_аналитики'!BG3406-'19_Расчет_аналитики'!BG3436,0)</f>
        <v/>
      </c>
      <c r="BH3439">
        <f>IF('01_Вводные'!$B$234="Да",'19_Расчет_аналитики'!BH3406-'19_Расчет_аналитики'!BH3436,0)</f>
        <v/>
      </c>
      <c r="BI3439">
        <f>IF('01_Вводные'!$B$234="Да",'19_Расчет_аналитики'!BI3406-'19_Расчет_аналитики'!BI3436,0)</f>
        <v/>
      </c>
      <c r="BJ3439">
        <f>IF('01_Вводные'!$B$234="Да",'19_Расчет_аналитики'!BJ3406-'19_Расчет_аналитики'!BJ3436,0)</f>
        <v/>
      </c>
      <c r="BK3439">
        <f>IF('01_Вводные'!$B$234="Да",'19_Расчет_аналитики'!BK3406-'19_Расчет_аналитики'!BK3436,0)</f>
        <v/>
      </c>
      <c r="BL3439">
        <f>IF('01_Вводные'!$B$234="Да",'19_Расчет_аналитики'!BL3406-'19_Расчет_аналитики'!BL3436,0)</f>
        <v/>
      </c>
      <c r="BM3439">
        <f>IF('01_Вводные'!$B$234="Да",'19_Расчет_аналитики'!BM3406-'19_Расчет_аналитики'!BM3436,0)</f>
        <v/>
      </c>
      <c r="BN3439">
        <f>IF('01_Вводные'!$B$234="Да",'19_Расчет_аналитики'!BN3406-'19_Расчет_аналитики'!BN3436,0)</f>
        <v/>
      </c>
      <c r="BO3439">
        <f>IF('01_Вводные'!$B$234="Да",'19_Расчет_аналитики'!BO3406-'19_Расчет_аналитики'!BO3436,0)</f>
        <v/>
      </c>
    </row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>
      <c r="B3598">
        <f>IF('01_Вводные'!$B$234="Да",'19_Расчет_аналитики'!B3415-SUM('19_Расчет_аналитики'!B3412:B3414),0)</f>
        <v/>
      </c>
      <c r="C3598">
        <f>IF('01_Вводные'!$B$234="Да",'19_Расчет_аналитики'!C3415-SUM('19_Расчет_аналитики'!C3412:C3414),0)</f>
        <v/>
      </c>
      <c r="D3598">
        <f>IF('01_Вводные'!$B$234="Да",'19_Расчет_аналитики'!D3415-SUM('19_Расчет_аналитики'!D3412:D3414),0)</f>
        <v/>
      </c>
      <c r="E3598">
        <f>IF('01_Вводные'!$B$234="Да",'19_Расчет_аналитики'!E3415-SUM('19_Расчет_аналитики'!E3412:E3414),0)</f>
        <v/>
      </c>
      <c r="F3598">
        <f>IF('01_Вводные'!$B$234="Да",'19_Расчет_аналитики'!F3415-SUM('19_Расчет_аналитики'!F3412:F3414),0)</f>
        <v/>
      </c>
      <c r="G3598">
        <f>IF('01_Вводные'!$B$234="Да",'19_Расчет_аналитики'!G3415-SUM('19_Расчет_аналитики'!G3412:G3414),0)</f>
        <v/>
      </c>
      <c r="H3598">
        <f>IF('01_Вводные'!$B$234="Да",'19_Расчет_аналитики'!H3415-SUM('19_Расчет_аналитики'!H3412:H3414),0)</f>
        <v/>
      </c>
      <c r="I3598">
        <f>IF('01_Вводные'!$B$234="Да",'19_Расчет_аналитики'!I3415-SUM('19_Расчет_аналитики'!I3412:I3414),0)</f>
        <v/>
      </c>
      <c r="J3598">
        <f>IF('01_Вводные'!$B$234="Да",'19_Расчет_аналитики'!J3415-SUM('19_Расчет_аналитики'!J3412:J3414),0)</f>
        <v/>
      </c>
      <c r="K3598">
        <f>IF('01_Вводные'!$B$234="Да",'19_Расчет_аналитики'!K3415-SUM('19_Расчет_аналитики'!K3412:K3414),0)</f>
        <v/>
      </c>
      <c r="L3598">
        <f>IF('01_Вводные'!$B$234="Да",'19_Расчет_аналитики'!L3415-SUM('19_Расчет_аналитики'!L3412:L3414),0)</f>
        <v/>
      </c>
      <c r="M3598">
        <f>IF('01_Вводные'!$B$234="Да",'19_Расчет_аналитики'!M3415-SUM('19_Расчет_аналитики'!M3412:M3414),0)</f>
        <v/>
      </c>
      <c r="N3598">
        <f>IF('01_Вводные'!$B$234="Да",'19_Расчет_аналитики'!N3415-SUM('19_Расчет_аналитики'!N3412:N3414),0)</f>
        <v/>
      </c>
      <c r="O3598">
        <f>IF('01_Вводные'!$B$234="Да",'19_Расчет_аналитики'!O3415-SUM('19_Расчет_аналитики'!O3412:O3414),0)</f>
        <v/>
      </c>
      <c r="P3598">
        <f>IF('01_Вводные'!$B$234="Да",'19_Расчет_аналитики'!P3415-SUM('19_Расчет_аналитики'!P3412:P3414),0)</f>
        <v/>
      </c>
      <c r="Q3598">
        <f>IF('01_Вводные'!$B$234="Да",'19_Расчет_аналитики'!Q3415-SUM('19_Расчет_аналитики'!Q3412:Q3414),0)</f>
        <v/>
      </c>
      <c r="R3598">
        <f>IF('01_Вводные'!$B$234="Да",'19_Расчет_аналитики'!R3415-SUM('19_Расчет_аналитики'!R3412:R3414),0)</f>
        <v/>
      </c>
      <c r="S3598">
        <f>IF('01_Вводные'!$B$234="Да",'19_Расчет_аналитики'!S3415-SUM('19_Расчет_аналитики'!S3412:S3414),0)</f>
        <v/>
      </c>
      <c r="T3598">
        <f>IF('01_Вводные'!$B$234="Да",'19_Расчет_аналитики'!T3415-SUM('19_Расчет_аналитики'!T3412:T3414),0)</f>
        <v/>
      </c>
      <c r="U3598">
        <f>IF('01_Вводные'!$B$234="Да",'19_Расчет_аналитики'!U3415-SUM('19_Расчет_аналитики'!U3412:U3414),0)</f>
        <v/>
      </c>
      <c r="V3598">
        <f>IF('01_Вводные'!$B$234="Да",'19_Расчет_аналитики'!V3415-SUM('19_Расчет_аналитики'!V3412:V3414),0)</f>
        <v/>
      </c>
      <c r="W3598">
        <f>IF('01_Вводные'!$B$234="Да",'19_Расчет_аналитики'!W3415-SUM('19_Расчет_аналитики'!W3412:W3414),0)</f>
        <v/>
      </c>
      <c r="X3598">
        <f>IF('01_Вводные'!$B$234="Да",'19_Расчет_аналитики'!X3415-SUM('19_Расчет_аналитики'!X3412:X3414),0)</f>
        <v/>
      </c>
      <c r="Y3598">
        <f>IF('01_Вводные'!$B$234="Да",'19_Расчет_аналитики'!Y3415-SUM('19_Расчет_аналитики'!Y3412:Y3414),0)</f>
        <v/>
      </c>
      <c r="Z3598">
        <f>IF('01_Вводные'!$B$234="Да",'19_Расчет_аналитики'!Z3415-SUM('19_Расчет_аналитики'!Z3412:Z3414),0)</f>
        <v/>
      </c>
      <c r="AA3598">
        <f>IF('01_Вводные'!$B$234="Да",'19_Расчет_аналитики'!AA3415-SUM('19_Расчет_аналитики'!AA3412:AA3414),0)</f>
        <v/>
      </c>
      <c r="AB3598">
        <f>IF('01_Вводные'!$B$234="Да",'19_Расчет_аналитики'!AB3415-SUM('19_Расчет_аналитики'!AB3412:AB3414),0)</f>
        <v/>
      </c>
      <c r="AC3598">
        <f>IF('01_Вводные'!$B$234="Да",'19_Расчет_аналитики'!AC3415-SUM('19_Расчет_аналитики'!AC3412:AC3414),0)</f>
        <v/>
      </c>
      <c r="AD3598">
        <f>IF('01_Вводные'!$B$234="Да",'19_Расчет_аналитики'!AD3415-SUM('19_Расчет_аналитики'!AD3412:AD3414),0)</f>
        <v/>
      </c>
      <c r="AE3598">
        <f>IF('01_Вводные'!$B$234="Да",'19_Расчет_аналитики'!AE3415-SUM('19_Расчет_аналитики'!AE3412:AE3414),0)</f>
        <v/>
      </c>
      <c r="AF3598">
        <f>IF('01_Вводные'!$B$234="Да",'19_Расчет_аналитики'!AF3415-SUM('19_Расчет_аналитики'!AF3412:AF3414),0)</f>
        <v/>
      </c>
      <c r="AG3598">
        <f>IF('01_Вводные'!$B$234="Да",'19_Расчет_аналитики'!AG3415-SUM('19_Расчет_аналитики'!AG3412:AG3414),0)</f>
        <v/>
      </c>
      <c r="AH3598">
        <f>IF('01_Вводные'!$B$234="Да",'19_Расчет_аналитики'!AH3415-SUM('19_Расчет_аналитики'!AH3412:AH3414),0)</f>
        <v/>
      </c>
      <c r="AI3598">
        <f>IF('01_Вводные'!$B$234="Да",'19_Расчет_аналитики'!AI3415-SUM('19_Расчет_аналитики'!AI3412:AI3414),0)</f>
        <v/>
      </c>
      <c r="AJ3598">
        <f>IF('01_Вводные'!$B$234="Да",'19_Расчет_аналитики'!AJ3415-SUM('19_Расчет_аналитики'!AJ3412:AJ3414),0)</f>
        <v/>
      </c>
      <c r="AK3598">
        <f>IF('01_Вводные'!$B$234="Да",'19_Расчет_аналитики'!AK3415-SUM('19_Расчет_аналитики'!AK3412:AK3414),0)</f>
        <v/>
      </c>
      <c r="AL3598">
        <f>IF('01_Вводные'!$B$234="Да",'19_Расчет_аналитики'!AL3415-SUM('19_Расчет_аналитики'!AL3412:AL3414),0)</f>
        <v/>
      </c>
      <c r="AM3598">
        <f>IF('01_Вводные'!$B$234="Да",'19_Расчет_аналитики'!AM3415-SUM('19_Расчет_аналитики'!AM3412:AM3414),0)</f>
        <v/>
      </c>
      <c r="AN3598">
        <f>IF('01_Вводные'!$B$234="Да",'19_Расчет_аналитики'!AN3415-SUM('19_Расчет_аналитики'!AN3412:AN3414),0)</f>
        <v/>
      </c>
      <c r="AO3598">
        <f>IF('01_Вводные'!$B$234="Да",'19_Расчет_аналитики'!AO3415-SUM('19_Расчет_аналитики'!AO3412:AO3414),0)</f>
        <v/>
      </c>
      <c r="AP3598">
        <f>IF('01_Вводные'!$B$234="Да",'19_Расчет_аналитики'!AP3415-SUM('19_Расчет_аналитики'!AP3412:AP3414),0)</f>
        <v/>
      </c>
      <c r="AQ3598">
        <f>IF('01_Вводные'!$B$234="Да",'19_Расчет_аналитики'!AQ3415-SUM('19_Расчет_аналитики'!AQ3412:AQ3414),0)</f>
        <v/>
      </c>
      <c r="AR3598">
        <f>IF('01_Вводные'!$B$234="Да",'19_Расчет_аналитики'!AR3415-SUM('19_Расчет_аналитики'!AR3412:AR3414),0)</f>
        <v/>
      </c>
      <c r="AS3598">
        <f>IF('01_Вводные'!$B$234="Да",'19_Расчет_аналитики'!AS3415-SUM('19_Расчет_аналитики'!AS3412:AS3414),0)</f>
        <v/>
      </c>
      <c r="AT3598">
        <f>IF('01_Вводные'!$B$234="Да",'19_Расчет_аналитики'!AT3415-SUM('19_Расчет_аналитики'!AT3412:AT3414),0)</f>
        <v/>
      </c>
      <c r="AU3598">
        <f>IF('01_Вводные'!$B$234="Да",'19_Расчет_аналитики'!AU3415-SUM('19_Расчет_аналитики'!AU3412:AU3414),0)</f>
        <v/>
      </c>
      <c r="AV3598">
        <f>IF('01_Вводные'!$B$234="Да",'19_Расчет_аналитики'!AV3415-SUM('19_Расчет_аналитики'!AV3412:AV3414),0)</f>
        <v/>
      </c>
      <c r="AW3598">
        <f>IF('01_Вводные'!$B$234="Да",'19_Расчет_аналитики'!AW3415-SUM('19_Расчет_аналитики'!AW3412:AW3414),0)</f>
        <v/>
      </c>
      <c r="AX3598">
        <f>IF('01_Вводные'!$B$234="Да",'19_Расчет_аналитики'!AX3415-SUM('19_Расчет_аналитики'!AX3412:AX3414),0)</f>
        <v/>
      </c>
      <c r="AY3598">
        <f>IF('01_Вводные'!$B$234="Да",'19_Расчет_аналитики'!AY3415-SUM('19_Расчет_аналитики'!AY3412:AY3414),0)</f>
        <v/>
      </c>
      <c r="AZ3598">
        <f>IF('01_Вводные'!$B$234="Да",'19_Расчет_аналитики'!AZ3415-SUM('19_Расчет_аналитики'!AZ3412:AZ3414),0)</f>
        <v/>
      </c>
      <c r="BA3598">
        <f>IF('01_Вводные'!$B$234="Да",'19_Расчет_аналитики'!BA3415-SUM('19_Расчет_аналитики'!BA3412:BA3414),0)</f>
        <v/>
      </c>
      <c r="BB3598">
        <f>IF('01_Вводные'!$B$234="Да",'19_Расчет_аналитики'!BB3415-SUM('19_Расчет_аналитики'!BB3412:BB3414),0)</f>
        <v/>
      </c>
      <c r="BC3598">
        <f>IF('01_Вводные'!$B$234="Да",'19_Расчет_аналитики'!BC3415-SUM('19_Расчет_аналитики'!BC3412:BC3414),0)</f>
        <v/>
      </c>
      <c r="BD3598">
        <f>IF('01_Вводные'!$B$234="Да",'19_Расчет_аналитики'!BD3415-SUM('19_Расчет_аналитики'!BD3412:BD3414),0)</f>
        <v/>
      </c>
      <c r="BE3598">
        <f>IF('01_Вводные'!$B$234="Да",'19_Расчет_аналитики'!BE3415-SUM('19_Расчет_аналитики'!BE3412:BE3414),0)</f>
        <v/>
      </c>
      <c r="BF3598">
        <f>IF('01_Вводные'!$B$234="Да",'19_Расчет_аналитики'!BF3415-SUM('19_Расчет_аналитики'!BF3412:BF3414),0)</f>
        <v/>
      </c>
      <c r="BG3598">
        <f>IF('01_Вводные'!$B$234="Да",'19_Расчет_аналитики'!BG3415-SUM('19_Расчет_аналитики'!BG3412:BG3414),0)</f>
        <v/>
      </c>
      <c r="BH3598">
        <f>IF('01_Вводные'!$B$234="Да",'19_Расчет_аналитики'!BH3415-SUM('19_Расчет_аналитики'!BH3412:BH3414),0)</f>
        <v/>
      </c>
      <c r="BI3598">
        <f>IF('01_Вводные'!$B$234="Да",'19_Расчет_аналитики'!BI3415-SUM('19_Расчет_аналитики'!BI3412:BI3414),0)</f>
        <v/>
      </c>
      <c r="BJ3598">
        <f>IF('01_Вводные'!$B$234="Да",'19_Расчет_аналитики'!BJ3415-SUM('19_Расчет_аналитики'!BJ3412:BJ3414),0)</f>
        <v/>
      </c>
      <c r="BK3598">
        <f>IF('01_Вводные'!$B$234="Да",'19_Расчет_аналитики'!BK3415-SUM('19_Расчет_аналитики'!BK3412:BK3414),0)</f>
        <v/>
      </c>
      <c r="BL3598">
        <f>IF('01_Вводные'!$B$234="Да",'19_Расчет_аналитики'!BL3415-SUM('19_Расчет_аналитики'!BL3412:BL3414),0)</f>
        <v/>
      </c>
      <c r="BM3598">
        <f>IF('01_Вводные'!$B$234="Да",'19_Расчет_аналитики'!BM3415-SUM('19_Расчет_аналитики'!BM3412:BM3414),0)</f>
        <v/>
      </c>
      <c r="BN3598">
        <f>IF('01_Вводные'!$B$234="Да",'19_Расчет_аналитики'!BN3415-SUM('19_Расчет_аналитики'!BN3412:BN3414),0)</f>
        <v/>
      </c>
      <c r="BO3598">
        <f>IF('01_Вводные'!$B$234="Да",'19_Расчет_аналитики'!BO3415-SUM('19_Расчет_аналитики'!BO3412:BO3414),0)</f>
        <v/>
      </c>
    </row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IF('01_Вводные'!$B$234="Да",IF(OR('01_Вводные'!$B$238="Нет",'19_Расчет_аналитики'!B3663&gt;='19_Расчет_аналитики'!B3661-0.01),MIN('19_Расчет_аналитики'!B3667,MAX(0,'19_Расчет_аналитики'!B3823)),0),0)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IF('01_Вводные'!$B$234="Да",IF(OR('01_Вводные'!$B$238="Нет",'19_Расчет_аналитики'!C3663&gt;='19_Расчет_аналитики'!C3661-0.01),MIN('19_Расчет_аналитики'!C3667,MAX(0,'19_Расчет_аналитики'!C3823)),0),0)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IF('01_Вводные'!$B$234="Да",IF(OR('01_Вводные'!$B$238="Нет",'19_Расчет_аналитики'!D3663&gt;='19_Расчет_аналитики'!D3661-0.01),MIN('19_Расчет_аналитики'!D3667,MAX(0,'19_Расчет_аналитики'!D3823)),0),0)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IF('01_Вводные'!$B$234="Да",IF(OR('01_Вводные'!$B$238="Нет",'19_Расчет_аналитики'!E3663&gt;='19_Расчет_аналитики'!E3661-0.01),MIN('19_Расчет_аналитики'!E3667,MAX(0,'19_Расчет_аналитики'!E3823)),0),0)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IF('01_Вводные'!$B$234="Да",IF(OR('01_Вводные'!$B$238="Нет",'19_Расчет_аналитики'!F3663&gt;='19_Расчет_аналитики'!F3661-0.01),MIN('19_Расчет_аналитики'!F3667,MAX(0,'19_Расчет_аналитики'!F3823)),0),0)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IF('01_Вводные'!$B$234="Да",IF(OR('01_Вводные'!$B$238="Нет",'19_Расчет_аналитики'!G3663&gt;='19_Расчет_аналитики'!G3661-0.01),MIN('19_Расчет_аналитики'!G3667,MAX(0,'19_Расчет_аналитики'!G3823)),0),0)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IF('01_Вводные'!$B$234="Да",IF(OR('01_Вводные'!$B$238="Нет",'19_Расчет_аналитики'!H3663&gt;='19_Расчет_аналитики'!H3661-0.01),MIN('19_Расчет_аналитики'!H3667,MAX(0,'19_Расчет_аналитики'!H3823)),0),0)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IF('01_Вводные'!$B$234="Да",IF(OR('01_Вводные'!$B$238="Нет",'19_Расчет_аналитики'!I3663&gt;='19_Расчет_аналитики'!I3661-0.01),MIN('19_Расчет_аналитики'!I3667,MAX(0,'19_Расчет_аналитики'!I3823)),0),0)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IF('01_Вводные'!$B$234="Да",IF(OR('01_Вводные'!$B$238="Нет",'19_Расчет_аналитики'!J3663&gt;='19_Расчет_аналитики'!J3661-0.01),MIN('19_Расчет_аналитики'!J3667,MAX(0,'19_Расчет_аналитики'!J3823)),0),0)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IF('01_Вводные'!$B$234="Да",IF(OR('01_Вводные'!$B$238="Нет",'19_Расчет_аналитики'!K3663&gt;='19_Расчет_аналитики'!K3661-0.01),MIN('19_Расчет_аналитики'!K3667,MAX(0,'19_Расчет_аналитики'!K3823)),0),0)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IF('01_Вводные'!$B$234="Да",IF(OR('01_Вводные'!$B$238="Нет",'19_Расчет_аналитики'!L3663&gt;='19_Расчет_аналитики'!L3661-0.01),MIN('19_Расчет_аналитики'!L3667,MAX(0,'19_Расчет_аналитики'!L3823)),0),0)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IF('01_Вводные'!$B$234="Да",IF(OR('01_Вводные'!$B$238="Нет",'19_Расчет_аналитики'!M3663&gt;='19_Расчет_аналитики'!M3661-0.01),MIN('19_Расчет_аналитики'!M3667,MAX(0,'19_Расчет_аналитики'!M3823)),0),0)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IF('01_Вводные'!$B$234="Да",IF(OR('01_Вводные'!$B$238="Нет",'19_Расчет_аналитики'!N3663&gt;='19_Расчет_аналитики'!N3661-0.01),MIN('19_Расчет_аналитики'!N3667,MAX(0,'19_Расчет_аналитики'!N3823)),0),0)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IF('01_Вводные'!$B$234="Да",IF(OR('01_Вводные'!$B$238="Нет",'19_Расчет_аналитики'!O3663&gt;='19_Расчет_аналитики'!O3661-0.01),MIN('19_Расчет_аналитики'!O3667,MAX(0,'19_Расчет_аналитики'!O3823)),0),0)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IF('01_Вводные'!$B$234="Да",IF(OR('01_Вводные'!$B$238="Нет",'19_Расчет_аналитики'!P3663&gt;='19_Расчет_аналитики'!P3661-0.01),MIN('19_Расчет_аналитики'!P3667,MAX(0,'19_Расчет_аналитики'!P3823)),0),0)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IF('01_Вводные'!$B$234="Да",IF(OR('01_Вводные'!$B$238="Нет",'19_Расчет_аналитики'!Q3663&gt;='19_Расчет_аналитики'!Q3661-0.01),MIN('19_Расчет_аналитики'!Q3667,MAX(0,'19_Расчет_аналитики'!Q3823)),0),0)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IF('01_Вводные'!$B$234="Да",IF(OR('01_Вводные'!$B$238="Нет",'19_Расчет_аналитики'!R3663&gt;='19_Расчет_аналитики'!R3661-0.01),MIN('19_Расчет_аналитики'!R3667,MAX(0,'19_Расчет_аналитики'!R3823)),0),0)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IF('01_Вводные'!$B$234="Да",IF(OR('01_Вводные'!$B$238="Нет",'19_Расчет_аналитики'!S3663&gt;='19_Расчет_аналитики'!S3661-0.01),MIN('19_Расчет_аналитики'!S3667,MAX(0,'19_Расчет_аналитики'!S3823)),0),0)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IF('01_Вводные'!$B$234="Да",IF(OR('01_Вводные'!$B$238="Нет",'19_Расчет_аналитики'!T3663&gt;='19_Расчет_аналитики'!T3661-0.01),MIN('19_Расчет_аналитики'!T3667,MAX(0,'19_Расчет_аналитики'!T3823)),0),0)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IF('01_Вводные'!$B$234="Да",IF(OR('01_Вводные'!$B$238="Нет",'19_Расчет_аналитики'!U3663&gt;='19_Расчет_аналитики'!U3661-0.01),MIN('19_Расчет_аналитики'!U3667,MAX(0,'19_Расчет_аналитики'!U3823)),0),0)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IF('01_Вводные'!$B$234="Да",IF(OR('01_Вводные'!$B$238="Нет",'19_Расчет_аналитики'!V3663&gt;='19_Расчет_аналитики'!V3661-0.01),MIN('19_Расчет_аналитики'!V3667,MAX(0,'19_Расчет_аналитики'!V3823)),0),0)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IF('01_Вводные'!$B$234="Да",IF(OR('01_Вводные'!$B$238="Нет",'19_Расчет_аналитики'!W3663&gt;='19_Расчет_аналитики'!W3661-0.01),MIN('19_Расчет_аналитики'!W3667,MAX(0,'19_Расчет_аналитики'!W3823)),0),0)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IF('01_Вводные'!$B$234="Да",IF(OR('01_Вводные'!$B$238="Нет",'19_Расчет_аналитики'!X3663&gt;='19_Расчет_аналитики'!X3661-0.01),MIN('19_Расчет_аналитики'!X3667,MAX(0,'19_Расчет_аналитики'!X3823)),0),0)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IF('01_Вводные'!$B$234="Да",IF(OR('01_Вводные'!$B$238="Нет",'19_Расчет_аналитики'!Y3663&gt;='19_Расчет_аналитики'!Y3661-0.01),MIN('19_Расчет_аналитики'!Y3667,MAX(0,'19_Расчет_аналитики'!Y3823)),0),0)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IF('01_Вводные'!$B$234="Да",IF(OR('01_Вводные'!$B$238="Нет",'19_Расчет_аналитики'!Z3663&gt;='19_Расчет_аналитики'!Z3661-0.01),MIN('19_Расчет_аналитики'!Z3667,MAX(0,'19_Расчет_аналитики'!Z3823)),0),0)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3661-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3661-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3661-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3661-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3661-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3661-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3661-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3661-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3661-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3661-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3661-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3661-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3661-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3661-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3661-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3661-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3661-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3661-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3661-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3661-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3661-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3661-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3661-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3661-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3661-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3661-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3661-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3661-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3661-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3661-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3661-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3661-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3661-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3661-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3661-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>
      <c r="B3742">
        <f>IF('01_Вводные'!$B$234="Да",'19_Расчет_аналитики'!B3407,0)</f>
        <v/>
      </c>
      <c r="C3742">
        <f>IF('01_Вводные'!$B$234="Да",'19_Расчет_аналитики'!C3407,0)</f>
        <v/>
      </c>
      <c r="D3742">
        <f>IF('01_Вводные'!$B$234="Да",'19_Расчет_аналитики'!D3407,0)</f>
        <v/>
      </c>
      <c r="E3742">
        <f>IF('01_Вводные'!$B$234="Да",'19_Расчет_аналитики'!E3407,0)</f>
        <v/>
      </c>
      <c r="F3742">
        <f>IF('01_Вводные'!$B$234="Да",'19_Расчет_аналитики'!F3407,0)</f>
        <v/>
      </c>
      <c r="G3742">
        <f>IF('01_Вводные'!$B$234="Да",'19_Расчет_аналитики'!G3407,0)</f>
        <v/>
      </c>
      <c r="H3742">
        <f>IF('01_Вводные'!$B$234="Да",'19_Расчет_аналитики'!H3407,0)</f>
        <v/>
      </c>
      <c r="I3742">
        <f>IF('01_Вводные'!$B$234="Да",'19_Расчет_аналитики'!I3407,0)</f>
        <v/>
      </c>
      <c r="J3742">
        <f>IF('01_Вводные'!$B$234="Да",'19_Расчет_аналитики'!J3407,0)</f>
        <v/>
      </c>
      <c r="K3742">
        <f>IF('01_Вводные'!$B$234="Да",'19_Расчет_аналитики'!K3407,0)</f>
        <v/>
      </c>
      <c r="L3742">
        <f>IF('01_Вводные'!$B$234="Да",'19_Расчет_аналитики'!L3407,0)</f>
        <v/>
      </c>
      <c r="M3742">
        <f>IF('01_Вводные'!$B$234="Да",'19_Расчет_аналитики'!M3407,0)</f>
        <v/>
      </c>
      <c r="N3742">
        <f>IF('01_Вводные'!$B$234="Да",'19_Расчет_аналитики'!N3407,0)</f>
        <v/>
      </c>
      <c r="O3742">
        <f>IF('01_Вводные'!$B$234="Да",'19_Расчет_аналитики'!O3407,0)</f>
        <v/>
      </c>
      <c r="P3742">
        <f>IF('01_Вводные'!$B$234="Да",'19_Расчет_аналитики'!P3407,0)</f>
        <v/>
      </c>
      <c r="Q3742">
        <f>IF('01_Вводные'!$B$234="Да",'19_Расчет_аналитики'!Q3407,0)</f>
        <v/>
      </c>
      <c r="R3742">
        <f>IF('01_Вводные'!$B$234="Да",'19_Расчет_аналитики'!R3407,0)</f>
        <v/>
      </c>
      <c r="S3742">
        <f>IF('01_Вводные'!$B$234="Да",'19_Расчет_аналитики'!S3407,0)</f>
        <v/>
      </c>
      <c r="T3742">
        <f>IF('01_Вводные'!$B$234="Да",'19_Расчет_аналитики'!T3407,0)</f>
        <v/>
      </c>
      <c r="U3742">
        <f>IF('01_Вводные'!$B$234="Да",'19_Расчет_аналитики'!U3407,0)</f>
        <v/>
      </c>
      <c r="V3742">
        <f>IF('01_Вводные'!$B$234="Да",'19_Расчет_аналитики'!V3407,0)</f>
        <v/>
      </c>
      <c r="W3742">
        <f>IF('01_Вводные'!$B$234="Да",'19_Расчет_аналитики'!W3407,0)</f>
        <v/>
      </c>
      <c r="X3742">
        <f>IF('01_Вводные'!$B$234="Да",'19_Расчет_аналитики'!X3407,0)</f>
        <v/>
      </c>
      <c r="Y3742">
        <f>IF('01_Вводные'!$B$234="Да",'19_Расчет_аналитики'!Y3407,0)</f>
        <v/>
      </c>
      <c r="Z3742">
        <f>IF('01_Вводные'!$B$234="Да",'19_Расчет_аналитики'!Z3407,0)</f>
        <v/>
      </c>
      <c r="AA3742">
        <f>IF('01_Вводные'!$B$234="Да",'19_Расчет_аналитики'!AA3407,0)</f>
        <v/>
      </c>
      <c r="AB3742">
        <f>IF('01_Вводные'!$B$234="Да",'19_Расчет_аналитики'!AB3407,0)</f>
        <v/>
      </c>
      <c r="AC3742">
        <f>IF('01_Вводные'!$B$234="Да",'19_Расчет_аналитики'!AC3407,0)</f>
        <v/>
      </c>
      <c r="AD3742">
        <f>IF('01_Вводные'!$B$234="Да",'19_Расчет_аналитики'!AD3407,0)</f>
        <v/>
      </c>
      <c r="AE3742">
        <f>IF('01_Вводные'!$B$234="Да",'19_Расчет_аналитики'!AE3407,0)</f>
        <v/>
      </c>
      <c r="AF3742">
        <f>IF('01_Вводные'!$B$234="Да",'19_Расчет_аналитики'!AF3407,0)</f>
        <v/>
      </c>
      <c r="AG3742">
        <f>IF('01_Вводные'!$B$234="Да",'19_Расчет_аналитики'!AG3407,0)</f>
        <v/>
      </c>
      <c r="AH3742">
        <f>IF('01_Вводные'!$B$234="Да",'19_Расчет_аналитики'!AH3407,0)</f>
        <v/>
      </c>
      <c r="AI3742">
        <f>IF('01_Вводные'!$B$234="Да",'19_Расчет_аналитики'!AI3407,0)</f>
        <v/>
      </c>
      <c r="AJ3742">
        <f>IF('01_Вводные'!$B$234="Да",'19_Расчет_аналитики'!AJ3407,0)</f>
        <v/>
      </c>
      <c r="AK3742">
        <f>IF('01_Вводные'!$B$234="Да",'19_Расчет_аналитики'!AK3407,0)</f>
        <v/>
      </c>
      <c r="AL3742">
        <f>IF('01_Вводные'!$B$234="Да",'19_Расчет_аналитики'!AL3407,0)</f>
        <v/>
      </c>
      <c r="AM3742">
        <f>IF('01_Вводные'!$B$234="Да",'19_Расчет_аналитики'!AM3407,0)</f>
        <v/>
      </c>
      <c r="AN3742">
        <f>IF('01_Вводные'!$B$234="Да",'19_Расчет_аналитики'!AN3407,0)</f>
        <v/>
      </c>
      <c r="AO3742">
        <f>IF('01_Вводные'!$B$234="Да",'19_Расчет_аналитики'!AO3407,0)</f>
        <v/>
      </c>
      <c r="AP3742">
        <f>IF('01_Вводные'!$B$234="Да",'19_Расчет_аналитики'!AP3407,0)</f>
        <v/>
      </c>
      <c r="AQ3742">
        <f>IF('01_Вводные'!$B$234="Да",'19_Расчет_аналитики'!AQ3407,0)</f>
        <v/>
      </c>
      <c r="AR3742">
        <f>IF('01_Вводные'!$B$234="Да",'19_Расчет_аналитики'!AR3407,0)</f>
        <v/>
      </c>
      <c r="AS3742">
        <f>IF('01_Вводные'!$B$234="Да",'19_Расчет_аналитики'!AS3407,0)</f>
        <v/>
      </c>
      <c r="AT3742">
        <f>IF('01_Вводные'!$B$234="Да",'19_Расчет_аналитики'!AT3407,0)</f>
        <v/>
      </c>
      <c r="AU3742">
        <f>IF('01_Вводные'!$B$234="Да",'19_Расчет_аналитики'!AU3407,0)</f>
        <v/>
      </c>
      <c r="AV3742">
        <f>IF('01_Вводные'!$B$234="Да",'19_Расчет_аналитики'!AV3407,0)</f>
        <v/>
      </c>
      <c r="AW3742">
        <f>IF('01_Вводные'!$B$234="Да",'19_Расчет_аналитики'!AW3407,0)</f>
        <v/>
      </c>
      <c r="AX3742">
        <f>IF('01_Вводные'!$B$234="Да",'19_Расчет_аналитики'!AX3407,0)</f>
        <v/>
      </c>
      <c r="AY3742">
        <f>IF('01_Вводные'!$B$234="Да",'19_Расчет_аналитики'!AY3407,0)</f>
        <v/>
      </c>
      <c r="AZ3742">
        <f>IF('01_Вводные'!$B$234="Да",'19_Расчет_аналитики'!AZ3407,0)</f>
        <v/>
      </c>
      <c r="BA3742">
        <f>IF('01_Вводные'!$B$234="Да",'19_Расчет_аналитики'!BA3407,0)</f>
        <v/>
      </c>
      <c r="BB3742">
        <f>IF('01_Вводные'!$B$234="Да",'19_Расчет_аналитики'!BB3407,0)</f>
        <v/>
      </c>
      <c r="BC3742">
        <f>IF('01_Вводные'!$B$234="Да",'19_Расчет_аналитики'!BC3407,0)</f>
        <v/>
      </c>
      <c r="BD3742">
        <f>IF('01_Вводные'!$B$234="Да",'19_Расчет_аналитики'!BD3407,0)</f>
        <v/>
      </c>
      <c r="BE3742">
        <f>IF('01_Вводные'!$B$234="Да",'19_Расчет_аналитики'!BE3407,0)</f>
        <v/>
      </c>
      <c r="BF3742">
        <f>IF('01_Вводные'!$B$234="Да",'19_Расчет_аналитики'!BF3407,0)</f>
        <v/>
      </c>
      <c r="BG3742">
        <f>IF('01_Вводные'!$B$234="Да",'19_Расчет_аналитики'!BG3407,0)</f>
        <v/>
      </c>
      <c r="BH3742">
        <f>IF('01_Вводные'!$B$234="Да",'19_Расчет_аналитики'!BH3407,0)</f>
        <v/>
      </c>
      <c r="BI3742">
        <f>IF('01_Вводные'!$B$234="Да",'19_Расчет_аналитики'!BI3407,0)</f>
        <v/>
      </c>
    </row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C4387">
        <f>IF('01_Вводные'!$B$234="Да",ROUND(SUM('19_Расчет_аналитики'!$B4386:C4386),0)-ROUND(SUM('04_Продажи'!$B15:B15),0),0)</f>
        <v/>
      </c>
      <c r="D4387">
        <f>IF('01_Вводные'!$B$234="Да",ROUND(SUM('19_Расчет_аналитики'!$B4386:D4386),0)-ROUND(SUM('19_Расчет_аналитики'!$B4386:C4386),0),0)</f>
        <v/>
      </c>
      <c r="E4387">
        <f>IF('01_Вводные'!$B$234="Да",ROUND(SUM('19_Расчет_аналитики'!$B4386:E4386),0)-ROUND(SUM('19_Расчет_аналитики'!$B4386:D4386),0),0)</f>
        <v/>
      </c>
      <c r="F4387">
        <f>IF('01_Вводные'!$B$234="Да",ROUND(SUM('19_Расчет_аналитики'!$B4386:F4386),0)-ROUND(SUM('19_Расчет_аналитики'!$B4386:E4386),0),0)</f>
        <v/>
      </c>
      <c r="G4387">
        <f>IF('01_Вводные'!$B$234="Да",ROUND(SUM('19_Расчет_аналитики'!$B4386:G4386),0)-ROUND(SUM('19_Расчет_аналитики'!$B4386:F4386),0),0)</f>
        <v/>
      </c>
      <c r="H4387">
        <f>IF('01_Вводные'!$B$234="Да",ROUND(SUM('19_Расчет_аналитики'!$B4386:H4386),0)-ROUND(SUM('19_Расчет_аналитики'!$B4386:G4386),0),0)</f>
        <v/>
      </c>
      <c r="I4387">
        <f>IF('01_Вводные'!$B$234="Да",ROUND(SUM('19_Расчет_аналитики'!$B4386:I4386),0)-ROUND(SUM('19_Расчет_аналитики'!$B4386:H4386),0),0)</f>
        <v/>
      </c>
      <c r="J4387">
        <f>IF('01_Вводные'!$B$234="Да",ROUND(SUM('19_Расчет_аналитики'!$B4386:J4386),0)-ROUND(SUM('19_Расчет_аналитики'!$B4386:I4386),0),0)</f>
        <v/>
      </c>
      <c r="K4387">
        <f>IF('01_Вводные'!$B$234="Да",ROUND(SUM('19_Расчет_аналитики'!$B4386:K4386),0)-ROUND(SUM('19_Расчет_аналитики'!$B4386:J4386),0),0)</f>
        <v/>
      </c>
      <c r="L4387">
        <f>IF('01_Вводные'!$B$234="Да",ROUND(SUM('19_Расчет_аналитики'!$B4386:L4386),0)-ROUND(SUM('19_Расчет_аналитики'!$B4386:K4386),0),0)</f>
        <v/>
      </c>
      <c r="M4387">
        <f>IF('01_Вводные'!$B$234="Да",ROUND(SUM('19_Расчет_аналитики'!$B4386:M4386),0)-ROUND(SUM('19_Расчет_аналитики'!$B4386:L4386),0),0)</f>
        <v/>
      </c>
      <c r="N4387">
        <f>IF('01_Вводные'!$B$234="Да",ROUND('19_Расчет_аналитики'!N4386,0),0)</f>
        <v/>
      </c>
      <c r="O4387">
        <f>IF('01_Вводные'!$B$234="Да",ROUND(SUM('19_Расчет_аналитики'!$N4386:O4386),0)-ROUND(SUM('19_Расчет_аналитики'!$N4386:N4386),0),0)</f>
        <v/>
      </c>
      <c r="P4387">
        <f>IF('01_Вводные'!$B$234="Да",ROUND(SUM('19_Расчет_аналитики'!$N4386:P4386),0)-ROUND(SUM('19_Расчет_аналитики'!$N4386:O4386),0),0)</f>
        <v/>
      </c>
      <c r="Q4387">
        <f>IF('01_Вводные'!$B$234="Да",ROUND(SUM('19_Расчет_аналитики'!$N4386:Q4386),0)-ROUND(SUM('19_Расчет_аналитики'!$N4386:P4386),0),0)</f>
        <v/>
      </c>
      <c r="R4387">
        <f>IF('01_Вводные'!$B$234="Да",ROUND(SUM('19_Расчет_аналитики'!$N4386:R4386),0)-ROUND(SUM('19_Расчет_аналитики'!$N4386:Q4386),0),0)</f>
        <v/>
      </c>
      <c r="S4387">
        <f>IF('01_Вводные'!$B$234="Да",ROUND(SUM('19_Расчет_аналитики'!$N4386:S4386),0)-ROUND(SUM('19_Расчет_аналитики'!$N4386:R4386),0),0)</f>
        <v/>
      </c>
      <c r="T4387">
        <f>IF('01_Вводные'!$B$234="Да",ROUND(SUM('19_Расчет_аналитики'!$N4386:T4386),0)-ROUND(SUM('19_Расчет_аналитики'!$N4386:S4386),0),0)</f>
        <v/>
      </c>
      <c r="U4387">
        <f>IF('01_Вводные'!$B$234="Да",ROUND(SUM('19_Расчет_аналитики'!$N4386:U4386),0)-ROUND(SUM('19_Расчет_аналитики'!$N4386:T4386),0),0)</f>
        <v/>
      </c>
      <c r="V4387">
        <f>IF('01_Вводные'!$B$234="Да",ROUND(SUM('19_Расчет_аналитики'!$N4386:V4386),0)-ROUND(SUM('19_Расчет_аналитики'!$N4386:U4386),0),0)</f>
        <v/>
      </c>
      <c r="W4387">
        <f>IF('01_Вводные'!$B$234="Да",ROUND(SUM('19_Расчет_аналитики'!$N4386:W4386),0)-ROUND(SUM('19_Расчет_аналитики'!$N4386:V4386),0),0)</f>
        <v/>
      </c>
      <c r="X4387">
        <f>IF('01_Вводные'!$B$234="Да",ROUND(SUM('19_Расчет_аналитики'!$N4386:X4386),0)-ROUND(SUM('19_Расчет_аналитики'!$N4386:W4386),0),0)</f>
        <v/>
      </c>
      <c r="Y4387">
        <f>IF('01_Вводные'!$B$234="Да",ROUND(SUM('19_Расчет_аналитики'!$N4386:Y4386),0)-ROUND(SUM('19_Расчет_аналитики'!$N4386:X4386),0),0)</f>
        <v/>
      </c>
      <c r="Z4387">
        <f>IF('01_Вводные'!$B$234="Да",ROUND('19_Расчет_аналитики'!Z4386,0),0)</f>
        <v/>
      </c>
      <c r="AA4387">
        <f>IF('01_Вводные'!$B$234="Да",ROUND(SUM('19_Расчет_аналитики'!$Z4386:AA4386),0)-ROUND(SUM('19_Расчет_аналитики'!$Z4386:Z4386),0),0)</f>
        <v/>
      </c>
      <c r="AB4387">
        <f>IF('01_Вводные'!$B$234="Да",ROUND(SUM('19_Расчет_аналитики'!$Z4386:AB4386),0)-ROUND(SUM('19_Расчет_аналитики'!$Z4386:AA4386),0),0)</f>
        <v/>
      </c>
      <c r="AC4387">
        <f>IF('01_Вводные'!$B$234="Да",ROUND(SUM('19_Расчет_аналитики'!$Z4386:AC4386),0)-ROUND(SUM('19_Расчет_аналитики'!$Z4386:AB4386),0),0)</f>
        <v/>
      </c>
      <c r="AD4387">
        <f>IF('01_Вводные'!$B$234="Да",ROUND(SUM('19_Расчет_аналитики'!$Z4386:AD4386),0)-ROUND(SUM('19_Расчет_аналитики'!$Z4386:AC4386),0),0)</f>
        <v/>
      </c>
      <c r="AE4387">
        <f>IF('01_Вводные'!$B$234="Да",ROUND(SUM('19_Расчет_аналитики'!$Z4386:AE4386),0)-ROUND(SUM('19_Расчет_аналитики'!$Z4386:AD4386),0),0)</f>
        <v/>
      </c>
      <c r="AF4387">
        <f>IF('01_Вводные'!$B$234="Да",ROUND(SUM('19_Расчет_аналитики'!$Z4386:AF4386),0)-ROUND(SUM('19_Расчет_аналитики'!$Z4386:AE4386),0),0)</f>
        <v/>
      </c>
      <c r="AG4387">
        <f>IF('01_Вводные'!$B$234="Да",ROUND(SUM('19_Расчет_аналитики'!$Z4386:AG4386),0)-ROUND(SUM('19_Расчет_аналитики'!$Z4386:AF4386),0),0)</f>
        <v/>
      </c>
      <c r="AH4387">
        <f>IF('01_Вводные'!$B$234="Да",ROUND(SUM('19_Расчет_аналитики'!$Z4386:AH4386),0)-ROUND(SUM('19_Расчет_аналитики'!$Z4386:AG4386),0),0)</f>
        <v/>
      </c>
      <c r="AI4387">
        <f>IF('01_Вводные'!$B$234="Да",ROUND(SUM('19_Расчет_аналитики'!$Z4386:AI4386),0)-ROUND(SUM('19_Расчет_аналитики'!$Z4386:AH4386),0),0)</f>
        <v/>
      </c>
      <c r="AJ4387">
        <f>IF('01_Вводные'!$B$234="Да",ROUND(SUM('19_Расчет_аналитики'!$Z4386:AJ4386),0)-ROUND(SUM('19_Расчет_аналитики'!$Z4386:AI4386),0),0)</f>
        <v/>
      </c>
      <c r="AK4387">
        <f>IF('01_Вводные'!$B$234="Да",ROUND(SUM('19_Расчет_аналитики'!$Z4386:AK4386),0)-ROUND(SUM('19_Расчет_аналитики'!$Z4386:AJ4386),0),0)</f>
        <v/>
      </c>
      <c r="AL4387">
        <f>IF('01_Вводные'!$B$234="Да",ROUND('19_Расчет_аналитики'!AL4386,0),0)</f>
        <v/>
      </c>
      <c r="AM4387">
        <f>IF('01_Вводные'!$B$234="Да",ROUND(SUM('19_Расчет_аналитики'!$AL4386:AM4386),0)-ROUND(SUM('19_Расчет_аналитики'!$AL4386:AL4386),0),0)</f>
        <v/>
      </c>
      <c r="AN4387">
        <f>IF('01_Вводные'!$B$234="Да",ROUND(SUM('19_Расчет_аналитики'!$AL4386:AN4386),0)-ROUND(SUM('19_Расчет_аналитики'!$AL4386:AM4386),0),0)</f>
        <v/>
      </c>
      <c r="AO4387">
        <f>IF('01_Вводные'!$B$234="Да",ROUND(SUM('19_Расчет_аналитики'!$AL4386:AO4386),0)-ROUND(SUM('19_Расчет_аналитики'!$AL4386:AN4386),0),0)</f>
        <v/>
      </c>
      <c r="AP4387">
        <f>IF('01_Вводные'!$B$234="Да",ROUND(SUM('19_Расчет_аналитики'!$AL4386:AP4386),0)-ROUND(SUM('19_Расчет_аналитики'!$AL4386:AO4386),0),0)</f>
        <v/>
      </c>
      <c r="AQ4387">
        <f>IF('01_Вводные'!$B$234="Да",ROUND(SUM('19_Расчет_аналитики'!$AL4386:AQ4386),0)-ROUND(SUM('19_Расчет_аналитики'!$AL4386:AP4386),0),0)</f>
        <v/>
      </c>
      <c r="AR4387">
        <f>IF('01_Вводные'!$B$234="Да",ROUND(SUM('19_Расчет_аналитики'!$AL4386:AR4386),0)-ROUND(SUM('19_Расчет_аналитики'!$AL4386:AQ4386),0),0)</f>
        <v/>
      </c>
      <c r="AS4387">
        <f>IF('01_Вводные'!$B$234="Да",ROUND(SUM('19_Расчет_аналитики'!$AL4386:AS4386),0)-ROUND(SUM('19_Расчет_аналитики'!$AL4386:AR4386),0),0)</f>
        <v/>
      </c>
      <c r="AT4387">
        <f>IF('01_Вводные'!$B$234="Да",ROUND(SUM('19_Расчет_аналитики'!$AL4386:AT4386),0)-ROUND(SUM('19_Расчет_аналитики'!$AL4386:AS4386),0),0)</f>
        <v/>
      </c>
      <c r="AU4387">
        <f>IF('01_Вводные'!$B$234="Да",ROUND(SUM('19_Расчет_аналитики'!$AL4386:AU4386),0)-ROUND(SUM('19_Расчет_аналитики'!$AL4386:AT4386),0),0)</f>
        <v/>
      </c>
      <c r="AV4387">
        <f>IF('01_Вводные'!$B$234="Да",ROUND(SUM('19_Расчет_аналитики'!$AL4386:AV4386),0)-ROUND(SUM('19_Расчет_аналитики'!$AL4386:AU4386),0),0)</f>
        <v/>
      </c>
      <c r="AW4387">
        <f>IF('01_Вводные'!$B$234="Да",ROUND(SUM('19_Расчет_аналитики'!$AL4386:AW4386),0)-ROUND(SUM('19_Расчет_аналитики'!$AL4386:AV4386),0),0)</f>
        <v/>
      </c>
      <c r="AX4387">
        <f>IF('01_Вводные'!$B$234="Да",ROUND('19_Расчет_аналитики'!AX4386,0),0)</f>
        <v/>
      </c>
      <c r="AY4387">
        <f>IF('01_Вводные'!$B$234="Да",ROUND(SUM('19_Расчет_аналитики'!$AX4386:AY4386),0)-ROUND(SUM('19_Расчет_аналитики'!$AX4386:AX4386),0),0)</f>
        <v/>
      </c>
      <c r="AZ4387">
        <f>IF('01_Вводные'!$B$234="Да",ROUND(SUM('19_Расчет_аналитики'!$AX4386:AZ4386),0)-ROUND(SUM('19_Расчет_аналитики'!$AX4386:AY4386),0),0)</f>
        <v/>
      </c>
      <c r="BA4387">
        <f>IF('01_Вводные'!$B$234="Да",ROUND(SUM('19_Расчет_аналитики'!$AX4386:BA4386),0)-ROUND(SUM('19_Расчет_аналитики'!$AX4386:AZ4386),0),0)</f>
        <v/>
      </c>
      <c r="BB4387">
        <f>IF('01_Вводные'!$B$234="Да",ROUND(SUM('19_Расчет_аналитики'!$AX4386:BB4386),0)-ROUND(SUM('19_Расчет_аналитики'!$AX4386:BA4386),0),0)</f>
        <v/>
      </c>
      <c r="BC4387">
        <f>IF('01_Вводные'!$B$234="Да",ROUND(SUM('19_Расчет_аналитики'!$AX4386:BC4386),0)-ROUND(SUM('19_Расчет_аналитики'!$AX4386:BB4386),0),0)</f>
        <v/>
      </c>
      <c r="BD4387">
        <f>IF('01_Вводные'!$B$234="Да",ROUND(SUM('19_Расчет_аналитики'!$AX4386:BD4386),0)-ROUND(SUM('19_Расчет_аналитики'!$AX4386:BC4386),0),0)</f>
        <v/>
      </c>
      <c r="BE4387">
        <f>IF('01_Вводные'!$B$234="Да",ROUND(SUM('19_Расчет_аналитики'!$AX4386:BE4386),0)-ROUND(SUM('19_Расчет_аналитики'!$AX4386:BD4386),0),0)</f>
        <v/>
      </c>
      <c r="BF4387">
        <f>IF('01_Вводные'!$B$234="Да",ROUND(SUM('19_Расчет_аналитики'!$AX4386:BF4386),0)-ROUND(SUM('19_Расчет_аналитики'!$AX4386:BE4386),0),0)</f>
        <v/>
      </c>
      <c r="BG4387">
        <f>IF('01_Вводные'!$B$234="Да",ROUND(SUM('19_Расчет_аналитики'!$AX4386:BG4386),0)-ROUND(SUM('19_Расчет_аналитики'!$AX4386:BF4386),0),0)</f>
        <v/>
      </c>
      <c r="BH4387">
        <f>IF('01_Вводные'!$B$234="Да",ROUND(SUM('19_Расчет_аналитики'!$AX4386:BH4386),0)-ROUND(SUM('19_Расчет_аналитики'!$AX4386:BG4386),0),0)</f>
        <v/>
      </c>
      <c r="BI4387">
        <f>IF('01_Вводные'!$B$234="Да",ROUND(SUM('19_Расчет_аналитики'!$AX4386:BI4386),0)-ROUND(SUM('19_Расчет_аналитики'!$AX4386:BH4386),0),0)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>
      <c r="C4390">
        <f>IF('01_Вводные'!$B$234="Да",'19_Расчет_аналитики'!C4386*'01_Вводные'!$B$16,0)</f>
        <v/>
      </c>
      <c r="D4390">
        <f>IF('01_Вводные'!$B$234="Да",'19_Расчет_аналитики'!D4386*'01_Вводные'!$B$16,0)</f>
        <v/>
      </c>
      <c r="E4390">
        <f>IF('01_Вводные'!$B$234="Да",'19_Расчет_аналитики'!E4386*'01_Вводные'!$B$16,0)</f>
        <v/>
      </c>
      <c r="F4390">
        <f>IF('01_Вводные'!$B$234="Да",'19_Расчет_аналитики'!F4386*'01_Вводные'!$B$16,0)</f>
        <v/>
      </c>
      <c r="G4390">
        <f>IF('01_Вводные'!$B$234="Да",'19_Расчет_аналитики'!G4386*'01_Вводные'!$B$16,0)</f>
        <v/>
      </c>
      <c r="H4390">
        <f>IF('01_Вводные'!$B$234="Да",'19_Расчет_аналитики'!H4386*'01_Вводные'!$B$16,0)</f>
        <v/>
      </c>
      <c r="I4390">
        <f>IF('01_Вводные'!$B$234="Да",'19_Расчет_аналитики'!I4386*'01_Вводные'!$B$16,0)</f>
        <v/>
      </c>
      <c r="J4390">
        <f>IF('01_Вводные'!$B$234="Да",'19_Расчет_аналитики'!J4386*'01_Вводные'!$B$16,0)</f>
        <v/>
      </c>
      <c r="K4390">
        <f>IF('01_Вводные'!$B$234="Да",'19_Расчет_аналитики'!K4386*'01_Вводные'!$B$16,0)</f>
        <v/>
      </c>
      <c r="L4390">
        <f>IF('01_Вводные'!$B$234="Да",'19_Расчет_аналитики'!L4386*'01_Вводные'!$B$16,0)</f>
        <v/>
      </c>
      <c r="M4390">
        <f>IF('01_Вводные'!$B$234="Да",'19_Расчет_аналитики'!M4386*'01_Вводные'!$B$16,0)</f>
        <v/>
      </c>
      <c r="N4390">
        <f>IF('01_Вводные'!$B$234="Да",'19_Расчет_аналитики'!N4386*'01_Вводные'!$B$16,0)</f>
        <v/>
      </c>
      <c r="O4390">
        <f>IF('01_Вводные'!$B$234="Да",'19_Расчет_аналитики'!O4386*'01_Вводные'!$B$16,0)</f>
        <v/>
      </c>
      <c r="P4390">
        <f>IF('01_Вводные'!$B$234="Да",'19_Расчет_аналитики'!P4386*'01_Вводные'!$B$16,0)</f>
        <v/>
      </c>
      <c r="Q4390">
        <f>IF('01_Вводные'!$B$234="Да",'19_Расчет_аналитики'!Q4386*'01_Вводные'!$B$16,0)</f>
        <v/>
      </c>
      <c r="R4390">
        <f>IF('01_Вводные'!$B$234="Да",'19_Расчет_аналитики'!R4386*'01_Вводные'!$B$16,0)</f>
        <v/>
      </c>
      <c r="S4390">
        <f>IF('01_Вводные'!$B$234="Да",'19_Расчет_аналитики'!S4386*'01_Вводные'!$B$16,0)</f>
        <v/>
      </c>
      <c r="T4390">
        <f>IF('01_Вводные'!$B$234="Да",'19_Расчет_аналитики'!T4386*'01_Вводные'!$B$16,0)</f>
        <v/>
      </c>
      <c r="U4390">
        <f>IF('01_Вводные'!$B$234="Да",'19_Расчет_аналитики'!U4386*'01_Вводные'!$B$16,0)</f>
        <v/>
      </c>
      <c r="V4390">
        <f>IF('01_Вводные'!$B$234="Да",'19_Расчет_аналитики'!V4386*'01_Вводные'!$B$16,0)</f>
        <v/>
      </c>
      <c r="W4390">
        <f>IF('01_Вводные'!$B$234="Да",'19_Расчет_аналитики'!W4386*'01_Вводные'!$B$16,0)</f>
        <v/>
      </c>
      <c r="X4390">
        <f>IF('01_Вводные'!$B$234="Да",'19_Расчет_аналитики'!X4386*'01_Вводные'!$B$16,0)</f>
        <v/>
      </c>
      <c r="Y4390">
        <f>IF('01_Вводные'!$B$234="Да",'19_Расчет_аналитики'!Y4386*'01_Вводные'!$B$16,0)</f>
        <v/>
      </c>
      <c r="Z4390">
        <f>IF('01_Вводные'!$B$234="Да",'19_Расчет_аналитики'!Z4386*'01_Вводные'!$B$16,0)</f>
        <v/>
      </c>
      <c r="AA4390">
        <f>IF('01_Вводные'!$B$234="Да",'19_Расчет_аналитики'!AA4386*'01_Вводные'!$B$16,0)</f>
        <v/>
      </c>
      <c r="AB4390">
        <f>IF('01_Вводные'!$B$234="Да",'19_Расчет_аналитики'!AB4386*'01_Вводные'!$B$16,0)</f>
        <v/>
      </c>
      <c r="AC4390">
        <f>IF('01_Вводные'!$B$234="Да",'19_Расчет_аналитики'!AC4386*'01_Вводные'!$B$16,0)</f>
        <v/>
      </c>
      <c r="AD4390">
        <f>IF('01_Вводные'!$B$234="Да",'19_Расчет_аналитики'!AD4386*'01_Вводные'!$B$16,0)</f>
        <v/>
      </c>
      <c r="AE4390">
        <f>IF('01_Вводные'!$B$234="Да",'19_Расчет_аналитики'!AE4386*'01_Вводные'!$B$16,0)</f>
        <v/>
      </c>
      <c r="AF4390">
        <f>IF('01_Вводные'!$B$234="Да",'19_Расчет_аналитики'!AF4386*'01_Вводные'!$B$16,0)</f>
        <v/>
      </c>
      <c r="AG4390">
        <f>IF('01_Вводные'!$B$234="Да",'19_Расчет_аналитики'!AG4386*'01_Вводные'!$B$16,0)</f>
        <v/>
      </c>
      <c r="AH4390">
        <f>IF('01_Вводные'!$B$234="Да",'19_Расчет_аналитики'!AH4386*'01_Вводные'!$B$16,0)</f>
        <v/>
      </c>
      <c r="AI4390">
        <f>IF('01_Вводные'!$B$234="Да",'19_Расчет_аналитики'!AI4386*'01_Вводные'!$B$16,0)</f>
        <v/>
      </c>
      <c r="AJ4390">
        <f>IF('01_Вводные'!$B$234="Да",'19_Расчет_аналитики'!AJ4386*'01_Вводные'!$B$16,0)</f>
        <v/>
      </c>
      <c r="AK4390">
        <f>IF('01_Вводные'!$B$234="Да",'19_Расчет_аналитики'!AK4386*'01_Вводные'!$B$16,0)</f>
        <v/>
      </c>
      <c r="AL4390">
        <f>IF('01_Вводные'!$B$234="Да",'19_Расчет_аналитики'!AL4386*'01_Вводные'!$B$16,0)</f>
        <v/>
      </c>
      <c r="AM4390">
        <f>IF('01_Вводные'!$B$234="Да",'19_Расчет_аналитики'!AM4386*'01_Вводные'!$B$16,0)</f>
        <v/>
      </c>
      <c r="AN4390">
        <f>IF('01_Вводные'!$B$234="Да",'19_Расчет_аналитики'!AN4386*'01_Вводные'!$B$16,0)</f>
        <v/>
      </c>
      <c r="AO4390">
        <f>IF('01_Вводные'!$B$234="Да",'19_Расчет_аналитики'!AO4386*'01_Вводные'!$B$16,0)</f>
        <v/>
      </c>
      <c r="AP4390">
        <f>IF('01_Вводные'!$B$234="Да",'19_Расчет_аналитики'!AP4386*'01_Вводные'!$B$16,0)</f>
        <v/>
      </c>
      <c r="AQ4390">
        <f>IF('01_Вводные'!$B$234="Да",'19_Расчет_аналитики'!AQ4386*'01_Вводные'!$B$16,0)</f>
        <v/>
      </c>
      <c r="AR4390">
        <f>IF('01_Вводные'!$B$234="Да",'19_Расчет_аналитики'!AR4386*'01_Вводные'!$B$16,0)</f>
        <v/>
      </c>
      <c r="AS4390">
        <f>IF('01_Вводные'!$B$234="Да",'19_Расчет_аналитики'!AS4386*'01_Вводные'!$B$16,0)</f>
        <v/>
      </c>
      <c r="AT4390">
        <f>IF('01_Вводные'!$B$234="Да",'19_Расчет_аналитики'!AT4386*'01_Вводные'!$B$16,0)</f>
        <v/>
      </c>
      <c r="AU4390">
        <f>IF('01_Вводные'!$B$234="Да",'19_Расчет_аналитики'!AU4386*'01_Вводные'!$B$16,0)</f>
        <v/>
      </c>
      <c r="AV4390">
        <f>IF('01_Вводные'!$B$234="Да",'19_Расчет_аналитики'!AV4386*'01_Вводные'!$B$16,0)</f>
        <v/>
      </c>
      <c r="AW4390">
        <f>IF('01_Вводные'!$B$234="Да",'19_Расчет_аналитики'!AW4386*'01_Вводные'!$B$16,0)</f>
        <v/>
      </c>
      <c r="AX4390">
        <f>IF('01_Вводные'!$B$234="Да",'19_Расчет_аналитики'!AX4386*'01_Вводные'!$B$16,0)</f>
        <v/>
      </c>
      <c r="AY4390">
        <f>IF('01_Вводные'!$B$234="Да",'19_Расчет_аналитики'!AY4386*'01_Вводные'!$B$16,0)</f>
        <v/>
      </c>
      <c r="AZ4390">
        <f>IF('01_Вводные'!$B$234="Да",'19_Расчет_аналитики'!AZ4386*'01_Вводные'!$B$16,0)</f>
        <v/>
      </c>
      <c r="BA4390">
        <f>IF('01_Вводные'!$B$234="Да",'19_Расчет_аналитики'!BA4386*'01_Вводные'!$B$16,0)</f>
        <v/>
      </c>
      <c r="BB4390">
        <f>IF('01_Вводные'!$B$234="Да",'19_Расчет_аналитики'!BB4386*'01_Вводные'!$B$16,0)</f>
        <v/>
      </c>
      <c r="BC4390">
        <f>IF('01_Вводные'!$B$234="Да",'19_Расчет_аналитики'!BC4386*'01_Вводные'!$B$16,0)</f>
        <v/>
      </c>
      <c r="BD4390">
        <f>IF('01_Вводные'!$B$234="Да",'19_Расчет_аналитики'!BD4386*'01_Вводные'!$B$16,0)</f>
        <v/>
      </c>
      <c r="BE4390">
        <f>IF('01_Вводные'!$B$234="Да",'19_Расчет_аналитики'!BE4386*'01_Вводные'!$B$16,0)</f>
        <v/>
      </c>
      <c r="BF4390">
        <f>IF('01_Вводные'!$B$234="Да",'19_Расчет_аналитики'!BF4386*'01_Вводные'!$B$16,0)</f>
        <v/>
      </c>
      <c r="BG4390">
        <f>IF('01_Вводные'!$B$234="Да",'19_Расчет_аналитики'!BG4386*'01_Вводные'!$B$16,0)</f>
        <v/>
      </c>
      <c r="BH4390">
        <f>IF('01_Вводные'!$B$234="Да",'19_Расчет_аналитики'!BH4386*'01_Вводные'!$B$16,0)</f>
        <v/>
      </c>
      <c r="BI4390">
        <f>IF('01_Вводные'!$B$234="Да",'19_Расчет_аналитики'!BI4386*'01_Вводные'!$B$16,0)</f>
        <v/>
      </c>
    </row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IF('01_Вводные'!$B$234="Да",IF(OR(1&lt;='01_Вводные'!$B$15,1-'01_Вводные'!$B$15&gt;60),0,INDEX('19_Расчет_аналитики'!$B$4386:$BI$4386,1,1-'01_Вводные'!$B$15))*'01_Вводные'!$B$298*'01_Вводные'!$B$22,0)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IF('01_Вводные'!$B$234="Да",IF(OR(2&lt;='01_Вводные'!$B$15,2-'01_Вводные'!$B$15&gt;60),0,INDEX('19_Расчет_аналитики'!$B$4386:$BI$4386,1,2-'01_Вводные'!$B$15))*'01_Вводные'!$B$298*'01_Вводные'!$B$22,0)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IF('01_Вводные'!$B$234="Да",IF(OR(3&lt;='01_Вводные'!$B$15,3-'01_Вводные'!$B$15&gt;60),0,INDEX('19_Расчет_аналитики'!$B$4386:$BI$4386,1,3-'01_Вводные'!$B$15))*'01_Вводные'!$B$298*'01_Вводные'!$B$22,0)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IF('01_Вводные'!$B$234="Да",IF(OR(4&lt;='01_Вводные'!$B$15,4-'01_Вводные'!$B$15&gt;60),0,INDEX('19_Расчет_аналитики'!$B$4386:$BI$4386,1,4-'01_Вводные'!$B$15))*'01_Вводные'!$B$298*'01_Вводные'!$B$22,0)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IF('01_Вводные'!$B$234="Да",IF(OR(5&lt;='01_Вводные'!$B$15,5-'01_Вводные'!$B$15&gt;60),0,INDEX('19_Расчет_аналитики'!$B$4386:$BI$4386,1,5-'01_Вводные'!$B$15))*'01_Вводные'!$B$298*'01_Вводные'!$B$22,0)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IF('01_Вводные'!$B$234="Да",IF(OR(6&lt;='01_Вводные'!$B$15,6-'01_Вводные'!$B$15&gt;60),0,INDEX('19_Расчет_аналитики'!$B$4386:$BI$4386,1,6-'01_Вводные'!$B$15))*'01_Вводные'!$B$298*'01_Вводные'!$B$22,0)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IF('01_Вводные'!$B$234="Да",IF(OR(7&lt;='01_Вводные'!$B$15,7-'01_Вводные'!$B$15&gt;60),0,INDEX('19_Расчет_аналитики'!$B$4386:$BI$4386,1,7-'01_Вводные'!$B$15))*'01_Вводные'!$B$298*'01_Вводные'!$B$22,0)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IF('01_Вводные'!$B$234="Да",IF(OR(8&lt;='01_Вводные'!$B$15,8-'01_Вводные'!$B$15&gt;60),0,INDEX('19_Расчет_аналитики'!$B$4386:$BI$4386,1,8-'01_Вводные'!$B$15))*'01_Вводные'!$B$298*'01_Вводные'!$B$22,0)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IF('01_Вводные'!$B$234="Да",IF(OR(9&lt;='01_Вводные'!$B$15,9-'01_Вводные'!$B$15&gt;60),0,INDEX('19_Расчет_аналитики'!$B$4386:$BI$4386,1,9-'01_Вводные'!$B$15))*'01_Вводные'!$B$298*'01_Вводные'!$B$22,0)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IF('01_Вводные'!$B$234="Да",IF(OR(10&lt;='01_Вводные'!$B$15,10-'01_Вводные'!$B$15&gt;60),0,INDEX('19_Расчет_аналитики'!$B$4386:$BI$4386,1,10-'01_Вводные'!$B$15))*'01_Вводные'!$B$298*'01_Вводные'!$B$22,0)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IF('01_Вводные'!$B$234="Да",IF(OR(11&lt;='01_Вводные'!$B$15,11-'01_Вводные'!$B$15&gt;60),0,INDEX('19_Расчет_аналитики'!$B$4386:$BI$4386,1,11-'01_Вводные'!$B$15))*'01_Вводные'!$B$298*'01_Вводные'!$B$22,0)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IF('01_Вводные'!$B$234="Да",IF(OR(12&lt;='01_Вводные'!$B$15,12-'01_Вводные'!$B$15&gt;60),0,INDEX('19_Расчет_аналитики'!$B$4386:$BI$4386,1,12-'01_Вводные'!$B$15))*'01_Вводные'!$B$298*'01_Вводные'!$B$22,0)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IF('01_Вводные'!$B$234="Да",IF(OR(13&lt;='01_Вводные'!$B$15,13-'01_Вводные'!$B$15&gt;60),0,INDEX('19_Расчет_аналитики'!$B$4386:$BI$4386,1,13-'01_Вводные'!$B$15))*'01_Вводные'!$B$298*'01_Вводные'!$B$22,0)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IF('01_Вводные'!$B$234="Да",IF(OR(14&lt;='01_Вводные'!$B$15,14-'01_Вводные'!$B$15&gt;60),0,INDEX('19_Расчет_аналитики'!$B$4386:$BI$4386,1,14-'01_Вводные'!$B$15))*'01_Вводные'!$B$298*'01_Вводные'!$B$22,0)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IF('01_Вводные'!$B$234="Да",IF(OR(15&lt;='01_Вводные'!$B$15,15-'01_Вводные'!$B$15&gt;60),0,INDEX('19_Расчет_аналитики'!$B$4386:$BI$4386,1,15-'01_Вводные'!$B$15))*'01_Вводные'!$B$298*'01_Вводные'!$B$22,0)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IF('01_Вводные'!$B$234="Да",IF(OR(16&lt;='01_Вводные'!$B$15,16-'01_Вводные'!$B$15&gt;60),0,INDEX('19_Расчет_аналитики'!$B$4386:$BI$4386,1,16-'01_Вводные'!$B$15))*'01_Вводные'!$B$298*'01_Вводные'!$B$22,0)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IF('01_Вводные'!$B$234="Да",IF(OR(17&lt;='01_Вводные'!$B$15,17-'01_Вводные'!$B$15&gt;60),0,INDEX('19_Расчет_аналитики'!$B$4386:$BI$4386,1,17-'01_Вводные'!$B$15))*'01_Вводные'!$B$298*'01_Вводные'!$B$22,0)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IF('01_Вводные'!$B$234="Да",IF(OR(18&lt;='01_Вводные'!$B$15,18-'01_Вводные'!$B$15&gt;60),0,INDEX('19_Расчет_аналитики'!$B$4386:$BI$4386,1,18-'01_Вводные'!$B$15))*'01_Вводные'!$B$298*'01_Вводные'!$B$22,0)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IF('01_Вводные'!$B$234="Да",IF(OR(19&lt;='01_Вводные'!$B$15,19-'01_Вводные'!$B$15&gt;60),0,INDEX('19_Расчет_аналитики'!$B$4386:$BI$4386,1,19-'01_Вводные'!$B$15))*'01_Вводные'!$B$298*'01_Вводные'!$B$22,0)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IF('01_Вводные'!$B$234="Да",IF(OR(20&lt;='01_Вводные'!$B$15,20-'01_Вводные'!$B$15&gt;60),0,INDEX('19_Расчет_аналитики'!$B$4386:$BI$4386,1,20-'01_Вводные'!$B$15))*'01_Вводные'!$B$298*'01_Вводные'!$B$22,0)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IF('01_Вводные'!$B$234="Да",IF(OR(21&lt;='01_Вводные'!$B$15,21-'01_Вводные'!$B$15&gt;60),0,INDEX('19_Расчет_аналитики'!$B$4386:$BI$4386,1,21-'01_Вводные'!$B$15))*'01_Вводные'!$B$298*'01_Вводные'!$B$22,0)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IF('01_Вводные'!$B$234="Да",IF(OR(22&lt;='01_Вводные'!$B$15,22-'01_Вводные'!$B$15&gt;60),0,INDEX('19_Расчет_аналитики'!$B$4386:$BI$4386,1,22-'01_Вводные'!$B$15))*'01_Вводные'!$B$298*'01_Вводные'!$B$22,0)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IF('01_Вводные'!$B$234="Да",IF(OR(23&lt;='01_Вводные'!$B$15,23-'01_Вводные'!$B$15&gt;60),0,INDEX('19_Расчет_аналитики'!$B$4386:$BI$4386,1,23-'01_Вводные'!$B$15))*'01_Вводные'!$B$298*'01_Вводные'!$B$22,0)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IF('01_Вводные'!$B$234="Да",IF(OR(24&lt;='01_Вводные'!$B$15,24-'01_Вводные'!$B$15&gt;60),0,INDEX('19_Расчет_аналитики'!$B$4386:$BI$4386,1,24-'01_Вводные'!$B$15))*'01_Вводные'!$B$298*'01_Вводные'!$B$22,0)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IF('01_Вводные'!$B$234="Да",IF(OR(25&lt;='01_Вводные'!$B$15,25-'01_Вводные'!$B$15&gt;60),0,INDEX('19_Расчет_аналитики'!$B$4386:$BI$4386,1,25-'01_Вводные'!$B$15))*'01_Вводные'!$B$298*'01_Вводные'!$B$22,0)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IF('01_Вводные'!$B$234="Да",IF(OR(26&lt;='01_Вводные'!$B$15,26-'01_Вводные'!$B$15&gt;60),0,INDEX('19_Расчет_аналитики'!$B$4386:$BI$4386,1,26-'01_Вводные'!$B$15))*'01_Вводные'!$B$298*'01_Вводные'!$B$22,0)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IF('01_Вводные'!$B$234="Да",IF(OR(27&lt;='01_Вводные'!$B$15,27-'01_Вводные'!$B$15&gt;60),0,INDEX('19_Расчет_аналитики'!$B$4386:$BI$4386,1,27-'01_Вводные'!$B$15))*'01_Вводные'!$B$298*'01_Вводные'!$B$22,0)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IF('01_Вводные'!$B$234="Да",IF(OR(28&lt;='01_Вводные'!$B$15,28-'01_Вводные'!$B$15&gt;60),0,INDEX('19_Расчет_аналитики'!$B$4386:$BI$4386,1,28-'01_Вводные'!$B$15))*'01_Вводные'!$B$298*'01_Вводные'!$B$22,0)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IF('01_Вводные'!$B$234="Да",IF(OR(29&lt;='01_Вводные'!$B$15,29-'01_Вводные'!$B$15&gt;60),0,INDEX('19_Расчет_аналитики'!$B$4386:$BI$4386,1,29-'01_Вводные'!$B$15))*'01_Вводные'!$B$298*'01_Вводные'!$B$22,0)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IF('01_Вводные'!$B$234="Да",IF(OR(30&lt;='01_Вводные'!$B$15,30-'01_Вводные'!$B$15&gt;60),0,INDEX('19_Расчет_аналитики'!$B$4386:$BI$4386,1,30-'01_Вводные'!$B$15))*'01_Вводные'!$B$298*'01_Вводные'!$B$22,0)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IF('01_Вводные'!$B$234="Да",IF(OR(31&lt;='01_Вводные'!$B$15,31-'01_Вводные'!$B$15&gt;60),0,INDEX('19_Расчет_аналитики'!$B$4386:$BI$4386,1,31-'01_Вводные'!$B$15))*'01_Вводные'!$B$298*'01_Вводные'!$B$22,0)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IF('01_Вводные'!$B$234="Да",IF(OR(32&lt;='01_Вводные'!$B$15,32-'01_Вводные'!$B$15&gt;60),0,INDEX('19_Расчет_аналитики'!$B$4386:$BI$4386,1,32-'01_Вводные'!$B$15))*'01_Вводные'!$B$298*'01_Вводные'!$B$22,0)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IF('01_Вводные'!$B$234="Да",IF(OR(33&lt;='01_Вводные'!$B$15,33-'01_Вводные'!$B$15&gt;60),0,INDEX('19_Расчет_аналитики'!$B$4386:$BI$4386,1,33-'01_Вводные'!$B$15))*'01_Вводные'!$B$298*'01_Вводные'!$B$22,0)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IF('01_Вводные'!$B$234="Да",IF(OR(34&lt;='01_Вводные'!$B$15,34-'01_Вводные'!$B$15&gt;60),0,INDEX('19_Расчет_аналитики'!$B$4386:$BI$4386,1,34-'01_Вводные'!$B$15))*'01_Вводные'!$B$298*'01_Вводные'!$B$22,0)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IF('01_Вводные'!$B$234="Да",IF(OR(35&lt;='01_Вводные'!$B$15,35-'01_Вводные'!$B$15&gt;60),0,INDEX('19_Расчет_аналитики'!$B$4386:$BI$4386,1,35-'01_Вводные'!$B$15))*'01_Вводные'!$B$298*'01_Вводные'!$B$22,0)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IF('01_Вводные'!$B$234="Да",IF(OR(36&lt;='01_Вводные'!$B$15,36-'01_Вводные'!$B$15&gt;60),0,INDEX('19_Расчет_аналитики'!$B$4386:$BI$4386,1,36-'01_Вводные'!$B$15))*'01_Вводные'!$B$298*'01_Вводные'!$B$22,0)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IF('01_Вводные'!$B$234="Да",IF(OR(37&lt;='01_Вводные'!$B$15,37-'01_Вводные'!$B$15&gt;60),0,INDEX('19_Расчет_аналитики'!$B$4386:$BI$4386,1,37-'01_Вводные'!$B$15))*'01_Вводные'!$B$298*'01_Вводные'!$B$22,0)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IF('01_Вводные'!$B$234="Да",IF(OR(38&lt;='01_Вводные'!$B$15,38-'01_Вводные'!$B$15&gt;60),0,INDEX('19_Расчет_аналитики'!$B$4386:$BI$4386,1,38-'01_Вводные'!$B$15))*'01_Вводные'!$B$298*'01_Вводные'!$B$22,0)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IF('01_Вводные'!$B$234="Да",IF(OR(39&lt;='01_Вводные'!$B$15,39-'01_Вводные'!$B$15&gt;60),0,INDEX('19_Расчет_аналитики'!$B$4386:$BI$4386,1,39-'01_Вводные'!$B$15))*'01_Вводные'!$B$298*'01_Вводные'!$B$22,0)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IF('01_Вводные'!$B$234="Да",IF(OR(40&lt;='01_Вводные'!$B$15,40-'01_Вводные'!$B$15&gt;60),0,INDEX('19_Расчет_аналитики'!$B$4386:$BI$4386,1,40-'01_Вводные'!$B$15))*'01_Вводные'!$B$298*'01_Вводные'!$B$22,0)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IF('01_Вводные'!$B$234="Да",IF(OR(41&lt;='01_Вводные'!$B$15,41-'01_Вводные'!$B$15&gt;60),0,INDEX('19_Расчет_аналитики'!$B$4386:$BI$4386,1,41-'01_Вводные'!$B$15))*'01_Вводные'!$B$298*'01_Вводные'!$B$22,0)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IF('01_Вводные'!$B$234="Да",IF(OR(42&lt;='01_Вводные'!$B$15,42-'01_Вводные'!$B$15&gt;60),0,INDEX('19_Расчет_аналитики'!$B$4386:$BI$4386,1,42-'01_Вводные'!$B$15))*'01_Вводные'!$B$298*'01_Вводные'!$B$22,0)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IF('01_Вводные'!$B$234="Да",IF(OR(43&lt;='01_Вводные'!$B$15,43-'01_Вводные'!$B$15&gt;60),0,INDEX('19_Расчет_аналитики'!$B$4386:$BI$4386,1,43-'01_Вводные'!$B$15))*'01_Вводные'!$B$298*'01_Вводные'!$B$22,0)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IF('01_Вводные'!$B$234="Да",IF(OR(44&lt;='01_Вводные'!$B$15,44-'01_Вводные'!$B$15&gt;60),0,INDEX('19_Расчет_аналитики'!$B$4386:$BI$4386,1,44-'01_Вводные'!$B$15))*'01_Вводные'!$B$298*'01_Вводные'!$B$22,0)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IF('01_Вводные'!$B$234="Да",IF(OR(45&lt;='01_Вводные'!$B$15,45-'01_Вводные'!$B$15&gt;60),0,INDEX('19_Расчет_аналитики'!$B$4386:$BI$4386,1,45-'01_Вводные'!$B$15))*'01_Вводные'!$B$298*'01_Вводные'!$B$22,0)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IF('01_Вводные'!$B$234="Да",IF(OR(46&lt;='01_Вводные'!$B$15,46-'01_Вводные'!$B$15&gt;60),0,INDEX('19_Расчет_аналитики'!$B$4386:$BI$4386,1,46-'01_Вводные'!$B$15))*'01_Вводные'!$B$298*'01_Вводные'!$B$22,0)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IF('01_Вводные'!$B$234="Да",IF(OR(47&lt;='01_Вводные'!$B$15,47-'01_Вводные'!$B$15&gt;60),0,INDEX('19_Расчет_аналитики'!$B$4386:$BI$4386,1,47-'01_Вводные'!$B$15))*'01_Вводные'!$B$298*'01_Вводные'!$B$22,0)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IF('01_Вводные'!$B$234="Да",IF(OR(48&lt;='01_Вводные'!$B$15,48-'01_Вводные'!$B$15&gt;60),0,INDEX('19_Расчет_аналитики'!$B$4386:$BI$4386,1,48-'01_Вводные'!$B$15))*'01_Вводные'!$B$298*'01_Вводные'!$B$22,0)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IF('01_Вводные'!$B$234="Да",IF(OR(49&lt;='01_Вводные'!$B$15,49-'01_Вводные'!$B$15&gt;60),0,INDEX('19_Расчет_аналитики'!$B$4386:$BI$4386,1,49-'01_Вводные'!$B$15))*'01_Вводные'!$B$298*'01_Вводные'!$B$22,0)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IF('01_Вводные'!$B$234="Да",IF(OR(50&lt;='01_Вводные'!$B$15,50-'01_Вводные'!$B$15&gt;60),0,INDEX('19_Расчет_аналитики'!$B$4386:$BI$4386,1,50-'01_Вводные'!$B$15))*'01_Вводные'!$B$298*'01_Вводные'!$B$22,0)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IF('01_Вводные'!$B$234="Да",IF(OR(51&lt;='01_Вводные'!$B$15,51-'01_Вводные'!$B$15&gt;60),0,INDEX('19_Расчет_аналитики'!$B$4386:$BI$4386,1,51-'01_Вводные'!$B$15))*'01_Вводные'!$B$298*'01_Вводные'!$B$22,0)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IF('01_Вводные'!$B$234="Да",IF(OR(52&lt;='01_Вводные'!$B$15,52-'01_Вводные'!$B$15&gt;60),0,INDEX('19_Расчет_аналитики'!$B$4386:$BI$4386,1,52-'01_Вводные'!$B$15))*'01_Вводные'!$B$298*'01_Вводные'!$B$22,0)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IF('01_Вводные'!$B$234="Да",IF(OR(53&lt;='01_Вводные'!$B$15,53-'01_Вводные'!$B$15&gt;60),0,INDEX('19_Расчет_аналитики'!$B$4386:$BI$4386,1,53-'01_Вводные'!$B$15))*'01_Вводные'!$B$298*'01_Вводные'!$B$22,0)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IF('01_Вводные'!$B$234="Да",IF(OR(54&lt;='01_Вводные'!$B$15,54-'01_Вводные'!$B$15&gt;60),0,INDEX('19_Расчет_аналитики'!$B$4386:$BI$4386,1,54-'01_Вводные'!$B$15))*'01_Вводные'!$B$298*'01_Вводные'!$B$22,0)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IF('01_Вводные'!$B$234="Да",IF(OR(55&lt;='01_Вводные'!$B$15,55-'01_Вводные'!$B$15&gt;60),0,INDEX('19_Расчет_аналитики'!$B$4386:$BI$4386,1,55-'01_Вводные'!$B$15))*'01_Вводные'!$B$298*'01_Вводные'!$B$22,0)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IF('01_Вводные'!$B$234="Да",IF(OR(56&lt;='01_Вводные'!$B$15,56-'01_Вводные'!$B$15&gt;60),0,INDEX('19_Расчет_аналитики'!$B$4386:$BI$4386,1,56-'01_Вводные'!$B$15))*'01_Вводные'!$B$298*'01_Вводные'!$B$22,0)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IF('01_Вводные'!$B$234="Да",IF(OR(57&lt;='01_Вводные'!$B$15,57-'01_Вводные'!$B$15&gt;60),0,INDEX('19_Расчет_аналитики'!$B$4386:$BI$4386,1,57-'01_Вводные'!$B$15))*'01_Вводные'!$B$298*'01_Вводные'!$B$22,0)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IF('01_Вводные'!$B$234="Да",IF(OR(58&lt;='01_Вводные'!$B$15,58-'01_Вводные'!$B$15&gt;60),0,INDEX('19_Расчет_аналитики'!$B$4386:$BI$4386,1,58-'01_Вводные'!$B$15))*'01_Вводные'!$B$298*'01_Вводные'!$B$22,0)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IF('01_Вводные'!$B$234="Да",IF(OR(59&lt;='01_Вводные'!$B$15,59-'01_Вводные'!$B$15&gt;60),0,INDEX('19_Расчет_аналитики'!$B$4386:$BI$4386,1,59-'01_Вводные'!$B$15))*'01_Вводные'!$B$298*'01_Вводные'!$B$22,0)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IF('01_Вводные'!$B$234="Да",IF(OR(60&lt;='01_Вводные'!$B$15,60-'01_Вводные'!$B$15&gt;60),0,INDEX('19_Расчет_аналитики'!$B$4386:$BI$4386,1,60-'01_Вводные'!$B$15))*'01_Вводные'!$B$298*'01_Вводные'!$B$22,0)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IF('01_Вводные'!$B$234="Да",IF(OR(61&lt;='01_Вводные'!$B$15,61-'01_Вводные'!$B$15&gt;60),0,INDEX('19_Расчет_аналитики'!$B$4386:$BI$4386,1,61-'01_Вводные'!$B$15))*'01_Вводные'!$B$298*'01_Вводные'!$B$22,0)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IF('01_Вводные'!$B$234="Да",IF(OR(62&lt;='01_Вводные'!$B$15,62-'01_Вводные'!$B$15&gt;60),0,INDEX('19_Расчет_аналитики'!$B$4386:$BI$4386,1,62-'01_Вводные'!$B$15))*'01_Вводные'!$B$298*'01_Вводные'!$B$22,0)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IF('01_Вводные'!$B$234="Да",IF(OR(63&lt;='01_Вводные'!$B$15,63-'01_Вводные'!$B$15&gt;60),0,INDEX('19_Расчет_аналитики'!$B$4386:$BI$4386,1,63-'01_Вводные'!$B$15))*'01_Вводные'!$B$298*'01_Вводные'!$B$22,0)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IF('01_Вводные'!$B$234="Да",IF(OR(64&lt;='01_Вводные'!$B$15,64-'01_Вводные'!$B$15&gt;60),0,INDEX('19_Расчет_аналитики'!$B$4386:$BI$4386,1,64-'01_Вводные'!$B$15))*'01_Вводные'!$B$298*'01_Вводные'!$B$22,0)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IF('01_Вводные'!$B$234="Да",IF(OR(65&lt;='01_Вводные'!$B$15,65-'01_Вводные'!$B$15&gt;60),0,INDEX('19_Расчет_аналитики'!$B$4386:$BI$4386,1,65-'01_Вводные'!$B$15))*'01_Вводные'!$B$298*'01_Вводные'!$B$22,0)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IF('01_Вводные'!$B$234="Да",IF(OR(66&lt;='01_Вводные'!$B$15,66-'01_Вводные'!$B$15&gt;60),0,INDEX('19_Расчет_аналитики'!$B$4386:$BI$4386,1,66-'01_Вводные'!$B$15))*'01_Вводные'!$B$298*'01_Вводные'!$B$22,0)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>
      <c r="N4438">
        <f>IF('01_Вводные'!$B$234="Да",SUM('19_Расчет_аналитики'!N4496:N4508),0)</f>
        <v/>
      </c>
      <c r="O4438">
        <f>IF('01_Вводные'!$B$234="Да",SUM('19_Расчет_аналитики'!O4496:O4508),0)</f>
        <v/>
      </c>
      <c r="P4438">
        <f>IF('01_Вводные'!$B$234="Да",SUM('19_Расчет_аналитики'!P4496:P4508),0)</f>
        <v/>
      </c>
      <c r="Q4438">
        <f>IF('01_Вводные'!$B$234="Да",SUM('19_Расчет_аналитики'!Q4496:Q4508),0)</f>
        <v/>
      </c>
      <c r="R4438">
        <f>IF('01_Вводные'!$B$234="Да",SUM('19_Расчет_аналитики'!R4496:R4508),0)</f>
        <v/>
      </c>
      <c r="S4438">
        <f>IF('01_Вводные'!$B$234="Да",SUM('19_Расчет_аналитики'!S4496:S4508),0)</f>
        <v/>
      </c>
      <c r="T4438">
        <f>IF('01_Вводные'!$B$234="Да",SUM('19_Расчет_аналитики'!T4496:T4508),0)</f>
        <v/>
      </c>
      <c r="U4438">
        <f>IF('01_Вводные'!$B$234="Да",SUM('19_Расчет_аналитики'!U4496:U4508),0)</f>
        <v/>
      </c>
      <c r="V4438">
        <f>IF('01_Вводные'!$B$234="Да",SUM('19_Расчет_аналитики'!V4496:V4508),0)</f>
        <v/>
      </c>
      <c r="W4438">
        <f>IF('01_Вводные'!$B$234="Да",SUM('19_Расчет_аналитики'!W4496:W4508),0)</f>
        <v/>
      </c>
      <c r="X4438">
        <f>IF('01_Вводные'!$B$234="Да",SUM('19_Расчет_аналитики'!X4496:X4508),0)</f>
        <v/>
      </c>
      <c r="Y4438">
        <f>IF('01_Вводные'!$B$234="Да",SUM('19_Расчет_аналитики'!Y4496:Y4508),0)</f>
        <v/>
      </c>
      <c r="Z4438">
        <f>IF('01_Вводные'!$B$234="Да",SUM('19_Расчет_аналитики'!Z4496:Z4508),0)</f>
        <v/>
      </c>
      <c r="AA4438">
        <f>IF('01_Вводные'!$B$234="Да",SUM('19_Расчет_аналитики'!AA4496:AA4508),0)</f>
        <v/>
      </c>
      <c r="AB4438">
        <f>IF('01_Вводные'!$B$234="Да",SUM('19_Расчет_аналитики'!AB4496:AB4508),0)</f>
        <v/>
      </c>
      <c r="AC4438">
        <f>IF('01_Вводные'!$B$234="Да",SUM('19_Расчет_аналитики'!AC4496:AC4508),0)</f>
        <v/>
      </c>
      <c r="AD4438">
        <f>IF('01_Вводные'!$B$234="Да",SUM('19_Расчет_аналитики'!AD4496:AD4508),0)</f>
        <v/>
      </c>
      <c r="AE4438">
        <f>IF('01_Вводные'!$B$234="Да",SUM('19_Расчет_аналитики'!AE4496:AE4508),0)</f>
        <v/>
      </c>
      <c r="AF4438">
        <f>IF('01_Вводные'!$B$234="Да",SUM('19_Расчет_аналитики'!AF4496:AF4508),0)</f>
        <v/>
      </c>
      <c r="AG4438">
        <f>IF('01_Вводные'!$B$234="Да",SUM('19_Расчет_аналитики'!AG4496:AG4508),0)</f>
        <v/>
      </c>
      <c r="AH4438">
        <f>IF('01_Вводные'!$B$234="Да",SUM('19_Расчет_аналитики'!AH4496:AH4508),0)</f>
        <v/>
      </c>
      <c r="AI4438">
        <f>IF('01_Вводные'!$B$234="Да",SUM('19_Расчет_аналитики'!AI4496:AI4508),0)</f>
        <v/>
      </c>
      <c r="AJ4438">
        <f>IF('01_Вводные'!$B$234="Да",SUM('19_Расчет_аналитики'!AJ4496:AJ4508),0)</f>
        <v/>
      </c>
      <c r="AK4438">
        <f>IF('01_Вводные'!$B$234="Да",SUM('19_Расчет_аналитики'!AK4496:AK4508),0)</f>
        <v/>
      </c>
      <c r="AL4438">
        <f>IF('01_Вводные'!$B$234="Да",SUM('19_Расчет_аналитики'!AL4496:AL4508),0)</f>
        <v/>
      </c>
      <c r="AM4438">
        <f>IF('01_Вводные'!$B$234="Да",SUM('19_Расчет_аналитики'!AM4496:AM4508),0)</f>
        <v/>
      </c>
      <c r="AN4438">
        <f>IF('01_Вводные'!$B$234="Да",SUM('19_Расчет_аналитики'!AN4496:AN4508),0)</f>
        <v/>
      </c>
      <c r="AO4438">
        <f>IF('01_Вводные'!$B$234="Да",SUM('19_Расчет_аналитики'!AO4496:AO4508),0)</f>
        <v/>
      </c>
      <c r="AP4438">
        <f>IF('01_Вводные'!$B$234="Да",SUM('19_Расчет_аналитики'!AP4496:AP4508),0)</f>
        <v/>
      </c>
      <c r="AQ4438">
        <f>IF('01_Вводные'!$B$234="Да",SUM('19_Расчет_аналитики'!AQ4496:AQ4508),0)</f>
        <v/>
      </c>
      <c r="AR4438">
        <f>IF('01_Вводные'!$B$234="Да",SUM('19_Расчет_аналитики'!AR4496:AR4508),0)</f>
        <v/>
      </c>
      <c r="AS4438">
        <f>IF('01_Вводные'!$B$234="Да",SUM('19_Расчет_аналитики'!AS4496:AS4508),0)</f>
        <v/>
      </c>
      <c r="AT4438">
        <f>IF('01_Вводные'!$B$234="Да",SUM('19_Расчет_аналитики'!AT4496:AT4508),0)</f>
        <v/>
      </c>
      <c r="AU4438">
        <f>IF('01_Вводные'!$B$234="Да",SUM('19_Расчет_аналитики'!AU4496:AU4508),0)</f>
        <v/>
      </c>
      <c r="AV4438">
        <f>IF('01_Вводные'!$B$234="Да",SUM('19_Расчет_аналитики'!AV4496:AV4508),0)</f>
        <v/>
      </c>
      <c r="AW4438">
        <f>IF('01_Вводные'!$B$234="Да",SUM('19_Расчет_аналитики'!AW4496:AW4508),0)</f>
        <v/>
      </c>
      <c r="AX4438">
        <f>IF('01_Вводные'!$B$234="Да",SUM('19_Расчет_аналитики'!AX4496:AX4508),0)</f>
        <v/>
      </c>
      <c r="AY4438">
        <f>IF('01_Вводные'!$B$234="Да",SUM('19_Расчет_аналитики'!AY4496:AY4508),0)</f>
        <v/>
      </c>
      <c r="AZ4438">
        <f>IF('01_Вводные'!$B$234="Да",SUM('19_Расчет_аналитики'!AZ4496:AZ4508),0)</f>
        <v/>
      </c>
      <c r="BA4438">
        <f>IF('01_Вводные'!$B$234="Да",SUM('19_Расчет_аналитики'!BA4496:BA4508),0)</f>
        <v/>
      </c>
      <c r="BB4438">
        <f>IF('01_Вводные'!$B$234="Да",SUM('19_Расчет_аналитики'!BB4496:BB4508),0)</f>
        <v/>
      </c>
      <c r="BC4438">
        <f>IF('01_Вводные'!$B$234="Да",SUM('19_Расчет_аналитики'!BC4496:BC4508),0)</f>
        <v/>
      </c>
      <c r="BD4438">
        <f>IF('01_Вводные'!$B$234="Да",SUM('19_Расчет_аналитики'!BD4496:BD4508),0)</f>
        <v/>
      </c>
      <c r="BE4438">
        <f>IF('01_Вводные'!$B$234="Да",SUM('19_Расчет_аналитики'!BE4496:BE4508),0)</f>
        <v/>
      </c>
      <c r="BF4438">
        <f>IF('01_Вводные'!$B$234="Да",SUM('19_Расчет_аналитики'!BF4496:BF4508),0)</f>
        <v/>
      </c>
      <c r="BG4438">
        <f>IF('01_Вводные'!$B$234="Да",SUM('19_Расчет_аналитики'!BG4496:BG4508),0)</f>
        <v/>
      </c>
      <c r="BH4438">
        <f>IF('01_Вводные'!$B$234="Да",SUM('19_Расчет_аналитики'!BH4496:BH4508),0)</f>
        <v/>
      </c>
      <c r="BI4438">
        <f>IF('01_Вводные'!$B$234="Да",SUM('19_Расчет_аналитики'!BI4496:BI4508),0)</f>
        <v/>
      </c>
      <c r="BJ4438">
        <f>IF('01_Вводные'!$B$234="Да",SUM('19_Расчет_аналитики'!BJ4496:BJ4508),0)</f>
        <v/>
      </c>
      <c r="BK4438">
        <f>IF('01_Вводные'!$B$234="Да",SUM('19_Расчет_аналитики'!BK4496:BK4508),0)</f>
        <v/>
      </c>
      <c r="BL4438">
        <f>IF('01_Вводные'!$B$234="Да",SUM('19_Расчет_аналитики'!BL4496:BL4508),0)</f>
        <v/>
      </c>
      <c r="BM4438">
        <f>IF('01_Вводные'!$B$234="Да",SUM('19_Расчет_аналитики'!BM4496:BM4508),0)</f>
        <v/>
      </c>
      <c r="BN4438">
        <f>IF('01_Вводные'!$B$234="Да",SUM('19_Расчет_аналитики'!BN4496:BN4508),0)</f>
        <v/>
      </c>
      <c r="BO4438">
        <f>IF('01_Вводные'!$B$234="Да",SUM('19_Расчет_аналитики'!BO4496:BO4508),0)</f>
        <v/>
      </c>
    </row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>
      <c r="N4440">
        <f>IF('01_Вводные'!$B$234="Да",MAX(0,'19_Расчет_аналитики'!N4417+'06_Сеть_и_дети'!N15-'19_Расчет_аналитики'!N4438),0)</f>
        <v/>
      </c>
      <c r="O4440">
        <f>IF('01_Вводные'!$B$234="Да",MAX(0,'19_Расчет_аналитики'!O4417+'06_Сеть_и_дети'!O15-'19_Расчет_аналитики'!O4438),0)</f>
        <v/>
      </c>
      <c r="P4440">
        <f>IF('01_Вводные'!$B$234="Да",MAX(0,'19_Расчет_аналитики'!P4417+'06_Сеть_и_дети'!P15-'19_Расчет_аналитики'!P4438),0)</f>
        <v/>
      </c>
      <c r="Q4440">
        <f>IF('01_Вводные'!$B$234="Да",MAX(0,'19_Расчет_аналитики'!Q4417+'06_Сеть_и_дети'!Q15-'19_Расчет_аналитики'!Q4438),0)</f>
        <v/>
      </c>
      <c r="R4440">
        <f>IF('01_Вводные'!$B$234="Да",MAX(0,'19_Расчет_аналитики'!R4417+'06_Сеть_и_дети'!R15-'19_Расчет_аналитики'!R4438),0)</f>
        <v/>
      </c>
      <c r="S4440">
        <f>IF('01_Вводные'!$B$234="Да",MAX(0,'19_Расчет_аналитики'!S4417+'06_Сеть_и_дети'!S15-'19_Расчет_аналитики'!S4438),0)</f>
        <v/>
      </c>
      <c r="T4440">
        <f>IF('01_Вводные'!$B$234="Да",MAX(0,'19_Расчет_аналитики'!T4417+'06_Сеть_и_дети'!T15-'19_Расчет_аналитики'!T4438),0)</f>
        <v/>
      </c>
      <c r="U4440">
        <f>IF('01_Вводные'!$B$234="Да",MAX(0,'19_Расчет_аналитики'!U4417+'06_Сеть_и_дети'!U15-'19_Расчет_аналитики'!U4438),0)</f>
        <v/>
      </c>
      <c r="V4440">
        <f>IF('01_Вводные'!$B$234="Да",MAX(0,'19_Расчет_аналитики'!V4417+'06_Сеть_и_дети'!V15-'19_Расчет_аналитики'!V4438),0)</f>
        <v/>
      </c>
      <c r="W4440">
        <f>IF('01_Вводные'!$B$234="Да",MAX(0,'19_Расчет_аналитики'!W4417+'06_Сеть_и_дети'!W15-'19_Расчет_аналитики'!W4438),0)</f>
        <v/>
      </c>
      <c r="X4440">
        <f>IF('01_Вводные'!$B$234="Да",MAX(0,'19_Расчет_аналитики'!X4417+'06_Сеть_и_дети'!X15-'19_Расчет_аналитики'!X4438),0)</f>
        <v/>
      </c>
      <c r="Y4440">
        <f>IF('01_Вводные'!$B$234="Да",MAX(0,'19_Расчет_аналитики'!Y4417+'06_Сеть_и_дети'!Y15-'19_Расчет_аналитики'!Y4438),0)</f>
        <v/>
      </c>
      <c r="Z4440">
        <f>IF('01_Вводные'!$B$234="Да",MAX(0,'19_Расчет_аналитики'!Z4417+'19_Расчет_аналитики'!Z4418-'19_Расчет_аналитики'!Z4438),0)</f>
        <v/>
      </c>
      <c r="AA4440">
        <f>IF('01_Вводные'!$B$234="Да",MAX(0,'19_Расчет_аналитики'!AA4417+'19_Расчет_аналитики'!AA4418-'19_Расчет_аналитики'!AA4438),0)</f>
        <v/>
      </c>
      <c r="AB4440">
        <f>IF('01_Вводные'!$B$234="Да",MAX(0,'19_Расчет_аналитики'!AB4417+'19_Расчет_аналитики'!AB4418-'19_Расчет_аналитики'!AB4438),0)</f>
        <v/>
      </c>
      <c r="AC4440">
        <f>IF('01_Вводные'!$B$234="Да",MAX(0,'19_Расчет_аналитики'!AC4417+'19_Расчет_аналитики'!AC4418-'19_Расчет_аналитики'!AC4438),0)</f>
        <v/>
      </c>
      <c r="AD4440">
        <f>IF('01_Вводные'!$B$234="Да",MAX(0,'19_Расчет_аналитики'!AD4417+'19_Расчет_аналитики'!AD4418-'19_Расчет_аналитики'!AD4438),0)</f>
        <v/>
      </c>
      <c r="AE4440">
        <f>IF('01_Вводные'!$B$234="Да",MAX(0,'19_Расчет_аналитики'!AE4417+'19_Расчет_аналитики'!AE4418-'19_Расчет_аналитики'!AE4438),0)</f>
        <v/>
      </c>
      <c r="AF4440">
        <f>IF('01_Вводные'!$B$234="Да",MAX(0,'19_Расчет_аналитики'!AF4417+'19_Расчет_аналитики'!AF4418-'19_Расчет_аналитики'!AF4438),0)</f>
        <v/>
      </c>
      <c r="AG4440">
        <f>IF('01_Вводные'!$B$234="Да",MAX(0,'19_Расчет_аналитики'!AG4417+'19_Расчет_аналитики'!AG4418-'19_Расчет_аналитики'!AG4438),0)</f>
        <v/>
      </c>
      <c r="AH4440">
        <f>IF('01_Вводные'!$B$234="Да",MAX(0,'19_Расчет_аналитики'!AH4417+'19_Расчет_аналитики'!AH4418-'19_Расчет_аналитики'!AH4438),0)</f>
        <v/>
      </c>
      <c r="AI4440">
        <f>IF('01_Вводные'!$B$234="Да",MAX(0,'19_Расчет_аналитики'!AI4417+'19_Расчет_аналитики'!AI4418-'19_Расчет_аналитики'!AI4438),0)</f>
        <v/>
      </c>
      <c r="AJ4440">
        <f>IF('01_Вводные'!$B$234="Да",MAX(0,'19_Расчет_аналитики'!AJ4417+'19_Расчет_аналитики'!AJ4418-'19_Расчет_аналитики'!AJ4438),0)</f>
        <v/>
      </c>
      <c r="AK4440">
        <f>IF('01_Вводные'!$B$234="Да",MAX(0,'19_Расчет_аналитики'!AK4417+'19_Расчет_аналитики'!AK4418-'19_Расчет_аналитики'!AK4438),0)</f>
        <v/>
      </c>
      <c r="AL4440">
        <f>IF('01_Вводные'!$B$234="Да",MAX(0,'19_Расчет_аналитики'!AL4417+'19_Расчет_аналитики'!AL4418-'19_Расчет_аналитики'!AL4438),0)</f>
        <v/>
      </c>
      <c r="AM4440">
        <f>IF('01_Вводные'!$B$234="Да",MAX(0,'19_Расчет_аналитики'!AM4417+'19_Расчет_аналитики'!AM4418-'19_Расчет_аналитики'!AM4438),0)</f>
        <v/>
      </c>
      <c r="AN4440">
        <f>IF('01_Вводные'!$B$234="Да",MAX(0,'19_Расчет_аналитики'!AN4417+'19_Расчет_аналитики'!AN4418-'19_Расчет_аналитики'!AN4438),0)</f>
        <v/>
      </c>
      <c r="AO4440">
        <f>IF('01_Вводные'!$B$234="Да",MAX(0,'19_Расчет_аналитики'!AO4417+'19_Расчет_аналитики'!AO4418-'19_Расчет_аналитики'!AO4438),0)</f>
        <v/>
      </c>
      <c r="AP4440">
        <f>IF('01_Вводные'!$B$234="Да",MAX(0,'19_Расчет_аналитики'!AP4417+'19_Расчет_аналитики'!AP4418-'19_Расчет_аналитики'!AP4438),0)</f>
        <v/>
      </c>
      <c r="AQ4440">
        <f>IF('01_Вводные'!$B$234="Да",MAX(0,'19_Расчет_аналитики'!AQ4417+'19_Расчет_аналитики'!AQ4418-'19_Расчет_аналитики'!AQ4438),0)</f>
        <v/>
      </c>
      <c r="AR4440">
        <f>IF('01_Вводные'!$B$234="Да",MAX(0,'19_Расчет_аналитики'!AR4417+'19_Расчет_аналитики'!AR4418-'19_Расчет_аналитики'!AR4438),0)</f>
        <v/>
      </c>
      <c r="AS4440">
        <f>IF('01_Вводные'!$B$234="Да",MAX(0,'19_Расчет_аналитики'!AS4417+'19_Расчет_аналитики'!AS4418-'19_Расчет_аналитики'!AS4438),0)</f>
        <v/>
      </c>
      <c r="AT4440">
        <f>IF('01_Вводные'!$B$234="Да",MAX(0,'19_Расчет_аналитики'!AT4417+'19_Расчет_аналитики'!AT4418-'19_Расчет_аналитики'!AT4438),0)</f>
        <v/>
      </c>
      <c r="AU4440">
        <f>IF('01_Вводные'!$B$234="Да",MAX(0,'19_Расчет_аналитики'!AU4417+'19_Расчет_аналитики'!AU4418-'19_Расчет_аналитики'!AU4438),0)</f>
        <v/>
      </c>
      <c r="AV4440">
        <f>IF('01_Вводные'!$B$234="Да",MAX(0,'19_Расчет_аналитики'!AV4417+'19_Расчет_аналитики'!AV4418-'19_Расчет_аналитики'!AV4438),0)</f>
        <v/>
      </c>
      <c r="AW4440">
        <f>IF('01_Вводные'!$B$234="Да",MAX(0,'19_Расчет_аналитики'!AW4417+'19_Расчет_аналитики'!AW4418-'19_Расчет_аналитики'!AW4438),0)</f>
        <v/>
      </c>
      <c r="AX4440">
        <f>IF('01_Вводные'!$B$234="Да",MAX(0,'19_Расчет_аналитики'!AX4417+'19_Расчет_аналитики'!AX4418-'19_Расчет_аналитики'!AX4438),0)</f>
        <v/>
      </c>
      <c r="AY4440">
        <f>IF('01_Вводные'!$B$234="Да",MAX(0,'19_Расчет_аналитики'!AY4417+'19_Расчет_аналитики'!AY4418-'19_Расчет_аналитики'!AY4438),0)</f>
        <v/>
      </c>
      <c r="AZ4440">
        <f>IF('01_Вводные'!$B$234="Да",MAX(0,'19_Расчет_аналитики'!AZ4417+'19_Расчет_аналитики'!AZ4418-'19_Расчет_аналитики'!AZ4438),0)</f>
        <v/>
      </c>
      <c r="BA4440">
        <f>IF('01_Вводные'!$B$234="Да",MAX(0,'19_Расчет_аналитики'!BA4417+'19_Расчет_аналитики'!BA4418-'19_Расчет_аналитики'!BA4438),0)</f>
        <v/>
      </c>
      <c r="BB4440">
        <f>IF('01_Вводные'!$B$234="Да",MAX(0,'19_Расчет_аналитики'!BB4417+'19_Расчет_аналитики'!BB4418-'19_Расчет_аналитики'!BB4438),0)</f>
        <v/>
      </c>
      <c r="BC4440">
        <f>IF('01_Вводные'!$B$234="Да",MAX(0,'19_Расчет_аналитики'!BC4417+'19_Расчет_аналитики'!BC4418-'19_Расчет_аналитики'!BC4438),0)</f>
        <v/>
      </c>
      <c r="BD4440">
        <f>IF('01_Вводные'!$B$234="Да",MAX(0,'19_Расчет_аналитики'!BD4417+'19_Расчет_аналитики'!BD4418-'19_Расчет_аналитики'!BD4438),0)</f>
        <v/>
      </c>
      <c r="BE4440">
        <f>IF('01_Вводные'!$B$234="Да",MAX(0,'19_Расчет_аналитики'!BE4417+'19_Расчет_аналитики'!BE4418-'19_Расчет_аналитики'!BE4438),0)</f>
        <v/>
      </c>
      <c r="BF4440">
        <f>IF('01_Вводные'!$B$234="Да",MAX(0,'19_Расчет_аналитики'!BF4417+'19_Расчет_аналитики'!BF4418-'19_Расчет_аналитики'!BF4438),0)</f>
        <v/>
      </c>
      <c r="BG4440">
        <f>IF('01_Вводные'!$B$234="Да",MAX(0,'19_Расчет_аналитики'!BG4417+'19_Расчет_аналитики'!BG4418-'19_Расчет_аналитики'!BG4438),0)</f>
        <v/>
      </c>
      <c r="BH4440">
        <f>IF('01_Вводные'!$B$234="Да",MAX(0,'19_Расчет_аналитики'!BH4417+'19_Расчет_аналитики'!BH4418-'19_Расчет_аналитики'!BH4438),0)</f>
        <v/>
      </c>
      <c r="BI4440">
        <f>IF('01_Вводные'!$B$234="Да",MAX(0,'19_Расчет_аналитики'!BI4417+'19_Расчет_аналитики'!BI4418-'19_Расчет_аналитики'!BI4438),0)</f>
        <v/>
      </c>
      <c r="BJ4440">
        <f>IF('01_Вводные'!$B$234="Да",MAX(0,'19_Расчет_аналитики'!BJ4417+'19_Расчет_аналитики'!BJ4418-'19_Расчет_аналитики'!BJ4438),0)</f>
        <v/>
      </c>
      <c r="BK4440">
        <f>IF('01_Вводные'!$B$234="Да",MAX(0,'19_Расчет_аналитики'!BK4417+'19_Расчет_аналитики'!BK4418-'19_Расчет_аналитики'!BK4438),0)</f>
        <v/>
      </c>
      <c r="BL4440">
        <f>IF('01_Вводные'!$B$234="Да",MAX(0,'19_Расчет_аналитики'!BL4417+'19_Расчет_аналитики'!BL4418-'19_Расчет_аналитики'!BL4438),0)</f>
        <v/>
      </c>
      <c r="BM4440">
        <f>IF('01_Вводные'!$B$234="Да",MAX(0,'19_Расчет_аналитики'!BM4417+'19_Расчет_аналитики'!BM4418-'19_Расчет_аналитики'!BM4438),0)</f>
        <v/>
      </c>
      <c r="BN4440">
        <f>IF('01_Вводные'!$B$234="Да",MAX(0,'19_Расчет_аналитики'!BN4417+'19_Расчет_аналитики'!BN4418-'19_Расчет_аналитики'!BN4438),0)</f>
        <v/>
      </c>
      <c r="BO4440">
        <f>IF('01_Вводные'!$B$234="Да",MAX(0,'19_Расчет_аналитики'!BO4417+'19_Расчет_аналитики'!BO4418-'19_Расчет_аналитики'!BO4438),0)</f>
        <v/>
      </c>
    </row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>
      <c r="Z4448">
        <f>IF('01_Вводные'!$B$234="Да",'19_Расчет_аналитики'!Z4508,0)</f>
        <v/>
      </c>
      <c r="AA4448">
        <f>IF('01_Вводные'!$B$234="Да",'19_Расчет_аналитики'!AA4508,0)</f>
        <v/>
      </c>
      <c r="AB4448">
        <f>IF('01_Вводные'!$B$234="Да",'19_Расчет_аналитики'!AB4508,0)</f>
        <v/>
      </c>
      <c r="AC4448">
        <f>IF('01_Вводные'!$B$234="Да",'19_Расчет_аналитики'!AC4508,0)</f>
        <v/>
      </c>
      <c r="AD4448">
        <f>IF('01_Вводные'!$B$234="Да",'19_Расчет_аналитики'!AD4508,0)</f>
        <v/>
      </c>
      <c r="AE4448">
        <f>IF('01_Вводные'!$B$234="Да",'19_Расчет_аналитики'!AE4508,0)</f>
        <v/>
      </c>
      <c r="AF4448">
        <f>IF('01_Вводные'!$B$234="Да",'19_Расчет_аналитики'!AF4508,0)</f>
        <v/>
      </c>
      <c r="AG4448">
        <f>IF('01_Вводные'!$B$234="Да",'19_Расчет_аналитики'!AG4508,0)</f>
        <v/>
      </c>
      <c r="AH4448">
        <f>IF('01_Вводные'!$B$234="Да",'19_Расчет_аналитики'!AH4508,0)</f>
        <v/>
      </c>
      <c r="AI4448">
        <f>IF('01_Вводные'!$B$234="Да",'19_Расчет_аналитики'!AI4508,0)</f>
        <v/>
      </c>
      <c r="AJ4448">
        <f>IF('01_Вводные'!$B$234="Да",'19_Расчет_аналитики'!AJ4508,0)</f>
        <v/>
      </c>
      <c r="AK4448">
        <f>IF('01_Вводные'!$B$234="Да",'19_Расчет_аналитики'!AK4508,0)</f>
        <v/>
      </c>
      <c r="AL4448">
        <f>IF('01_Вводные'!$B$234="Да",'19_Расчет_аналитики'!AL4508,0)</f>
        <v/>
      </c>
      <c r="AM4448">
        <f>IF('01_Вводные'!$B$234="Да",'19_Расчет_аналитики'!AM4508,0)</f>
        <v/>
      </c>
      <c r="AN4448">
        <f>IF('01_Вводные'!$B$234="Да",'19_Расчет_аналитики'!AN4508,0)</f>
        <v/>
      </c>
      <c r="AO4448">
        <f>IF('01_Вводные'!$B$234="Да",'19_Расчет_аналитики'!AO4508,0)</f>
        <v/>
      </c>
      <c r="AP4448">
        <f>IF('01_Вводные'!$B$234="Да",'19_Расчет_аналитики'!AP4508,0)</f>
        <v/>
      </c>
      <c r="AQ4448">
        <f>IF('01_Вводные'!$B$234="Да",'19_Расчет_аналитики'!AQ4508,0)</f>
        <v/>
      </c>
      <c r="AR4448">
        <f>IF('01_Вводные'!$B$234="Да",'19_Расчет_аналитики'!AR4508,0)</f>
        <v/>
      </c>
      <c r="AS4448">
        <f>IF('01_Вводные'!$B$234="Да",'19_Расчет_аналитики'!AS4508,0)</f>
        <v/>
      </c>
      <c r="AT4448">
        <f>IF('01_Вводные'!$B$234="Да",'19_Расчет_аналитики'!AT4508,0)</f>
        <v/>
      </c>
      <c r="AU4448">
        <f>IF('01_Вводные'!$B$234="Да",'19_Расчет_аналитики'!AU4508,0)</f>
        <v/>
      </c>
      <c r="AV4448">
        <f>IF('01_Вводные'!$B$234="Да",'19_Расчет_аналитики'!AV4508,0)</f>
        <v/>
      </c>
      <c r="AW4448">
        <f>IF('01_Вводные'!$B$234="Да",'19_Расчет_аналитики'!AW4508,0)</f>
        <v/>
      </c>
      <c r="AX4448">
        <f>IF('01_Вводные'!$B$234="Да",'19_Расчет_аналитики'!AX4508,0)</f>
        <v/>
      </c>
      <c r="AY4448">
        <f>IF('01_Вводные'!$B$234="Да",'19_Расчет_аналитики'!AY4508,0)</f>
        <v/>
      </c>
      <c r="AZ4448">
        <f>IF('01_Вводные'!$B$234="Да",'19_Расчет_аналитики'!AZ4508,0)</f>
        <v/>
      </c>
      <c r="BA4448">
        <f>IF('01_Вводные'!$B$234="Да",'19_Расчет_аналитики'!BA4508,0)</f>
        <v/>
      </c>
      <c r="BB4448">
        <f>IF('01_Вводные'!$B$234="Да",'19_Расчет_аналитики'!BB4508,0)</f>
        <v/>
      </c>
      <c r="BC4448">
        <f>IF('01_Вводные'!$B$234="Да",'19_Расчет_аналитики'!BC4508,0)</f>
        <v/>
      </c>
      <c r="BD4448">
        <f>IF('01_Вводные'!$B$234="Да",'19_Расчет_аналитики'!BD4508,0)</f>
        <v/>
      </c>
      <c r="BE4448">
        <f>IF('01_Вводные'!$B$234="Да",'19_Расчет_аналитики'!BE4508,0)</f>
        <v/>
      </c>
      <c r="BF4448">
        <f>IF('01_Вводные'!$B$234="Да",'19_Расчет_аналитики'!BF4508,0)</f>
        <v/>
      </c>
      <c r="BG4448">
        <f>IF('01_Вводные'!$B$234="Да",'19_Расчет_аналитики'!BG4508,0)</f>
        <v/>
      </c>
      <c r="BH4448">
        <f>IF('01_Вводные'!$B$234="Да",'19_Расчет_аналитики'!BH4508,0)</f>
        <v/>
      </c>
      <c r="BI4448">
        <f>IF('01_Вводные'!$B$234="Да",'19_Расчет_аналитики'!BI4508,0)</f>
        <v/>
      </c>
      <c r="BJ4448">
        <f>IF('01_Вводные'!$B$234="Да",'19_Расчет_аналитики'!BJ4508,0)</f>
        <v/>
      </c>
      <c r="BK4448">
        <f>IF('01_Вводные'!$B$234="Да",'19_Расчет_аналитики'!BK4508,0)</f>
        <v/>
      </c>
      <c r="BL4448">
        <f>IF('01_Вводные'!$B$234="Да",'19_Расчет_аналитики'!BL4508,0)</f>
        <v/>
      </c>
      <c r="BM4448">
        <f>IF('01_Вводные'!$B$234="Да",'19_Расчет_аналитики'!BM4508,0)</f>
        <v/>
      </c>
      <c r="BN4448">
        <f>IF('01_Вводные'!$B$234="Да",'19_Расчет_аналитики'!BN4508,0)</f>
        <v/>
      </c>
      <c r="BO4448">
        <f>IF('01_Вводные'!$B$234="Да",'19_Расчет_аналитики'!BO4508,0)</f>
        <v/>
      </c>
    </row>
    <row r="4449">
      <c r="N4449">
        <f>IF('01_Вводные'!$B$234="Да",SUM('19_Расчет_аналитики'!N4496:N4507),0)</f>
        <v/>
      </c>
      <c r="O4449">
        <f>IF('01_Вводные'!$B$234="Да",SUM('19_Расчет_аналитики'!O4496:O4507),0)</f>
        <v/>
      </c>
      <c r="P4449">
        <f>IF('01_Вводные'!$B$234="Да",SUM('19_Расчет_аналитики'!P4496:P4507),0)</f>
        <v/>
      </c>
      <c r="Q4449">
        <f>IF('01_Вводные'!$B$234="Да",SUM('19_Расчет_аналитики'!Q4496:Q4507),0)</f>
        <v/>
      </c>
      <c r="R4449">
        <f>IF('01_Вводные'!$B$234="Да",SUM('19_Расчет_аналитики'!R4496:R4507),0)</f>
        <v/>
      </c>
      <c r="S4449">
        <f>IF('01_Вводные'!$B$234="Да",SUM('19_Расчет_аналитики'!S4496:S4507),0)</f>
        <v/>
      </c>
      <c r="T4449">
        <f>IF('01_Вводные'!$B$234="Да",SUM('19_Расчет_аналитики'!T4496:T4507),0)</f>
        <v/>
      </c>
      <c r="U4449">
        <f>IF('01_Вводные'!$B$234="Да",SUM('19_Расчет_аналитики'!U4496:U4507),0)</f>
        <v/>
      </c>
      <c r="V4449">
        <f>IF('01_Вводные'!$B$234="Да",SUM('19_Расчет_аналитики'!V4496:V4507),0)</f>
        <v/>
      </c>
      <c r="W4449">
        <f>IF('01_Вводные'!$B$234="Да",SUM('19_Расчет_аналитики'!W4496:W4507),0)</f>
        <v/>
      </c>
      <c r="X4449">
        <f>IF('01_Вводные'!$B$234="Да",SUM('19_Расчет_аналитики'!X4496:X4507),0)</f>
        <v/>
      </c>
      <c r="Y4449">
        <f>IF('01_Вводные'!$B$234="Да",SUM('19_Расчет_аналитики'!Y4496:Y4507),0)</f>
        <v/>
      </c>
      <c r="Z4449">
        <f>IF('01_Вводные'!$B$234="Да",SUM('19_Расчет_аналитики'!Z4496:Z4507),0)</f>
        <v/>
      </c>
      <c r="AA4449">
        <f>IF('01_Вводные'!$B$234="Да",SUM('19_Расчет_аналитики'!AA4496:AA4507),0)</f>
        <v/>
      </c>
      <c r="AB4449">
        <f>IF('01_Вводные'!$B$234="Да",SUM('19_Расчет_аналитики'!AB4496:AB4507),0)</f>
        <v/>
      </c>
      <c r="AC4449">
        <f>IF('01_Вводные'!$B$234="Да",SUM('19_Расчет_аналитики'!AC4496:AC4507),0)</f>
        <v/>
      </c>
      <c r="AD4449">
        <f>IF('01_Вводные'!$B$234="Да",SUM('19_Расчет_аналитики'!AD4496:AD4507),0)</f>
        <v/>
      </c>
      <c r="AE4449">
        <f>IF('01_Вводные'!$B$234="Да",SUM('19_Расчет_аналитики'!AE4496:AE4507),0)</f>
        <v/>
      </c>
      <c r="AF4449">
        <f>IF('01_Вводные'!$B$234="Да",SUM('19_Расчет_аналитики'!AF4496:AF4507),0)</f>
        <v/>
      </c>
      <c r="AG4449">
        <f>IF('01_Вводные'!$B$234="Да",SUM('19_Расчет_аналитики'!AG4496:AG4507),0)</f>
        <v/>
      </c>
      <c r="AH4449">
        <f>IF('01_Вводные'!$B$234="Да",SUM('19_Расчет_аналитики'!AH4496:AH4507),0)</f>
        <v/>
      </c>
      <c r="AI4449">
        <f>IF('01_Вводные'!$B$234="Да",SUM('19_Расчет_аналитики'!AI4496:AI4507),0)</f>
        <v/>
      </c>
      <c r="AJ4449">
        <f>IF('01_Вводные'!$B$234="Да",SUM('19_Расчет_аналитики'!AJ4496:AJ4507),0)</f>
        <v/>
      </c>
      <c r="AK4449">
        <f>IF('01_Вводные'!$B$234="Да",SUM('19_Расчет_аналитики'!AK4496:AK4507),0)</f>
        <v/>
      </c>
      <c r="AL4449">
        <f>IF('01_Вводные'!$B$234="Да",SUM('19_Расчет_аналитики'!AL4496:AL4507),0)</f>
        <v/>
      </c>
      <c r="AM4449">
        <f>IF('01_Вводные'!$B$234="Да",SUM('19_Расчет_аналитики'!AM4496:AM4507),0)</f>
        <v/>
      </c>
      <c r="AN4449">
        <f>IF('01_Вводные'!$B$234="Да",SUM('19_Расчет_аналитики'!AN4496:AN4507),0)</f>
        <v/>
      </c>
      <c r="AO4449">
        <f>IF('01_Вводные'!$B$234="Да",SUM('19_Расчет_аналитики'!AO4496:AO4507),0)</f>
        <v/>
      </c>
      <c r="AP4449">
        <f>IF('01_Вводные'!$B$234="Да",SUM('19_Расчет_аналитики'!AP4496:AP4507),0)</f>
        <v/>
      </c>
      <c r="AQ4449">
        <f>IF('01_Вводные'!$B$234="Да",SUM('19_Расчет_аналитики'!AQ4496:AQ4507),0)</f>
        <v/>
      </c>
      <c r="AR4449">
        <f>IF('01_Вводные'!$B$234="Да",SUM('19_Расчет_аналитики'!AR4496:AR4507),0)</f>
        <v/>
      </c>
      <c r="AS4449">
        <f>IF('01_Вводные'!$B$234="Да",SUM('19_Расчет_аналитики'!AS4496:AS4507),0)</f>
        <v/>
      </c>
      <c r="AT4449">
        <f>IF('01_Вводные'!$B$234="Да",SUM('19_Расчет_аналитики'!AT4496:AT4507),0)</f>
        <v/>
      </c>
      <c r="AU4449">
        <f>IF('01_Вводные'!$B$234="Да",SUM('19_Расчет_аналитики'!AU4496:AU4507),0)</f>
        <v/>
      </c>
      <c r="AV4449">
        <f>IF('01_Вводные'!$B$234="Да",SUM('19_Расчет_аналитики'!AV4496:AV4507),0)</f>
        <v/>
      </c>
      <c r="AW4449">
        <f>IF('01_Вводные'!$B$234="Да",SUM('19_Расчет_аналитики'!AW4496:AW4507),0)</f>
        <v/>
      </c>
      <c r="AX4449">
        <f>IF('01_Вводные'!$B$234="Да",SUM('19_Расчет_аналитики'!AX4496:AX4507),0)</f>
        <v/>
      </c>
      <c r="AY4449">
        <f>IF('01_Вводные'!$B$234="Да",SUM('19_Расчет_аналитики'!AY4496:AY4507),0)</f>
        <v/>
      </c>
      <c r="AZ4449">
        <f>IF('01_Вводные'!$B$234="Да",SUM('19_Расчет_аналитики'!AZ4496:AZ4507),0)</f>
        <v/>
      </c>
      <c r="BA4449">
        <f>IF('01_Вводные'!$B$234="Да",SUM('19_Расчет_аналитики'!BA4496:BA4507),0)</f>
        <v/>
      </c>
      <c r="BB4449">
        <f>IF('01_Вводные'!$B$234="Да",SUM('19_Расчет_аналитики'!BB4496:BB4507),0)</f>
        <v/>
      </c>
      <c r="BC4449">
        <f>IF('01_Вводные'!$B$234="Да",SUM('19_Расчет_аналитики'!BC4496:BC4507),0)</f>
        <v/>
      </c>
      <c r="BD4449">
        <f>IF('01_Вводные'!$B$234="Да",SUM('19_Расчет_аналитики'!BD4496:BD4507),0)</f>
        <v/>
      </c>
      <c r="BE4449">
        <f>IF('01_Вводные'!$B$234="Да",SUM('19_Расчет_аналитики'!BE4496:BE4507),0)</f>
        <v/>
      </c>
      <c r="BF4449">
        <f>IF('01_Вводные'!$B$234="Да",SUM('19_Расчет_аналитики'!BF4496:BF4507),0)</f>
        <v/>
      </c>
      <c r="BG4449">
        <f>IF('01_Вводные'!$B$234="Да",SUM('19_Расчет_аналитики'!BG4496:BG4507),0)</f>
        <v/>
      </c>
      <c r="BH4449">
        <f>IF('01_Вводные'!$B$234="Да",SUM('19_Расчет_аналитики'!BH4496:BH4507),0)</f>
        <v/>
      </c>
      <c r="BI4449">
        <f>IF('01_Вводные'!$B$234="Да",SUM('19_Расчет_аналитики'!BI4496:BI4507),0)</f>
        <v/>
      </c>
      <c r="BJ4449">
        <f>IF('01_Вводные'!$B$234="Да",SUM('19_Расчет_аналитики'!BJ4496:BJ4507),0)</f>
        <v/>
      </c>
      <c r="BK4449">
        <f>IF('01_Вводные'!$B$234="Да",SUM('19_Расчет_аналитики'!BK4496:BK4507),0)</f>
        <v/>
      </c>
      <c r="BL4449">
        <f>IF('01_Вводные'!$B$234="Да",SUM('19_Расчет_аналитики'!BL4496:BL4507),0)</f>
        <v/>
      </c>
      <c r="BM4449">
        <f>IF('01_Вводные'!$B$234="Да",SUM('19_Расчет_аналитики'!BM4496:BM4507),0)</f>
        <v/>
      </c>
      <c r="BN4449">
        <f>IF('01_Вводные'!$B$234="Да",SUM('19_Расчет_аналитики'!BN4496:BN4507),0)</f>
        <v/>
      </c>
      <c r="BO4449">
        <f>IF('01_Вводные'!$B$234="Да",SUM('19_Расчет_аналитики'!BO4496:BO4507),0)</f>
        <v/>
      </c>
    </row>
    <row r="4450">
      <c r="N4450">
        <f>IF('01_Вводные'!$B$234="Да",'19_Расчет_аналитики'!N4417-'19_Расчет_аналитики'!N4449,0)</f>
        <v/>
      </c>
      <c r="O4450">
        <f>IF('01_Вводные'!$B$234="Да",'19_Расчет_аналитики'!O4417-'19_Расчет_аналитики'!O4449,0)</f>
        <v/>
      </c>
      <c r="P4450">
        <f>IF('01_Вводные'!$B$234="Да",'19_Расчет_аналитики'!P4417-'19_Расчет_аналитики'!P4449,0)</f>
        <v/>
      </c>
      <c r="Q4450">
        <f>IF('01_Вводные'!$B$234="Да",'19_Расчет_аналитики'!Q4417-'19_Расчет_аналитики'!Q4449,0)</f>
        <v/>
      </c>
      <c r="R4450">
        <f>IF('01_Вводные'!$B$234="Да",'19_Расчет_аналитики'!R4417-'19_Расчет_аналитики'!R4449,0)</f>
        <v/>
      </c>
      <c r="S4450">
        <f>IF('01_Вводные'!$B$234="Да",'19_Расчет_аналитики'!S4417-'19_Расчет_аналитики'!S4449,0)</f>
        <v/>
      </c>
      <c r="T4450">
        <f>IF('01_Вводные'!$B$234="Да",'19_Расчет_аналитики'!T4417-'19_Расчет_аналитики'!T4449,0)</f>
        <v/>
      </c>
      <c r="U4450">
        <f>IF('01_Вводные'!$B$234="Да",'19_Расчет_аналитики'!U4417-'19_Расчет_аналитики'!U4449,0)</f>
        <v/>
      </c>
      <c r="V4450">
        <f>IF('01_Вводные'!$B$234="Да",'19_Расчет_аналитики'!V4417-'19_Расчет_аналитики'!V4449,0)</f>
        <v/>
      </c>
      <c r="W4450">
        <f>IF('01_Вводные'!$B$234="Да",'19_Расчет_аналитики'!W4417-'19_Расчет_аналитики'!W4449,0)</f>
        <v/>
      </c>
      <c r="X4450">
        <f>IF('01_Вводные'!$B$234="Да",'19_Расчет_аналитики'!X4417-'19_Расчет_аналитики'!X4449,0)</f>
        <v/>
      </c>
      <c r="Y4450">
        <f>IF('01_Вводные'!$B$234="Да",'19_Расчет_аналитики'!Y4417-'19_Расчет_аналитики'!Y4449,0)</f>
        <v/>
      </c>
      <c r="Z4450">
        <f>IF('01_Вводные'!$B$234="Да",'19_Расчет_аналитики'!Z4417-'19_Расчет_аналитики'!Z4449,0)</f>
        <v/>
      </c>
      <c r="AA4450">
        <f>IF('01_Вводные'!$B$234="Да",'19_Расчет_аналитики'!AA4417-'19_Расчет_аналитики'!AA4449,0)</f>
        <v/>
      </c>
      <c r="AB4450">
        <f>IF('01_Вводные'!$B$234="Да",'19_Расчет_аналитики'!AB4417-'19_Расчет_аналитики'!AB4449,0)</f>
        <v/>
      </c>
      <c r="AC4450">
        <f>IF('01_Вводные'!$B$234="Да",'19_Расчет_аналитики'!AC4417-'19_Расчет_аналитики'!AC4449,0)</f>
        <v/>
      </c>
      <c r="AD4450">
        <f>IF('01_Вводные'!$B$234="Да",'19_Расчет_аналитики'!AD4417-'19_Расчет_аналитики'!AD4449,0)</f>
        <v/>
      </c>
      <c r="AE4450">
        <f>IF('01_Вводные'!$B$234="Да",'19_Расчет_аналитики'!AE4417-'19_Расчет_аналитики'!AE4449,0)</f>
        <v/>
      </c>
      <c r="AF4450">
        <f>IF('01_Вводные'!$B$234="Да",'19_Расчет_аналитики'!AF4417-'19_Расчет_аналитики'!AF4449,0)</f>
        <v/>
      </c>
      <c r="AG4450">
        <f>IF('01_Вводные'!$B$234="Да",'19_Расчет_аналитики'!AG4417-'19_Расчет_аналитики'!AG4449,0)</f>
        <v/>
      </c>
      <c r="AH4450">
        <f>IF('01_Вводные'!$B$234="Да",'19_Расчет_аналитики'!AH4417-'19_Расчет_аналитики'!AH4449,0)</f>
        <v/>
      </c>
      <c r="AI4450">
        <f>IF('01_Вводные'!$B$234="Да",'19_Расчет_аналитики'!AI4417-'19_Расчет_аналитики'!AI4449,0)</f>
        <v/>
      </c>
      <c r="AJ4450">
        <f>IF('01_Вводные'!$B$234="Да",'19_Расчет_аналитики'!AJ4417-'19_Расчет_аналитики'!AJ4449,0)</f>
        <v/>
      </c>
      <c r="AK4450">
        <f>IF('01_Вводные'!$B$234="Да",'19_Расчет_аналитики'!AK4417-'19_Расчет_аналитики'!AK4449,0)</f>
        <v/>
      </c>
      <c r="AL4450">
        <f>IF('01_Вводные'!$B$234="Да",'19_Расчет_аналитики'!AL4417-'19_Расчет_аналитики'!AL4449,0)</f>
        <v/>
      </c>
      <c r="AM4450">
        <f>IF('01_Вводные'!$B$234="Да",'19_Расчет_аналитики'!AM4417-'19_Расчет_аналитики'!AM4449,0)</f>
        <v/>
      </c>
      <c r="AN4450">
        <f>IF('01_Вводные'!$B$234="Да",'19_Расчет_аналитики'!AN4417-'19_Расчет_аналитики'!AN4449,0)</f>
        <v/>
      </c>
      <c r="AO4450">
        <f>IF('01_Вводные'!$B$234="Да",'19_Расчет_аналитики'!AO4417-'19_Расчет_аналитики'!AO4449,0)</f>
        <v/>
      </c>
      <c r="AP4450">
        <f>IF('01_Вводные'!$B$234="Да",'19_Расчет_аналитики'!AP4417-'19_Расчет_аналитики'!AP4449,0)</f>
        <v/>
      </c>
      <c r="AQ4450">
        <f>IF('01_Вводные'!$B$234="Да",'19_Расчет_аналитики'!AQ4417-'19_Расчет_аналитики'!AQ4449,0)</f>
        <v/>
      </c>
      <c r="AR4450">
        <f>IF('01_Вводные'!$B$234="Да",'19_Расчет_аналитики'!AR4417-'19_Расчет_аналитики'!AR4449,0)</f>
        <v/>
      </c>
      <c r="AS4450">
        <f>IF('01_Вводные'!$B$234="Да",'19_Расчет_аналитики'!AS4417-'19_Расчет_аналитики'!AS4449,0)</f>
        <v/>
      </c>
      <c r="AT4450">
        <f>IF('01_Вводные'!$B$234="Да",'19_Расчет_аналитики'!AT4417-'19_Расчет_аналитики'!AT4449,0)</f>
        <v/>
      </c>
      <c r="AU4450">
        <f>IF('01_Вводные'!$B$234="Да",'19_Расчет_аналитики'!AU4417-'19_Расчет_аналитики'!AU4449,0)</f>
        <v/>
      </c>
      <c r="AV4450">
        <f>IF('01_Вводные'!$B$234="Да",'19_Расчет_аналитики'!AV4417-'19_Расчет_аналитики'!AV4449,0)</f>
        <v/>
      </c>
      <c r="AW4450">
        <f>IF('01_Вводные'!$B$234="Да",'19_Расчет_аналитики'!AW4417-'19_Расчет_аналитики'!AW4449,0)</f>
        <v/>
      </c>
      <c r="AX4450">
        <f>IF('01_Вводные'!$B$234="Да",'19_Расчет_аналитики'!AX4417-'19_Расчет_аналитики'!AX4449,0)</f>
        <v/>
      </c>
      <c r="AY4450">
        <f>IF('01_Вводные'!$B$234="Да",'19_Расчет_аналитики'!AY4417-'19_Расчет_аналитики'!AY4449,0)</f>
        <v/>
      </c>
      <c r="AZ4450">
        <f>IF('01_Вводные'!$B$234="Да",'19_Расчет_аналитики'!AZ4417-'19_Расчет_аналитики'!AZ4449,0)</f>
        <v/>
      </c>
      <c r="BA4450">
        <f>IF('01_Вводные'!$B$234="Да",'19_Расчет_аналитики'!BA4417-'19_Расчет_аналитики'!BA4449,0)</f>
        <v/>
      </c>
      <c r="BB4450">
        <f>IF('01_Вводные'!$B$234="Да",'19_Расчет_аналитики'!BB4417-'19_Расчет_аналитики'!BB4449,0)</f>
        <v/>
      </c>
      <c r="BC4450">
        <f>IF('01_Вводные'!$B$234="Да",'19_Расчет_аналитики'!BC4417-'19_Расчет_аналитики'!BC4449,0)</f>
        <v/>
      </c>
      <c r="BD4450">
        <f>IF('01_Вводные'!$B$234="Да",'19_Расчет_аналитики'!BD4417-'19_Расчет_аналитики'!BD4449,0)</f>
        <v/>
      </c>
      <c r="BE4450">
        <f>IF('01_Вводные'!$B$234="Да",'19_Расчет_аналитики'!BE4417-'19_Расчет_аналитики'!BE4449,0)</f>
        <v/>
      </c>
      <c r="BF4450">
        <f>IF('01_Вводные'!$B$234="Да",'19_Расчет_аналитики'!BF4417-'19_Расчет_аналитики'!BF4449,0)</f>
        <v/>
      </c>
      <c r="BG4450">
        <f>IF('01_Вводные'!$B$234="Да",'19_Расчет_аналитики'!BG4417-'19_Расчет_аналитики'!BG4449,0)</f>
        <v/>
      </c>
      <c r="BH4450">
        <f>IF('01_Вводные'!$B$234="Да",'19_Расчет_аналитики'!BH4417-'19_Расчет_аналитики'!BH4449,0)</f>
        <v/>
      </c>
      <c r="BI4450">
        <f>IF('01_Вводные'!$B$234="Да",'19_Расчет_аналитики'!BI4417-'19_Расчет_аналитики'!BI4449,0)</f>
        <v/>
      </c>
      <c r="BJ4450">
        <f>IF('01_Вводные'!$B$234="Да",'19_Расчет_аналитики'!BJ4417-'19_Расчет_аналитики'!BJ4449,0)</f>
        <v/>
      </c>
      <c r="BK4450">
        <f>IF('01_Вводные'!$B$234="Да",'19_Расчет_аналитики'!BK4417-'19_Расчет_аналитики'!BK4449,0)</f>
        <v/>
      </c>
      <c r="BL4450">
        <f>IF('01_Вводные'!$B$234="Да",'19_Расчет_аналитики'!BL4417-'19_Расчет_аналитики'!BL4449,0)</f>
        <v/>
      </c>
      <c r="BM4450">
        <f>IF('01_Вводные'!$B$234="Да",'19_Расчет_аналитики'!BM4417-'19_Расчет_аналитики'!BM4449,0)</f>
        <v/>
      </c>
      <c r="BN4450">
        <f>IF('01_Вводные'!$B$234="Да",'19_Расчет_аналитики'!BN4417-'19_Расчет_аналитики'!BN4449,0)</f>
        <v/>
      </c>
      <c r="BO4450">
        <f>IF('01_Вводные'!$B$234="Да",'19_Расчет_аналитики'!BO4417-'19_Расчет_аналитики'!BO4449,0)</f>
        <v/>
      </c>
    </row>
    <row r="4451">
      <c r="Z4451">
        <f>IF('01_Вводные'!$B$234="Да",'19_Расчет_аналитики'!Z4418-'19_Расчет_аналитики'!Z4448,0)</f>
        <v/>
      </c>
      <c r="AA4451">
        <f>IF('01_Вводные'!$B$234="Да",'19_Расчет_аналитики'!AA4418-'19_Расчет_аналитики'!AA4448,0)</f>
        <v/>
      </c>
      <c r="AB4451">
        <f>IF('01_Вводные'!$B$234="Да",'19_Расчет_аналитики'!AB4418-'19_Расчет_аналитики'!AB4448,0)</f>
        <v/>
      </c>
      <c r="AC4451">
        <f>IF('01_Вводные'!$B$234="Да",'19_Расчет_аналитики'!AC4418-'19_Расчет_аналитики'!AC4448,0)</f>
        <v/>
      </c>
      <c r="AD4451">
        <f>IF('01_Вводные'!$B$234="Да",'19_Расчет_аналитики'!AD4418-'19_Расчет_аналитики'!AD4448,0)</f>
        <v/>
      </c>
      <c r="AE4451">
        <f>IF('01_Вводные'!$B$234="Да",'19_Расчет_аналитики'!AE4418-'19_Расчет_аналитики'!AE4448,0)</f>
        <v/>
      </c>
      <c r="AF4451">
        <f>IF('01_Вводные'!$B$234="Да",'19_Расчет_аналитики'!AF4418-'19_Расчет_аналитики'!AF4448,0)</f>
        <v/>
      </c>
      <c r="AG4451">
        <f>IF('01_Вводные'!$B$234="Да",'19_Расчет_аналитики'!AG4418-'19_Расчет_аналитики'!AG4448,0)</f>
        <v/>
      </c>
      <c r="AH4451">
        <f>IF('01_Вводные'!$B$234="Да",'19_Расчет_аналитики'!AH4418-'19_Расчет_аналитики'!AH4448,0)</f>
        <v/>
      </c>
      <c r="AI4451">
        <f>IF('01_Вводные'!$B$234="Да",'19_Расчет_аналитики'!AI4418-'19_Расчет_аналитики'!AI4448,0)</f>
        <v/>
      </c>
      <c r="AJ4451">
        <f>IF('01_Вводные'!$B$234="Да",'19_Расчет_аналитики'!AJ4418-'19_Расчет_аналитики'!AJ4448,0)</f>
        <v/>
      </c>
      <c r="AK4451">
        <f>IF('01_Вводные'!$B$234="Да",'19_Расчет_аналитики'!AK4418-'19_Расчет_аналитики'!AK4448,0)</f>
        <v/>
      </c>
      <c r="AL4451">
        <f>IF('01_Вводные'!$B$234="Да",'19_Расчет_аналитики'!AL4418-'19_Расчет_аналитики'!AL4448,0)</f>
        <v/>
      </c>
      <c r="AM4451">
        <f>IF('01_Вводные'!$B$234="Да",'19_Расчет_аналитики'!AM4418-'19_Расчет_аналитики'!AM4448,0)</f>
        <v/>
      </c>
      <c r="AN4451">
        <f>IF('01_Вводные'!$B$234="Да",'19_Расчет_аналитики'!AN4418-'19_Расчет_аналитики'!AN4448,0)</f>
        <v/>
      </c>
      <c r="AO4451">
        <f>IF('01_Вводные'!$B$234="Да",'19_Расчет_аналитики'!AO4418-'19_Расчет_аналитики'!AO4448,0)</f>
        <v/>
      </c>
      <c r="AP4451">
        <f>IF('01_Вводные'!$B$234="Да",'19_Расчет_аналитики'!AP4418-'19_Расчет_аналитики'!AP4448,0)</f>
        <v/>
      </c>
      <c r="AQ4451">
        <f>IF('01_Вводные'!$B$234="Да",'19_Расчет_аналитики'!AQ4418-'19_Расчет_аналитики'!AQ4448,0)</f>
        <v/>
      </c>
      <c r="AR4451">
        <f>IF('01_Вводные'!$B$234="Да",'19_Расчет_аналитики'!AR4418-'19_Расчет_аналитики'!AR4448,0)</f>
        <v/>
      </c>
      <c r="AS4451">
        <f>IF('01_Вводные'!$B$234="Да",'19_Расчет_аналитики'!AS4418-'19_Расчет_аналитики'!AS4448,0)</f>
        <v/>
      </c>
      <c r="AT4451">
        <f>IF('01_Вводные'!$B$234="Да",'19_Расчет_аналитики'!AT4418-'19_Расчет_аналитики'!AT4448,0)</f>
        <v/>
      </c>
      <c r="AU4451">
        <f>IF('01_Вводные'!$B$234="Да",'19_Расчет_аналитики'!AU4418-'19_Расчет_аналитики'!AU4448,0)</f>
        <v/>
      </c>
      <c r="AV4451">
        <f>IF('01_Вводные'!$B$234="Да",'19_Расчет_аналитики'!AV4418-'19_Расчет_аналитики'!AV4448,0)</f>
        <v/>
      </c>
      <c r="AW4451">
        <f>IF('01_Вводные'!$B$234="Да",'19_Расчет_аналитики'!AW4418-'19_Расчет_аналитики'!AW4448,0)</f>
        <v/>
      </c>
      <c r="AX4451">
        <f>IF('01_Вводные'!$B$234="Да",'19_Расчет_аналитики'!AX4418-'19_Расчет_аналитики'!AX4448,0)</f>
        <v/>
      </c>
      <c r="AY4451">
        <f>IF('01_Вводные'!$B$234="Да",'19_Расчет_аналитики'!AY4418-'19_Расчет_аналитики'!AY4448,0)</f>
        <v/>
      </c>
      <c r="AZ4451">
        <f>IF('01_Вводные'!$B$234="Да",'19_Расчет_аналитики'!AZ4418-'19_Расчет_аналитики'!AZ4448,0)</f>
        <v/>
      </c>
      <c r="BA4451">
        <f>IF('01_Вводные'!$B$234="Да",'19_Расчет_аналитики'!BA4418-'19_Расчет_аналитики'!BA4448,0)</f>
        <v/>
      </c>
      <c r="BB4451">
        <f>IF('01_Вводные'!$B$234="Да",'19_Расчет_аналитики'!BB4418-'19_Расчет_аналитики'!BB4448,0)</f>
        <v/>
      </c>
      <c r="BC4451">
        <f>IF('01_Вводные'!$B$234="Да",'19_Расчет_аналитики'!BC4418-'19_Расчет_аналитики'!BC4448,0)</f>
        <v/>
      </c>
      <c r="BD4451">
        <f>IF('01_Вводные'!$B$234="Да",'19_Расчет_аналитики'!BD4418-'19_Расчет_аналитики'!BD4448,0)</f>
        <v/>
      </c>
      <c r="BE4451">
        <f>IF('01_Вводные'!$B$234="Да",'19_Расчет_аналитики'!BE4418-'19_Расчет_аналитики'!BE4448,0)</f>
        <v/>
      </c>
      <c r="BF4451">
        <f>IF('01_Вводные'!$B$234="Да",'19_Расчет_аналитики'!BF4418-'19_Расчет_аналитики'!BF4448,0)</f>
        <v/>
      </c>
      <c r="BG4451">
        <f>IF('01_Вводные'!$B$234="Да",'19_Расчет_аналитики'!BG4418-'19_Расчет_аналитики'!BG4448,0)</f>
        <v/>
      </c>
      <c r="BH4451">
        <f>IF('01_Вводные'!$B$234="Да",'19_Расчет_аналитики'!BH4418-'19_Расчет_аналитики'!BH4448,0)</f>
        <v/>
      </c>
      <c r="BI4451">
        <f>IF('01_Вводные'!$B$234="Да",'19_Расчет_аналитики'!BI4418-'19_Расчет_аналитики'!BI4448,0)</f>
        <v/>
      </c>
      <c r="BJ4451">
        <f>IF('01_Вводные'!$B$234="Да",'19_Расчет_аналитики'!BJ4418-'19_Расчет_аналитики'!BJ4448,0)</f>
        <v/>
      </c>
      <c r="BK4451">
        <f>IF('01_Вводные'!$B$234="Да",'19_Расчет_аналитики'!BK4418-'19_Расчет_аналитики'!BK4448,0)</f>
        <v/>
      </c>
      <c r="BL4451">
        <f>IF('01_Вводные'!$B$234="Да",'19_Расчет_аналитики'!BL4418-'19_Расчет_аналитики'!BL4448,0)</f>
        <v/>
      </c>
      <c r="BM4451">
        <f>IF('01_Вводные'!$B$234="Да",'19_Расчет_аналитики'!BM4418-'19_Расчет_аналитики'!BM4448,0)</f>
        <v/>
      </c>
      <c r="BN4451">
        <f>IF('01_Вводные'!$B$234="Да",'19_Расчет_аналитики'!BN4418-'19_Расчет_аналитики'!BN4448,0)</f>
        <v/>
      </c>
      <c r="BO4451">
        <f>IF('01_Вводные'!$B$234="Да",'19_Расчет_аналитики'!BO4418-'19_Расчет_аналитики'!BO4448,0)</f>
        <v/>
      </c>
    </row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>
      <c r="B4610">
        <f>IF('01_Вводные'!$B$234="Да",'19_Расчет_аналитики'!B4427-SUM('19_Расчет_аналитики'!B4424:B4426),0)</f>
        <v/>
      </c>
      <c r="C4610">
        <f>IF('01_Вводные'!$B$234="Да",'19_Расчет_аналитики'!C4427-SUM('19_Расчет_аналитики'!C4424:C4426),0)</f>
        <v/>
      </c>
      <c r="D4610">
        <f>IF('01_Вводные'!$B$234="Да",'19_Расчет_аналитики'!D4427-SUM('19_Расчет_аналитики'!D4424:D4426),0)</f>
        <v/>
      </c>
      <c r="E4610">
        <f>IF('01_Вводные'!$B$234="Да",'19_Расчет_аналитики'!E4427-SUM('19_Расчет_аналитики'!E4424:E4426),0)</f>
        <v/>
      </c>
      <c r="F4610">
        <f>IF('01_Вводные'!$B$234="Да",'19_Расчет_аналитики'!F4427-SUM('19_Расчет_аналитики'!F4424:F4426),0)</f>
        <v/>
      </c>
      <c r="G4610">
        <f>IF('01_Вводные'!$B$234="Да",'19_Расчет_аналитики'!G4427-SUM('19_Расчет_аналитики'!G4424:G4426),0)</f>
        <v/>
      </c>
      <c r="H4610">
        <f>IF('01_Вводные'!$B$234="Да",'19_Расчет_аналитики'!H4427-SUM('19_Расчет_аналитики'!H4424:H4426),0)</f>
        <v/>
      </c>
      <c r="I4610">
        <f>IF('01_Вводные'!$B$234="Да",'19_Расчет_аналитики'!I4427-SUM('19_Расчет_аналитики'!I4424:I4426),0)</f>
        <v/>
      </c>
      <c r="J4610">
        <f>IF('01_Вводные'!$B$234="Да",'19_Расчет_аналитики'!J4427-SUM('19_Расчет_аналитики'!J4424:J4426),0)</f>
        <v/>
      </c>
      <c r="K4610">
        <f>IF('01_Вводные'!$B$234="Да",'19_Расчет_аналитики'!K4427-SUM('19_Расчет_аналитики'!K4424:K4426),0)</f>
        <v/>
      </c>
      <c r="L4610">
        <f>IF('01_Вводные'!$B$234="Да",'19_Расчет_аналитики'!L4427-SUM('19_Расчет_аналитики'!L4424:L4426),0)</f>
        <v/>
      </c>
      <c r="M4610">
        <f>IF('01_Вводные'!$B$234="Да",'19_Расчет_аналитики'!M4427-SUM('19_Расчет_аналитики'!M4424:M4426),0)</f>
        <v/>
      </c>
      <c r="N4610">
        <f>IF('01_Вводные'!$B$234="Да",'19_Расчет_аналитики'!N4427-SUM('19_Расчет_аналитики'!N4424:N4426),0)</f>
        <v/>
      </c>
      <c r="O4610">
        <f>IF('01_Вводные'!$B$234="Да",'19_Расчет_аналитики'!O4427-SUM('19_Расчет_аналитики'!O4424:O4426),0)</f>
        <v/>
      </c>
      <c r="P4610">
        <f>IF('01_Вводные'!$B$234="Да",'19_Расчет_аналитики'!P4427-SUM('19_Расчет_аналитики'!P4424:P4426),0)</f>
        <v/>
      </c>
      <c r="Q4610">
        <f>IF('01_Вводные'!$B$234="Да",'19_Расчет_аналитики'!Q4427-SUM('19_Расчет_аналитики'!Q4424:Q4426),0)</f>
        <v/>
      </c>
      <c r="R4610">
        <f>IF('01_Вводные'!$B$234="Да",'19_Расчет_аналитики'!R4427-SUM('19_Расчет_аналитики'!R4424:R4426),0)</f>
        <v/>
      </c>
      <c r="S4610">
        <f>IF('01_Вводные'!$B$234="Да",'19_Расчет_аналитики'!S4427-SUM('19_Расчет_аналитики'!S4424:S4426),0)</f>
        <v/>
      </c>
      <c r="T4610">
        <f>IF('01_Вводные'!$B$234="Да",'19_Расчет_аналитики'!T4427-SUM('19_Расчет_аналитики'!T4424:T4426),0)</f>
        <v/>
      </c>
      <c r="U4610">
        <f>IF('01_Вводные'!$B$234="Да",'19_Расчет_аналитики'!U4427-SUM('19_Расчет_аналитики'!U4424:U4426),0)</f>
        <v/>
      </c>
      <c r="V4610">
        <f>IF('01_Вводные'!$B$234="Да",'19_Расчет_аналитики'!V4427-SUM('19_Расчет_аналитики'!V4424:V4426),0)</f>
        <v/>
      </c>
      <c r="W4610">
        <f>IF('01_Вводные'!$B$234="Да",'19_Расчет_аналитики'!W4427-SUM('19_Расчет_аналитики'!W4424:W4426),0)</f>
        <v/>
      </c>
      <c r="X4610">
        <f>IF('01_Вводные'!$B$234="Да",'19_Расчет_аналитики'!X4427-SUM('19_Расчет_аналитики'!X4424:X4426),0)</f>
        <v/>
      </c>
      <c r="Y4610">
        <f>IF('01_Вводные'!$B$234="Да",'19_Расчет_аналитики'!Y4427-SUM('19_Расчет_аналитики'!Y4424:Y4426),0)</f>
        <v/>
      </c>
      <c r="Z4610">
        <f>IF('01_Вводные'!$B$234="Да",'19_Расчет_аналитики'!Z4427-SUM('19_Расчет_аналитики'!Z4424:Z4426),0)</f>
        <v/>
      </c>
      <c r="AA4610">
        <f>IF('01_Вводные'!$B$234="Да",'19_Расчет_аналитики'!AA4427-SUM('19_Расчет_аналитики'!AA4424:AA4426),0)</f>
        <v/>
      </c>
      <c r="AB4610">
        <f>IF('01_Вводные'!$B$234="Да",'19_Расчет_аналитики'!AB4427-SUM('19_Расчет_аналитики'!AB4424:AB4426),0)</f>
        <v/>
      </c>
      <c r="AC4610">
        <f>IF('01_Вводные'!$B$234="Да",'19_Расчет_аналитики'!AC4427-SUM('19_Расчет_аналитики'!AC4424:AC4426),0)</f>
        <v/>
      </c>
      <c r="AD4610">
        <f>IF('01_Вводные'!$B$234="Да",'19_Расчет_аналитики'!AD4427-SUM('19_Расчет_аналитики'!AD4424:AD4426),0)</f>
        <v/>
      </c>
      <c r="AE4610">
        <f>IF('01_Вводные'!$B$234="Да",'19_Расчет_аналитики'!AE4427-SUM('19_Расчет_аналитики'!AE4424:AE4426),0)</f>
        <v/>
      </c>
      <c r="AF4610">
        <f>IF('01_Вводные'!$B$234="Да",'19_Расчет_аналитики'!AF4427-SUM('19_Расчет_аналитики'!AF4424:AF4426),0)</f>
        <v/>
      </c>
      <c r="AG4610">
        <f>IF('01_Вводные'!$B$234="Да",'19_Расчет_аналитики'!AG4427-SUM('19_Расчет_аналитики'!AG4424:AG4426),0)</f>
        <v/>
      </c>
      <c r="AH4610">
        <f>IF('01_Вводные'!$B$234="Да",'19_Расчет_аналитики'!AH4427-SUM('19_Расчет_аналитики'!AH4424:AH4426),0)</f>
        <v/>
      </c>
      <c r="AI4610">
        <f>IF('01_Вводные'!$B$234="Да",'19_Расчет_аналитики'!AI4427-SUM('19_Расчет_аналитики'!AI4424:AI4426),0)</f>
        <v/>
      </c>
      <c r="AJ4610">
        <f>IF('01_Вводные'!$B$234="Да",'19_Расчет_аналитики'!AJ4427-SUM('19_Расчет_аналитики'!AJ4424:AJ4426),0)</f>
        <v/>
      </c>
      <c r="AK4610">
        <f>IF('01_Вводные'!$B$234="Да",'19_Расчет_аналитики'!AK4427-SUM('19_Расчет_аналитики'!AK4424:AK4426),0)</f>
        <v/>
      </c>
      <c r="AL4610">
        <f>IF('01_Вводные'!$B$234="Да",'19_Расчет_аналитики'!AL4427-SUM('19_Расчет_аналитики'!AL4424:AL4426),0)</f>
        <v/>
      </c>
      <c r="AM4610">
        <f>IF('01_Вводные'!$B$234="Да",'19_Расчет_аналитики'!AM4427-SUM('19_Расчет_аналитики'!AM4424:AM4426),0)</f>
        <v/>
      </c>
      <c r="AN4610">
        <f>IF('01_Вводные'!$B$234="Да",'19_Расчет_аналитики'!AN4427-SUM('19_Расчет_аналитики'!AN4424:AN4426),0)</f>
        <v/>
      </c>
      <c r="AO4610">
        <f>IF('01_Вводные'!$B$234="Да",'19_Расчет_аналитики'!AO4427-SUM('19_Расчет_аналитики'!AO4424:AO4426),0)</f>
        <v/>
      </c>
      <c r="AP4610">
        <f>IF('01_Вводные'!$B$234="Да",'19_Расчет_аналитики'!AP4427-SUM('19_Расчет_аналитики'!AP4424:AP4426),0)</f>
        <v/>
      </c>
      <c r="AQ4610">
        <f>IF('01_Вводные'!$B$234="Да",'19_Расчет_аналитики'!AQ4427-SUM('19_Расчет_аналитики'!AQ4424:AQ4426),0)</f>
        <v/>
      </c>
      <c r="AR4610">
        <f>IF('01_Вводные'!$B$234="Да",'19_Расчет_аналитики'!AR4427-SUM('19_Расчет_аналитики'!AR4424:AR4426),0)</f>
        <v/>
      </c>
      <c r="AS4610">
        <f>IF('01_Вводные'!$B$234="Да",'19_Расчет_аналитики'!AS4427-SUM('19_Расчет_аналитики'!AS4424:AS4426),0)</f>
        <v/>
      </c>
      <c r="AT4610">
        <f>IF('01_Вводные'!$B$234="Да",'19_Расчет_аналитики'!AT4427-SUM('19_Расчет_аналитики'!AT4424:AT4426),0)</f>
        <v/>
      </c>
      <c r="AU4610">
        <f>IF('01_Вводные'!$B$234="Да",'19_Расчет_аналитики'!AU4427-SUM('19_Расчет_аналитики'!AU4424:AU4426),0)</f>
        <v/>
      </c>
      <c r="AV4610">
        <f>IF('01_Вводные'!$B$234="Да",'19_Расчет_аналитики'!AV4427-SUM('19_Расчет_аналитики'!AV4424:AV4426),0)</f>
        <v/>
      </c>
      <c r="AW4610">
        <f>IF('01_Вводные'!$B$234="Да",'19_Расчет_аналитики'!AW4427-SUM('19_Расчет_аналитики'!AW4424:AW4426),0)</f>
        <v/>
      </c>
      <c r="AX4610">
        <f>IF('01_Вводные'!$B$234="Да",'19_Расчет_аналитики'!AX4427-SUM('19_Расчет_аналитики'!AX4424:AX4426),0)</f>
        <v/>
      </c>
      <c r="AY4610">
        <f>IF('01_Вводные'!$B$234="Да",'19_Расчет_аналитики'!AY4427-SUM('19_Расчет_аналитики'!AY4424:AY4426),0)</f>
        <v/>
      </c>
      <c r="AZ4610">
        <f>IF('01_Вводные'!$B$234="Да",'19_Расчет_аналитики'!AZ4427-SUM('19_Расчет_аналитики'!AZ4424:AZ4426),0)</f>
        <v/>
      </c>
      <c r="BA4610">
        <f>IF('01_Вводные'!$B$234="Да",'19_Расчет_аналитики'!BA4427-SUM('19_Расчет_аналитики'!BA4424:BA4426),0)</f>
        <v/>
      </c>
      <c r="BB4610">
        <f>IF('01_Вводные'!$B$234="Да",'19_Расчет_аналитики'!BB4427-SUM('19_Расчет_аналитики'!BB4424:BB4426),0)</f>
        <v/>
      </c>
      <c r="BC4610">
        <f>IF('01_Вводные'!$B$234="Да",'19_Расчет_аналитики'!BC4427-SUM('19_Расчет_аналитики'!BC4424:BC4426),0)</f>
        <v/>
      </c>
      <c r="BD4610">
        <f>IF('01_Вводные'!$B$234="Да",'19_Расчет_аналитики'!BD4427-SUM('19_Расчет_аналитики'!BD4424:BD4426),0)</f>
        <v/>
      </c>
      <c r="BE4610">
        <f>IF('01_Вводные'!$B$234="Да",'19_Расчет_аналитики'!BE4427-SUM('19_Расчет_аналитики'!BE4424:BE4426),0)</f>
        <v/>
      </c>
      <c r="BF4610">
        <f>IF('01_Вводные'!$B$234="Да",'19_Расчет_аналитики'!BF4427-SUM('19_Расчет_аналитики'!BF4424:BF4426),0)</f>
        <v/>
      </c>
      <c r="BG4610">
        <f>IF('01_Вводные'!$B$234="Да",'19_Расчет_аналитики'!BG4427-SUM('19_Расчет_аналитики'!BG4424:BG4426),0)</f>
        <v/>
      </c>
      <c r="BH4610">
        <f>IF('01_Вводные'!$B$234="Да",'19_Расчет_аналитики'!BH4427-SUM('19_Расчет_аналитики'!BH4424:BH4426),0)</f>
        <v/>
      </c>
      <c r="BI4610">
        <f>IF('01_Вводные'!$B$234="Да",'19_Расчет_аналитики'!BI4427-SUM('19_Расчет_аналитики'!BI4424:BI4426),0)</f>
        <v/>
      </c>
      <c r="BJ4610">
        <f>IF('01_Вводные'!$B$234="Да",'19_Расчет_аналитики'!BJ4427-SUM('19_Расчет_аналитики'!BJ4424:BJ4426),0)</f>
        <v/>
      </c>
      <c r="BK4610">
        <f>IF('01_Вводные'!$B$234="Да",'19_Расчет_аналитики'!BK4427-SUM('19_Расчет_аналитики'!BK4424:BK4426),0)</f>
        <v/>
      </c>
      <c r="BL4610">
        <f>IF('01_Вводные'!$B$234="Да",'19_Расчет_аналитики'!BL4427-SUM('19_Расчет_аналитики'!BL4424:BL4426),0)</f>
        <v/>
      </c>
      <c r="BM4610">
        <f>IF('01_Вводные'!$B$234="Да",'19_Расчет_аналитики'!BM4427-SUM('19_Расчет_аналитики'!BM4424:BM4426),0)</f>
        <v/>
      </c>
      <c r="BN4610">
        <f>IF('01_Вводные'!$B$234="Да",'19_Расчет_аналитики'!BN4427-SUM('19_Расчет_аналитики'!BN4424:BN4426),0)</f>
        <v/>
      </c>
      <c r="BO4610">
        <f>IF('01_Вводные'!$B$234="Да",'19_Расчет_аналитики'!BO4427-SUM('19_Расчет_аналитики'!BO4424:BO4426),0)</f>
        <v/>
      </c>
    </row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IF('01_Вводные'!$B$234="Да",IF(OR('01_Вводные'!$B$238="Нет",'19_Расчет_аналитики'!B4675&gt;='19_Расчет_аналитики'!B4673-0.01),MIN('19_Расчет_аналитики'!B4679,MAX(0,'19_Расчет_аналитики'!B4835)),0),0)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IF('01_Вводные'!$B$234="Да",IF(OR('01_Вводные'!$B$238="Нет",'19_Расчет_аналитики'!C4675&gt;='19_Расчет_аналитики'!C4673-0.01),MIN('19_Расчет_аналитики'!C4679,MAX(0,'19_Расчет_аналитики'!C4835)),0),0)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IF('01_Вводные'!$B$234="Да",IF(OR('01_Вводные'!$B$238="Нет",'19_Расчет_аналитики'!D4675&gt;='19_Расчет_аналитики'!D4673-0.01),MIN('19_Расчет_аналитики'!D4679,MAX(0,'19_Расчет_аналитики'!D4835)),0),0)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IF('01_Вводные'!$B$234="Да",IF(OR('01_Вводные'!$B$238="Нет",'19_Расчет_аналитики'!E4675&gt;='19_Расчет_аналитики'!E4673-0.01),MIN('19_Расчет_аналитики'!E4679,MAX(0,'19_Расчет_аналитики'!E4835)),0),0)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IF('01_Вводные'!$B$234="Да",IF(OR('01_Вводные'!$B$238="Нет",'19_Расчет_аналитики'!F4675&gt;='19_Расчет_аналитики'!F4673-0.01),MIN('19_Расчет_аналитики'!F4679,MAX(0,'19_Расчет_аналитики'!F4835)),0),0)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IF('01_Вводные'!$B$234="Да",IF(OR('01_Вводные'!$B$238="Нет",'19_Расчет_аналитики'!G4675&gt;='19_Расчет_аналитики'!G4673-0.01),MIN('19_Расчет_аналитики'!G4679,MAX(0,'19_Расчет_аналитики'!G4835)),0),0)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IF('01_Вводные'!$B$234="Да",IF(OR('01_Вводные'!$B$238="Нет",'19_Расчет_аналитики'!H4675&gt;='19_Расчет_аналитики'!H4673-0.01),MIN('19_Расчет_аналитики'!H4679,MAX(0,'19_Расчет_аналитики'!H4835)),0),0)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IF('01_Вводные'!$B$234="Да",IF(OR('01_Вводные'!$B$238="Нет",'19_Расчет_аналитики'!I4675&gt;='19_Расчет_аналитики'!I4673-0.01),MIN('19_Расчет_аналитики'!I4679,MAX(0,'19_Расчет_аналитики'!I4835)),0),0)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IF('01_Вводные'!$B$234="Да",IF(OR('01_Вводные'!$B$238="Нет",'19_Расчет_аналитики'!J4675&gt;='19_Расчет_аналитики'!J4673-0.01),MIN('19_Расчет_аналитики'!J4679,MAX(0,'19_Расчет_аналитики'!J4835)),0),0)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IF('01_Вводные'!$B$234="Да",IF(OR('01_Вводные'!$B$238="Нет",'19_Расчет_аналитики'!K4675&gt;='19_Расчет_аналитики'!K4673-0.01),MIN('19_Расчет_аналитики'!K4679,MAX(0,'19_Расчет_аналитики'!K4835)),0),0)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IF('01_Вводные'!$B$234="Да",IF(OR('01_Вводные'!$B$238="Нет",'19_Расчет_аналитики'!L4675&gt;='19_Расчет_аналитики'!L4673-0.01),MIN('19_Расчет_аналитики'!L4679,MAX(0,'19_Расчет_аналитики'!L4835)),0),0)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IF('01_Вводные'!$B$234="Да",IF(OR('01_Вводные'!$B$238="Нет",'19_Расчет_аналитики'!M4675&gt;='19_Расчет_аналитики'!M4673-0.01),MIN('19_Расчет_аналитики'!M4679,MAX(0,'19_Расчет_аналитики'!M4835)),0),0)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IF('01_Вводные'!$B$234="Да",IF(OR('01_Вводные'!$B$238="Нет",'19_Расчет_аналитики'!N4675&gt;='19_Расчет_аналитики'!N4673-0.01),MIN('19_Расчет_аналитики'!N4679,MAX(0,'19_Расчет_аналитики'!N4835)),0),0)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IF('01_Вводные'!$B$234="Да",IF(OR('01_Вводные'!$B$238="Нет",'19_Расчет_аналитики'!O4675&gt;='19_Расчет_аналитики'!O4673-0.01),MIN('19_Расчет_аналитики'!O4679,MAX(0,'19_Расчет_аналитики'!O4835)),0),0)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IF('01_Вводные'!$B$234="Да",IF(OR('01_Вводные'!$B$238="Нет",'19_Расчет_аналитики'!P4675&gt;='19_Расчет_аналитики'!P4673-0.01),MIN('19_Расчет_аналитики'!P4679,MAX(0,'19_Расчет_аналитики'!P4835)),0),0)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IF('01_Вводные'!$B$234="Да",IF(OR('01_Вводные'!$B$238="Нет",'19_Расчет_аналитики'!Q4675&gt;='19_Расчет_аналитики'!Q4673-0.01),MIN('19_Расчет_аналитики'!Q4679,MAX(0,'19_Расчет_аналитики'!Q4835)),0),0)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IF('01_Вводные'!$B$234="Да",IF(OR('01_Вводные'!$B$238="Нет",'19_Расчет_аналитики'!R4675&gt;='19_Расчет_аналитики'!R4673-0.01),MIN('19_Расчет_аналитики'!R4679,MAX(0,'19_Расчет_аналитики'!R4835)),0),0)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IF('01_Вводные'!$B$234="Да",IF(OR('01_Вводные'!$B$238="Нет",'19_Расчет_аналитики'!S4675&gt;='19_Расчет_аналитики'!S4673-0.01),MIN('19_Расчет_аналитики'!S4679,MAX(0,'19_Расчет_аналитики'!S4835)),0),0)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IF('01_Вводные'!$B$234="Да",IF(OR('01_Вводные'!$B$238="Нет",'19_Расчет_аналитики'!T4675&gt;='19_Расчет_аналитики'!T4673-0.01),MIN('19_Расчет_аналитики'!T4679,MAX(0,'19_Расчет_аналитики'!T4835)),0),0)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IF('01_Вводные'!$B$234="Да",IF(OR('01_Вводные'!$B$238="Нет",'19_Расчет_аналитики'!U4675&gt;='19_Расчет_аналитики'!U4673-0.01),MIN('19_Расчет_аналитики'!U4679,MAX(0,'19_Расчет_аналитики'!U4835)),0),0)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IF('01_Вводные'!$B$234="Да",IF(OR('01_Вводные'!$B$238="Нет",'19_Расчет_аналитики'!V4675&gt;='19_Расчет_аналитики'!V4673-0.01),MIN('19_Расчет_аналитики'!V4679,MAX(0,'19_Расчет_аналитики'!V4835)),0),0)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IF('01_Вводные'!$B$234="Да",IF(OR('01_Вводные'!$B$238="Нет",'19_Расчет_аналитики'!W4675&gt;='19_Расчет_аналитики'!W4673-0.01),MIN('19_Расчет_аналитики'!W4679,MAX(0,'19_Расчет_аналитики'!W4835)),0),0)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IF('01_Вводные'!$B$234="Да",IF(OR('01_Вводные'!$B$238="Нет",'19_Расчет_аналитики'!X4675&gt;='19_Расчет_аналитики'!X4673-0.01),MIN('19_Расчет_аналитики'!X4679,MAX(0,'19_Расчет_аналитики'!X4835)),0),0)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IF('01_Вводные'!$B$234="Да",IF(OR('01_Вводные'!$B$238="Нет",'19_Расчет_аналитики'!Y4675&gt;='19_Расчет_аналитики'!Y4673-0.01),MIN('19_Расчет_аналитики'!Y4679,MAX(0,'19_Расчет_аналитики'!Y4835)),0),0)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IF('01_Вводные'!$B$234="Да",IF(OR('01_Вводные'!$B$238="Нет",'19_Расчет_аналитики'!Z4675&gt;='19_Расчет_аналитики'!Z4673-0.01),MIN('19_Расчет_аналитики'!Z4679,MAX(0,'19_Расчет_аналитики'!Z4835)),0),0)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4673-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4673-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4673-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4673-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4673-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4673-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4673-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4673-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4673-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4673-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4673-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4673-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4673-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4673-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4673-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4673-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4673-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4673-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4673-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4673-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4673-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4673-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4673-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4673-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4673-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4673-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4673-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4673-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4673-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4673-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4673-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4673-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4673-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4673-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4673-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>
      <c r="B4754">
        <f>IF('01_Вводные'!$B$234="Да",'19_Расчет_аналитики'!B4419,0)</f>
        <v/>
      </c>
      <c r="C4754">
        <f>IF('01_Вводные'!$B$234="Да",'19_Расчет_аналитики'!C4419,0)</f>
        <v/>
      </c>
      <c r="D4754">
        <f>IF('01_Вводные'!$B$234="Да",'19_Расчет_аналитики'!D4419,0)</f>
        <v/>
      </c>
      <c r="E4754">
        <f>IF('01_Вводные'!$B$234="Да",'19_Расчет_аналитики'!E4419,0)</f>
        <v/>
      </c>
      <c r="F4754">
        <f>IF('01_Вводные'!$B$234="Да",'19_Расчет_аналитики'!F4419,0)</f>
        <v/>
      </c>
      <c r="G4754">
        <f>IF('01_Вводные'!$B$234="Да",'19_Расчет_аналитики'!G4419,0)</f>
        <v/>
      </c>
      <c r="H4754">
        <f>IF('01_Вводные'!$B$234="Да",'19_Расчет_аналитики'!H4419,0)</f>
        <v/>
      </c>
      <c r="I4754">
        <f>IF('01_Вводные'!$B$234="Да",'19_Расчет_аналитики'!I4419,0)</f>
        <v/>
      </c>
      <c r="J4754">
        <f>IF('01_Вводные'!$B$234="Да",'19_Расчет_аналитики'!J4419,0)</f>
        <v/>
      </c>
      <c r="K4754">
        <f>IF('01_Вводные'!$B$234="Да",'19_Расчет_аналитики'!K4419,0)</f>
        <v/>
      </c>
      <c r="L4754">
        <f>IF('01_Вводные'!$B$234="Да",'19_Расчет_аналитики'!L4419,0)</f>
        <v/>
      </c>
      <c r="M4754">
        <f>IF('01_Вводные'!$B$234="Да",'19_Расчет_аналитики'!M4419,0)</f>
        <v/>
      </c>
      <c r="N4754">
        <f>IF('01_Вводные'!$B$234="Да",'19_Расчет_аналитики'!N4419,0)</f>
        <v/>
      </c>
      <c r="O4754">
        <f>IF('01_Вводные'!$B$234="Да",'19_Расчет_аналитики'!O4419,0)</f>
        <v/>
      </c>
      <c r="P4754">
        <f>IF('01_Вводные'!$B$234="Да",'19_Расчет_аналитики'!P4419,0)</f>
        <v/>
      </c>
      <c r="Q4754">
        <f>IF('01_Вводные'!$B$234="Да",'19_Расчет_аналитики'!Q4419,0)</f>
        <v/>
      </c>
      <c r="R4754">
        <f>IF('01_Вводные'!$B$234="Да",'19_Расчет_аналитики'!R4419,0)</f>
        <v/>
      </c>
      <c r="S4754">
        <f>IF('01_Вводные'!$B$234="Да",'19_Расчет_аналитики'!S4419,0)</f>
        <v/>
      </c>
      <c r="T4754">
        <f>IF('01_Вводные'!$B$234="Да",'19_Расчет_аналитики'!T4419,0)</f>
        <v/>
      </c>
      <c r="U4754">
        <f>IF('01_Вводные'!$B$234="Да",'19_Расчет_аналитики'!U4419,0)</f>
        <v/>
      </c>
      <c r="V4754">
        <f>IF('01_Вводные'!$B$234="Да",'19_Расчет_аналитики'!V4419,0)</f>
        <v/>
      </c>
      <c r="W4754">
        <f>IF('01_Вводные'!$B$234="Да",'19_Расчет_аналитики'!W4419,0)</f>
        <v/>
      </c>
      <c r="X4754">
        <f>IF('01_Вводные'!$B$234="Да",'19_Расчет_аналитики'!X4419,0)</f>
        <v/>
      </c>
      <c r="Y4754">
        <f>IF('01_Вводные'!$B$234="Да",'19_Расчет_аналитики'!Y4419,0)</f>
        <v/>
      </c>
      <c r="Z4754">
        <f>IF('01_Вводные'!$B$234="Да",'19_Расчет_аналитики'!Z4419,0)</f>
        <v/>
      </c>
      <c r="AA4754">
        <f>IF('01_Вводные'!$B$234="Да",'19_Расчет_аналитики'!AA4419,0)</f>
        <v/>
      </c>
      <c r="AB4754">
        <f>IF('01_Вводные'!$B$234="Да",'19_Расчет_аналитики'!AB4419,0)</f>
        <v/>
      </c>
      <c r="AC4754">
        <f>IF('01_Вводные'!$B$234="Да",'19_Расчет_аналитики'!AC4419,0)</f>
        <v/>
      </c>
      <c r="AD4754">
        <f>IF('01_Вводные'!$B$234="Да",'19_Расчет_аналитики'!AD4419,0)</f>
        <v/>
      </c>
      <c r="AE4754">
        <f>IF('01_Вводные'!$B$234="Да",'19_Расчет_аналитики'!AE4419,0)</f>
        <v/>
      </c>
      <c r="AF4754">
        <f>IF('01_Вводные'!$B$234="Да",'19_Расчет_аналитики'!AF4419,0)</f>
        <v/>
      </c>
      <c r="AG4754">
        <f>IF('01_Вводные'!$B$234="Да",'19_Расчет_аналитики'!AG4419,0)</f>
        <v/>
      </c>
      <c r="AH4754">
        <f>IF('01_Вводные'!$B$234="Да",'19_Расчет_аналитики'!AH4419,0)</f>
        <v/>
      </c>
      <c r="AI4754">
        <f>IF('01_Вводные'!$B$234="Да",'19_Расчет_аналитики'!AI4419,0)</f>
        <v/>
      </c>
      <c r="AJ4754">
        <f>IF('01_Вводные'!$B$234="Да",'19_Расчет_аналитики'!AJ4419,0)</f>
        <v/>
      </c>
      <c r="AK4754">
        <f>IF('01_Вводные'!$B$234="Да",'19_Расчет_аналитики'!AK4419,0)</f>
        <v/>
      </c>
      <c r="AL4754">
        <f>IF('01_Вводные'!$B$234="Да",'19_Расчет_аналитики'!AL4419,0)</f>
        <v/>
      </c>
      <c r="AM4754">
        <f>IF('01_Вводные'!$B$234="Да",'19_Расчет_аналитики'!AM4419,0)</f>
        <v/>
      </c>
      <c r="AN4754">
        <f>IF('01_Вводные'!$B$234="Да",'19_Расчет_аналитики'!AN4419,0)</f>
        <v/>
      </c>
      <c r="AO4754">
        <f>IF('01_Вводные'!$B$234="Да",'19_Расчет_аналитики'!AO4419,0)</f>
        <v/>
      </c>
      <c r="AP4754">
        <f>IF('01_Вводные'!$B$234="Да",'19_Расчет_аналитики'!AP4419,0)</f>
        <v/>
      </c>
      <c r="AQ4754">
        <f>IF('01_Вводные'!$B$234="Да",'19_Расчет_аналитики'!AQ4419,0)</f>
        <v/>
      </c>
      <c r="AR4754">
        <f>IF('01_Вводные'!$B$234="Да",'19_Расчет_аналитики'!AR4419,0)</f>
        <v/>
      </c>
      <c r="AS4754">
        <f>IF('01_Вводные'!$B$234="Да",'19_Расчет_аналитики'!AS4419,0)</f>
        <v/>
      </c>
      <c r="AT4754">
        <f>IF('01_Вводные'!$B$234="Да",'19_Расчет_аналитики'!AT4419,0)</f>
        <v/>
      </c>
      <c r="AU4754">
        <f>IF('01_Вводные'!$B$234="Да",'19_Расчет_аналитики'!AU4419,0)</f>
        <v/>
      </c>
      <c r="AV4754">
        <f>IF('01_Вводные'!$B$234="Да",'19_Расчет_аналитики'!AV4419,0)</f>
        <v/>
      </c>
      <c r="AW4754">
        <f>IF('01_Вводные'!$B$234="Да",'19_Расчет_аналитики'!AW4419,0)</f>
        <v/>
      </c>
      <c r="AX4754">
        <f>IF('01_Вводные'!$B$234="Да",'19_Расчет_аналитики'!AX4419,0)</f>
        <v/>
      </c>
      <c r="AY4754">
        <f>IF('01_Вводные'!$B$234="Да",'19_Расчет_аналитики'!AY4419,0)</f>
        <v/>
      </c>
      <c r="AZ4754">
        <f>IF('01_Вводные'!$B$234="Да",'19_Расчет_аналитики'!AZ4419,0)</f>
        <v/>
      </c>
      <c r="BA4754">
        <f>IF('01_Вводные'!$B$234="Да",'19_Расчет_аналитики'!BA4419,0)</f>
        <v/>
      </c>
      <c r="BB4754">
        <f>IF('01_Вводные'!$B$234="Да",'19_Расчет_аналитики'!BB4419,0)</f>
        <v/>
      </c>
      <c r="BC4754">
        <f>IF('01_Вводные'!$B$234="Да",'19_Расчет_аналитики'!BC4419,0)</f>
        <v/>
      </c>
      <c r="BD4754">
        <f>IF('01_Вводные'!$B$234="Да",'19_Расчет_аналитики'!BD4419,0)</f>
        <v/>
      </c>
      <c r="BE4754">
        <f>IF('01_Вводные'!$B$234="Да",'19_Расчет_аналитики'!BE4419,0)</f>
        <v/>
      </c>
      <c r="BF4754">
        <f>IF('01_Вводные'!$B$234="Да",'19_Расчет_аналитики'!BF4419,0)</f>
        <v/>
      </c>
      <c r="BG4754">
        <f>IF('01_Вводные'!$B$234="Да",'19_Расчет_аналитики'!BG4419,0)</f>
        <v/>
      </c>
      <c r="BH4754">
        <f>IF('01_Вводные'!$B$234="Да",'19_Расчет_аналитики'!BH4419,0)</f>
        <v/>
      </c>
      <c r="BI4754">
        <f>IF('01_Вводные'!$B$234="Да",'19_Расчет_аналитики'!BI4419,0)</f>
        <v/>
      </c>
    </row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4" t="n"/>
      <c r="D5" s="324" t="n"/>
      <c r="E5" s="324" t="n"/>
    </row>
    <row r="6" ht="34" customHeight="1">
      <c r="A6" s="325" t="inlineStr">
        <is>
          <t>1</t>
        </is>
      </c>
      <c r="B6" s="326" t="inlineStr">
        <is>
          <t>Лиды</t>
        </is>
      </c>
      <c r="C6" s="254" t="inlineStr">
        <is>
          <t>04_Продажи</t>
        </is>
      </c>
      <c r="D6" s="327" t="inlineStr">
        <is>
          <t>План продаж ÷ конверсия лид→продажа, округление вверх</t>
        </is>
      </c>
      <c r="E6" s="328" t="inlineStr">
        <is>
          <t>01_Вводные!B25 (3%), план продаж B36:B40</t>
        </is>
      </c>
    </row>
    <row r="7" ht="34" customHeight="1">
      <c r="A7" s="325" t="inlineStr">
        <is>
          <t>2</t>
        </is>
      </c>
      <c r="B7" s="326" t="inlineStr">
        <is>
          <t>Продажи франшиз</t>
        </is>
      </c>
      <c r="C7" s="254" t="inlineStr">
        <is>
          <t>04_Продажи</t>
        </is>
      </c>
      <c r="D7" s="327" t="inlineStr">
        <is>
          <t>Годовой план сезона × месячная доля сезонности. Годовой план = база (B210:B214) × множитель сценария (F198)</t>
        </is>
      </c>
      <c r="E7" s="328" t="inlineStr">
        <is>
          <t>01_Вводные!B36:B40 и C36:N40</t>
        </is>
      </c>
    </row>
    <row r="8" ht="34" customHeight="1">
      <c r="A8" s="325" t="inlineStr">
        <is>
          <t>3</t>
        </is>
      </c>
      <c r="B8" s="326" t="inlineStr">
        <is>
          <t>Открытия школ</t>
        </is>
      </c>
      <c r="C8" s="254" t="inlineStr">
        <is>
          <t>04_Продажи</t>
        </is>
      </c>
      <c r="D8" s="327" t="inlineStr">
        <is>
          <t>Продажи, сдвинутые на лаг «продажа → открытие», × конверсия в открытие</t>
        </is>
      </c>
      <c r="E8" s="328" t="inlineStr">
        <is>
          <t>01_Вводные!B15 (2 мес.), B298 (100%)</t>
        </is>
      </c>
    </row>
    <row r="9" ht="34" customHeight="1">
      <c r="A9" s="325" t="inlineStr">
        <is>
          <t>4</t>
        </is>
      </c>
      <c r="B9" s="326" t="inlineStr">
        <is>
          <t>Новые юрлица и школы</t>
        </is>
      </c>
      <c r="C9" s="254" t="inlineStr">
        <is>
          <t>06_Сеть_и_дети</t>
        </is>
      </c>
      <c r="D9" s="327" t="inlineStr">
        <is>
          <t>Продажи × коэффициент юрлиц; отдельно продажи × коэффициент школ</t>
        </is>
      </c>
      <c r="E9" s="328" t="inlineStr">
        <is>
          <t>01_Вводные!B16, B22</t>
        </is>
      </c>
    </row>
    <row r="10" ht="34" customHeight="1">
      <c r="A10" s="325" t="inlineStr">
        <is>
          <t>5</t>
        </is>
      </c>
      <c r="B10" s="326" t="inlineStr">
        <is>
          <t>Маркетинг привлечения</t>
        </is>
      </c>
      <c r="C10" s="254" t="inlineStr">
        <is>
          <t>04_Продажи</t>
        </is>
      </c>
      <c r="D10" s="327" t="inlineStr">
        <is>
          <t>Таргет платится за 2 месяца до продажи (для октября 2026 — за 1); плюс БИБОСС / TopFranchise / Forbes раз в год</t>
        </is>
      </c>
      <c r="E10" s="328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4" t="n"/>
      <c r="D11" s="324" t="n"/>
      <c r="E11" s="324" t="n"/>
    </row>
    <row r="12" ht="34" customHeight="1">
      <c r="A12" s="325" t="inlineStr">
        <is>
          <t>6</t>
        </is>
      </c>
      <c r="B12" s="326" t="inlineStr">
        <is>
          <t>Действующая сеть</t>
        </is>
      </c>
      <c r="C12" s="254" t="inlineStr">
        <is>
          <t>06_Сеть_и_дети</t>
        </is>
      </c>
      <c r="D12" s="327" t="inlineStr">
        <is>
          <t>104 школы × коэффициент сохранения; дети = 5 200 × рост 10% в год, пересчёт каждый сентябрь</t>
        </is>
      </c>
      <c r="E12" s="328" t="inlineStr">
        <is>
          <t>01_Вводные!B9, B11, B12, B13</t>
        </is>
      </c>
    </row>
    <row r="13" ht="34" customHeight="1">
      <c r="A13" s="325" t="inlineStr">
        <is>
          <t>7</t>
        </is>
      </c>
      <c r="B13" s="326" t="inlineStr">
        <is>
          <t>Новые школы по возрасту</t>
        </is>
      </c>
      <c r="C13" s="254" t="inlineStr">
        <is>
          <t>06_Сеть_и_дети</t>
        </is>
      </c>
      <c r="D13" s="327" t="inlineStr">
        <is>
          <t>Каждая открытая школа живёт в своей когорте: месяцы 1–12, 13–24, зрелая. Это и есть постепенный набор</t>
        </is>
      </c>
      <c r="E13" s="328" t="inlineStr">
        <is>
          <t>01_Вводные!B295, 18_Календарь_тарифы</t>
        </is>
      </c>
    </row>
    <row r="14" ht="34" customHeight="1">
      <c r="A14" s="325" t="inlineStr">
        <is>
          <t>8</t>
        </is>
      </c>
      <c r="B14" s="326" t="inlineStr">
        <is>
          <t>Дети новых школ</t>
        </is>
      </c>
      <c r="C14" s="254" t="inlineStr">
        <is>
          <t>06_Сеть_и_дети</t>
        </is>
      </c>
      <c r="D14" s="327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28" t="inlineStr">
        <is>
          <t>01_Вводные!B46 (75,05 к 12-му мес.), B47 (165,125 к 24-му), B44</t>
        </is>
      </c>
    </row>
    <row r="15" ht="34" customHeight="1">
      <c r="A15" s="325" t="inlineStr">
        <is>
          <t>9</t>
        </is>
      </c>
      <c r="B15" s="326" t="inlineStr">
        <is>
          <t>Сезонность посещаемости</t>
        </is>
      </c>
      <c r="C15" s="254" t="inlineStr">
        <is>
          <t>01_Вводные</t>
        </is>
      </c>
      <c r="D15" s="327" t="inlineStr">
        <is>
          <t>Индекс от 5,9% (август) до 100% (февраль). Умножается на детей, а не на цену: летом платящих меньше</t>
        </is>
      </c>
      <c r="E15" s="328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4" t="n"/>
      <c r="D16" s="324" t="n"/>
      <c r="E16" s="324" t="n"/>
    </row>
    <row r="17" ht="34" customHeight="1">
      <c r="A17" s="325" t="inlineStr">
        <is>
          <t>10</t>
        </is>
      </c>
      <c r="B17" s="326" t="inlineStr">
        <is>
          <t>Паушальные взносы</t>
        </is>
      </c>
      <c r="C17" s="254" t="inlineStr">
        <is>
          <t>02_Модель</t>
        </is>
      </c>
      <c r="D17" s="327" t="inlineStr">
        <is>
          <t>Продажи × средний паушальный по тарифному миксу (937 767 ₽ с НДС), затем ÷ (1 + НДС)</t>
        </is>
      </c>
      <c r="E17" s="328" t="inlineStr">
        <is>
          <t>01_Вводные!B63:B67, тарифы B263:D282</t>
        </is>
      </c>
    </row>
    <row r="18" ht="34" customHeight="1">
      <c r="A18" s="325" t="inlineStr">
        <is>
          <t>11</t>
        </is>
      </c>
      <c r="B18" s="326" t="inlineStr">
        <is>
          <t>Роялти действующей сети</t>
        </is>
      </c>
      <c r="C18" s="254" t="inlineStr">
        <is>
          <t>06_Сеть_и_дети</t>
        </is>
      </c>
      <c r="D18" s="327" t="inlineStr">
        <is>
          <t>MAX(% от оборота; 104 школы × минимум). Оборот = активные дети × абонемент. Ставка 6,5% → 10% с 01.01.2030</t>
        </is>
      </c>
      <c r="E18" s="328" t="inlineStr">
        <is>
          <t>01_Вводные!B51, B52, B55:B57, B245</t>
        </is>
      </c>
    </row>
    <row r="19" ht="34" customHeight="1">
      <c r="A19" s="325" t="inlineStr">
        <is>
          <t>12</t>
        </is>
      </c>
      <c r="B19" s="326" t="inlineStr">
        <is>
          <t>Роялти новых школ</t>
        </is>
      </c>
      <c r="C19" s="254" t="inlineStr">
        <is>
          <t>06_Сеть_и_дети</t>
        </is>
      </c>
      <c r="D19" s="327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28" t="inlineStr">
        <is>
          <t>01_Вводные!B53, B54, B239, B244</t>
        </is>
      </c>
    </row>
    <row r="20" ht="34" customHeight="1">
      <c r="A20" s="325" t="inlineStr">
        <is>
          <t>13</t>
        </is>
      </c>
      <c r="B20" s="326" t="inlineStr">
        <is>
          <t>Мерч</t>
        </is>
      </c>
      <c r="C20" s="254" t="inlineStr">
        <is>
          <t>07_Мерч</t>
        </is>
      </c>
      <c r="D20" s="327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28" t="inlineStr">
        <is>
          <t>01_Вводные!B71:B74, B87:B89, B94:M94, B99:E101</t>
        </is>
      </c>
    </row>
    <row r="21" ht="34" customHeight="1">
      <c r="A21" s="325" t="inlineStr">
        <is>
          <t>14</t>
        </is>
      </c>
      <c r="B21" s="326" t="inlineStr">
        <is>
          <t>Лагеря</t>
        </is>
      </c>
      <c r="C21" s="254" t="inlineStr">
        <is>
          <t>09_Лагеря</t>
        </is>
      </c>
      <c r="D21" s="327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28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4" t="n"/>
      <c r="D22" s="324" t="n"/>
      <c r="E22" s="324" t="n"/>
    </row>
    <row r="23" ht="34" customHeight="1">
      <c r="A23" s="325" t="inlineStr">
        <is>
          <t>15</t>
        </is>
      </c>
      <c r="B23" s="326" t="inlineStr">
        <is>
          <t>Прямые расходы</t>
        </is>
      </c>
      <c r="C23" s="254" t="inlineStr">
        <is>
          <t>02_Модель</t>
        </is>
      </c>
      <c r="D23" s="327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28" t="inlineStr">
        <is>
          <t>01_Вводные!B59, B60, B75, B76</t>
        </is>
      </c>
    </row>
    <row r="24" ht="34" customHeight="1">
      <c r="A24" s="325" t="inlineStr">
        <is>
          <t>16</t>
        </is>
      </c>
      <c r="B24" s="326" t="inlineStr">
        <is>
          <t>OPEX</t>
        </is>
      </c>
      <c r="C24" s="254" t="inlineStr">
        <is>
          <t>02_Модель</t>
        </is>
      </c>
      <c r="D24" s="327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28" t="inlineStr">
        <is>
          <t>01_Вводные!B105:B112, лист 08_ФОТ</t>
        </is>
      </c>
    </row>
    <row r="25" ht="34" customHeight="1">
      <c r="A25" s="325" t="inlineStr">
        <is>
          <t>17</t>
        </is>
      </c>
      <c r="B25" s="326" t="inlineStr">
        <is>
          <t>ФОТ</t>
        </is>
      </c>
      <c r="C25" s="254" t="inlineStr">
        <is>
          <t>08_ФОТ</t>
        </is>
      </c>
      <c r="D25" s="327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28" t="inlineStr">
        <is>
          <t>01_Вводные!B116:B152, B246:B251</t>
        </is>
      </c>
    </row>
    <row r="26" ht="34" customHeight="1">
      <c r="A26" s="325" t="inlineStr">
        <is>
          <t>18</t>
        </is>
      </c>
      <c r="B26" s="326" t="inlineStr">
        <is>
          <t>EBITDA</t>
        </is>
      </c>
      <c r="C26" s="254" t="inlineStr">
        <is>
          <t>02_Модель</t>
        </is>
      </c>
      <c r="D26" s="327" t="inlineStr">
        <is>
          <t>Выручка без НДС − прямые расходы − OPEX. До налога, CAPEX и займа</t>
        </is>
      </c>
      <c r="E26" s="328" t="inlineStr">
        <is>
          <t>—</t>
        </is>
      </c>
    </row>
    <row r="27" ht="34" customHeight="1">
      <c r="A27" s="325" t="inlineStr">
        <is>
          <t>19</t>
        </is>
      </c>
      <c r="B27" s="326" t="inlineStr">
        <is>
          <t>Налог</t>
        </is>
      </c>
      <c r="C27" s="254" t="inlineStr">
        <is>
          <t>02_Модель</t>
        </is>
      </c>
      <c r="D27" s="327" t="inlineStr">
        <is>
          <t>УСН «доходы минус расходы»: MAX(1% от выручки; 15% от прибыли). Считается помесячно</t>
        </is>
      </c>
      <c r="E27" s="328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4" t="n"/>
      <c r="D28" s="324" t="n"/>
      <c r="E28" s="324" t="n"/>
    </row>
    <row r="29" ht="34" customHeight="1">
      <c r="A29" s="325" t="inlineStr">
        <is>
          <t>20</t>
        </is>
      </c>
      <c r="B29" s="326" t="inlineStr">
        <is>
          <t>Поступления</t>
        </is>
      </c>
      <c r="C29" s="254" t="inlineStr">
        <is>
          <t>02_Модель</t>
        </is>
      </c>
      <c r="D29" s="327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28" t="inlineStr">
        <is>
          <t>01_Вводные!B18, B20</t>
        </is>
      </c>
    </row>
    <row r="30" ht="34" customHeight="1">
      <c r="A30" s="325" t="inlineStr">
        <is>
          <t>21</t>
        </is>
      </c>
      <c r="B30" s="326" t="inlineStr">
        <is>
          <t>Выплаты</t>
        </is>
      </c>
      <c r="C30" s="254" t="inlineStr">
        <is>
          <t>02_Модель</t>
        </is>
      </c>
      <c r="D30" s="327" t="inlineStr">
        <is>
          <t>Поставщики — по кредиторке 15 дней. ФОТ, НДС, УСН, лагеря, CAPEX — в месяце начисления</t>
        </is>
      </c>
      <c r="E30" s="328" t="inlineStr">
        <is>
          <t>01_Вводные!B19, B21</t>
        </is>
      </c>
    </row>
    <row r="31" ht="34" customHeight="1">
      <c r="A31" s="325" t="inlineStr">
        <is>
          <t>22</t>
        </is>
      </c>
      <c r="B31" s="326" t="inlineStr">
        <is>
          <t>Склад и закупки</t>
        </is>
      </c>
      <c r="C31" s="254" t="inlineStr">
        <is>
          <t>07_Мерч</t>
        </is>
      </c>
      <c r="D31" s="327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28" t="inlineStr">
        <is>
          <t>01_Вводные!B77, B80:B85</t>
        </is>
      </c>
    </row>
    <row r="32" ht="34" customHeight="1">
      <c r="A32" s="325" t="inlineStr">
        <is>
          <t>23</t>
        </is>
      </c>
      <c r="B32" s="326" t="inlineStr">
        <is>
          <t>Возврат займа ФК</t>
        </is>
      </c>
      <c r="C32" s="254" t="inlineStr">
        <is>
          <t>07_Мерч</t>
        </is>
      </c>
      <c r="D32" s="327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28" t="inlineStr">
        <is>
          <t>01_Вводные!B78, B79, B237, B238</t>
        </is>
      </c>
    </row>
    <row r="33" ht="34" customHeight="1">
      <c r="A33" s="325" t="inlineStr">
        <is>
          <t>24</t>
        </is>
      </c>
      <c r="B33" s="326" t="inlineStr">
        <is>
          <t>CAPEX</t>
        </is>
      </c>
      <c r="C33" s="254" t="inlineStr">
        <is>
          <t>02_Модель</t>
        </is>
      </c>
      <c r="D33" s="327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28" t="inlineStr">
        <is>
          <t>01_Вводные!B286:B290</t>
        </is>
      </c>
    </row>
    <row r="34" ht="34" customHeight="1">
      <c r="A34" s="325" t="inlineStr">
        <is>
          <t>25</t>
        </is>
      </c>
      <c r="B34" s="326" t="inlineStr">
        <is>
          <t>Итог по деньгам</t>
        </is>
      </c>
      <c r="C34" s="254" t="inlineStr">
        <is>
          <t>02_Модель</t>
        </is>
      </c>
      <c r="D34" s="327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28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4" t="n"/>
      <c r="D35" s="324" t="n"/>
      <c r="E35" s="324" t="n"/>
    </row>
    <row r="36" ht="34" customHeight="1">
      <c r="A36" s="325" t="inlineStr">
        <is>
          <t>26</t>
        </is>
      </c>
      <c r="B36" s="326" t="inlineStr">
        <is>
          <t>Мост БДР → БДДС</t>
        </is>
      </c>
      <c r="C36" s="254" t="inlineStr">
        <is>
          <t>02_Модель</t>
        </is>
      </c>
      <c r="D36" s="327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28" t="inlineStr">
        <is>
          <t>13_Проверки!A29</t>
        </is>
      </c>
    </row>
    <row r="37" ht="34" customHeight="1">
      <c r="A37" s="325" t="inlineStr">
        <is>
          <t>27</t>
        </is>
      </c>
      <c r="B37" s="326" t="inlineStr">
        <is>
          <t>Баланс склада и займа</t>
        </is>
      </c>
      <c r="C37" s="254" t="inlineStr">
        <is>
          <t>02_Модель</t>
        </is>
      </c>
      <c r="D37" s="327" t="inlineStr">
        <is>
          <t>Склад начало + закупка − списание = склад конец. Займ начало − погашения = займ конец</t>
        </is>
      </c>
      <c r="E37" s="328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29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29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29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29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29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0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0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0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0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0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26" t="inlineStr">
        <is>
          <t>Итого</t>
        </is>
      </c>
      <c r="B20" s="331" t="n">
        <v>18</v>
      </c>
      <c r="C20" s="255" t="n"/>
      <c r="D20" s="332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3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4" t="n">
        <v>0.9631999999999999</v>
      </c>
      <c r="C26" s="335" t="n">
        <v>1953441</v>
      </c>
      <c r="D26" s="336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4" t="n">
        <v>1</v>
      </c>
      <c r="C27" s="335" t="n">
        <v>2028000</v>
      </c>
      <c r="D27" s="336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4" t="n">
        <v>0.9926</v>
      </c>
      <c r="C28" s="335" t="n">
        <v>2013088</v>
      </c>
      <c r="D28" s="336" t="n">
        <v>1917227</v>
      </c>
      <c r="E28" s="337" t="n">
        <v>2336206</v>
      </c>
      <c r="F28" s="255" t="n"/>
    </row>
    <row r="29">
      <c r="A29" s="231" t="inlineStr">
        <is>
          <t>Апрель</t>
        </is>
      </c>
      <c r="B29" s="334" t="n">
        <v>0.9265</v>
      </c>
      <c r="C29" s="335" t="n">
        <v>1878882</v>
      </c>
      <c r="D29" s="336" t="n">
        <v>1789412</v>
      </c>
      <c r="E29" s="337" t="n">
        <v>2456244</v>
      </c>
      <c r="F29" s="255" t="n"/>
    </row>
    <row r="30">
      <c r="A30" s="231" t="inlineStr">
        <is>
          <t>Май</t>
        </is>
      </c>
      <c r="B30" s="334" t="n">
        <v>0.8235</v>
      </c>
      <c r="C30" s="335" t="n">
        <v>1670118</v>
      </c>
      <c r="D30" s="336" t="n">
        <v>1590588</v>
      </c>
      <c r="E30" s="337" t="n">
        <v>2454376</v>
      </c>
      <c r="F30" s="255" t="n"/>
    </row>
    <row r="31">
      <c r="A31" s="231" t="inlineStr">
        <is>
          <t>Июнь</t>
        </is>
      </c>
      <c r="B31" s="334" t="n">
        <v>0.3162</v>
      </c>
      <c r="C31" s="335" t="n">
        <v>641206</v>
      </c>
      <c r="D31" s="336" t="n">
        <v>1485714</v>
      </c>
      <c r="E31" s="337" t="n">
        <v>2866564</v>
      </c>
      <c r="F31" s="337" t="n">
        <v>2452155</v>
      </c>
    </row>
    <row r="32">
      <c r="A32" s="231" t="inlineStr">
        <is>
          <t>Июль</t>
        </is>
      </c>
      <c r="B32" s="334" t="n">
        <v>0.1397</v>
      </c>
      <c r="C32" s="335" t="n">
        <v>283324</v>
      </c>
      <c r="D32" s="336" t="n">
        <v>1485714</v>
      </c>
      <c r="E32" s="255" t="n"/>
      <c r="F32" s="337" t="n">
        <v>3070178</v>
      </c>
    </row>
    <row r="33">
      <c r="A33" s="338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0" t="inlineStr">
        <is>
          <t>Модель к факту</t>
        </is>
      </c>
      <c r="D34" s="339">
        <f>D33/E33-1</f>
        <v/>
      </c>
      <c r="E34" s="340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1" t="inlineStr">
        <is>
          <t>?</t>
        </is>
      </c>
      <c r="B38" s="342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1" t="inlineStr">
        <is>
          <t>?</t>
        </is>
      </c>
      <c r="B39" s="342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1" t="inlineStr">
        <is>
          <t>?</t>
        </is>
      </c>
      <c r="B40" s="342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1" t="inlineStr">
        <is>
          <t>?</t>
        </is>
      </c>
      <c r="B41" s="342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2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4" t="n"/>
      <c r="D6" s="324" t="n"/>
      <c r="E6" s="324" t="n"/>
    </row>
    <row r="7" ht="32" customHeight="1">
      <c r="A7" s="325" t="inlineStr">
        <is>
          <t>5.1</t>
        </is>
      </c>
      <c r="B7" s="327" t="inlineStr">
        <is>
          <t>Старт модели 01.09.2026</t>
        </is>
      </c>
      <c r="C7" s="327" t="inlineStr">
        <is>
          <t>01.09.2026</t>
        </is>
      </c>
      <c r="D7" s="254" t="inlineStr">
        <is>
          <t>01_Вводные!B7</t>
        </is>
      </c>
      <c r="E7" s="343" t="inlineStr">
        <is>
          <t>Соответствует</t>
        </is>
      </c>
    </row>
    <row r="8" ht="32" customHeight="1">
      <c r="A8" s="325" t="inlineStr">
        <is>
          <t>5.1</t>
        </is>
      </c>
      <c r="B8" s="327" t="inlineStr">
        <is>
          <t>Сезон = сентябрь–август, одна временная ось</t>
        </is>
      </c>
      <c r="C8" s="327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3" t="inlineStr">
        <is>
          <t>Соответствует</t>
        </is>
      </c>
    </row>
    <row r="9" ht="32" customHeight="1">
      <c r="A9" s="325" t="inlineStr">
        <is>
          <t>5.1</t>
        </is>
      </c>
      <c r="B9" s="327" t="inlineStr">
        <is>
          <t>Сентябрь 2026 — 0 продаж франшиз</t>
        </is>
      </c>
      <c r="C9" s="327" t="inlineStr">
        <is>
          <t>Первый месяц жёстко = 0; есть автотест</t>
        </is>
      </c>
      <c r="D9" s="254" t="inlineStr">
        <is>
          <t>04_Продажи!B15</t>
        </is>
      </c>
      <c r="E9" s="343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4" t="n"/>
      <c r="D10" s="324" t="n"/>
      <c r="E10" s="324" t="n"/>
    </row>
    <row r="11" ht="32" customHeight="1">
      <c r="A11" s="325" t="inlineStr">
        <is>
          <t>5.2</t>
        </is>
      </c>
      <c r="B11" s="327" t="inlineStr">
        <is>
          <t>Планы 66 / 72 / 72 / 60 / 50</t>
        </is>
      </c>
      <c r="C11" s="327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3" t="inlineStr">
        <is>
          <t>Соответствует</t>
        </is>
      </c>
    </row>
    <row r="12" ht="32" customHeight="1">
      <c r="A12" s="325" t="inlineStr">
        <is>
          <t>5.2</t>
        </is>
      </c>
      <c r="B12" s="327" t="inlineStr">
        <is>
          <t>Сезонность нормировать так, чтобы сумма = годовому плану</t>
        </is>
      </c>
      <c r="C12" s="327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3" t="inlineStr">
        <is>
          <t>Соответствует</t>
        </is>
      </c>
    </row>
    <row r="13" ht="32" customHeight="1">
      <c r="A13" s="325" t="inlineStr">
        <is>
          <t>5.2</t>
        </is>
      </c>
      <c r="B13" s="327" t="inlineStr">
        <is>
          <t>Дробные продажи в финплане + округлённое целое в опплане</t>
        </is>
      </c>
      <c r="C13" s="327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3" t="inlineStr">
        <is>
          <t>Соответствует</t>
        </is>
      </c>
    </row>
    <row r="14" ht="32" customHeight="1">
      <c r="A14" s="325" t="inlineStr">
        <is>
          <t>5.2</t>
        </is>
      </c>
      <c r="B14" s="327" t="inlineStr">
        <is>
          <t>Продажа, открытие и ERP — разные события; лаг 2 мес.</t>
        </is>
      </c>
      <c r="C14" s="327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3" t="inlineStr">
        <is>
          <t>Соответствует</t>
        </is>
      </c>
    </row>
    <row r="15" ht="32" customHeight="1">
      <c r="A15" s="325" t="inlineStr">
        <is>
          <t>5.2</t>
        </is>
      </c>
      <c r="B15" s="327" t="inlineStr">
        <is>
          <t>Сезонность из «План_продаж», строки 18-22</t>
        </is>
      </c>
      <c r="C15" s="327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4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4" t="n"/>
      <c r="D16" s="324" t="n"/>
      <c r="E16" s="324" t="n"/>
    </row>
    <row r="17" ht="32" customHeight="1">
      <c r="A17" s="325" t="inlineStr">
        <is>
          <t>5.3</t>
        </is>
      </c>
      <c r="B17" s="327" t="inlineStr">
        <is>
          <t>Стартовое количество юрлиц 49</t>
        </is>
      </c>
      <c r="C17" s="327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3" t="inlineStr">
        <is>
          <t>Соответствует</t>
        </is>
      </c>
    </row>
    <row r="18" ht="32" customHeight="1">
      <c r="A18" s="325" t="inlineStr">
        <is>
          <t>5.3</t>
        </is>
      </c>
      <c r="B18" s="327" t="inlineStr">
        <is>
          <t>Стартовые дети действующей сети 5 200</t>
        </is>
      </c>
      <c r="C18" s="327" t="inlineStr">
        <is>
          <t>5 200</t>
        </is>
      </c>
      <c r="D18" s="254" t="inlineStr">
        <is>
          <t>01_Вводные!B11</t>
        </is>
      </c>
      <c r="E18" s="343" t="inlineStr">
        <is>
          <t>Соответствует</t>
        </is>
      </c>
    </row>
    <row r="19" ht="32" customHeight="1">
      <c r="A19" s="325" t="inlineStr">
        <is>
          <t>5.3</t>
        </is>
      </c>
      <c r="B19" s="327" t="inlineStr">
        <is>
          <t>Рост детей 10% г/г, сложный, пересчёт на начало сезона</t>
        </is>
      </c>
      <c r="C19" s="327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3" t="inlineStr">
        <is>
          <t>Соответствует</t>
        </is>
      </c>
    </row>
    <row r="20" ht="32" customHeight="1">
      <c r="A20" s="325" t="inlineStr">
        <is>
          <t>5.3</t>
        </is>
      </c>
      <c r="B20" s="327" t="inlineStr">
        <is>
          <t>Внутри сезона — отдельный индекс посещаемости</t>
        </is>
      </c>
      <c r="C20" s="327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3" t="inlineStr">
        <is>
          <t>Соответствует</t>
        </is>
      </c>
    </row>
    <row r="21" ht="32" customHeight="1">
      <c r="A21" s="325" t="inlineStr">
        <is>
          <t>5.3</t>
        </is>
      </c>
      <c r="B21" s="327" t="inlineStr">
        <is>
          <t>1-й сезон ≈ 75 детей («Микс_продаж!N44»)</t>
        </is>
      </c>
      <c r="C21" s="327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3" t="inlineStr">
        <is>
          <t>Соответствует</t>
        </is>
      </c>
    </row>
    <row r="22" ht="32" customHeight="1">
      <c r="A22" s="325" t="inlineStr">
        <is>
          <t>5.3</t>
        </is>
      </c>
      <c r="B22" s="327" t="inlineStr">
        <is>
          <t>2-й год ≈ 165 детей («O44») — только после подтверждения</t>
        </is>
      </c>
      <c r="C22" s="327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4" t="inlineStr">
        <is>
          <t>Нет источника</t>
        </is>
      </c>
    </row>
    <row r="23" ht="32" customHeight="1">
      <c r="A23" s="325" t="inlineStr">
        <is>
          <t>5.3</t>
        </is>
      </c>
      <c r="B23" s="327" t="inlineStr">
        <is>
          <t>Рост когорт по возрасту: 1-12, 13-24, зрелая</t>
        </is>
      </c>
      <c r="C23" s="327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3" t="inlineStr">
        <is>
          <t>Соответствует</t>
        </is>
      </c>
    </row>
    <row r="24" ht="32" customHeight="1">
      <c r="A24" s="325" t="inlineStr">
        <is>
          <t>5.3</t>
        </is>
      </c>
      <c r="B24" s="327" t="inlineStr">
        <is>
          <t>Закрытие школы уменьшает детей, ERP, роялти, нагрузку</t>
        </is>
      </c>
      <c r="C24" s="327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45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4" t="n"/>
      <c r="D25" s="324" t="n"/>
      <c r="E25" s="324" t="n"/>
    </row>
    <row r="26" ht="32" customHeight="1">
      <c r="A26" s="325" t="inlineStr">
        <is>
          <t>5.4</t>
        </is>
      </c>
      <c r="B26" s="327" t="inlineStr">
        <is>
          <t>Средний паушальный — через взвешенный микс продуктов</t>
        </is>
      </c>
      <c r="C26" s="327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3" t="inlineStr">
        <is>
          <t>Соответствует</t>
        </is>
      </c>
    </row>
    <row r="27" ht="32" customHeight="1">
      <c r="A27" s="325" t="inlineStr">
        <is>
          <t>5.4</t>
        </is>
      </c>
      <c r="B27" s="327" t="inlineStr">
        <is>
          <t>Роялти 6,5% для действующих на 31.12.2026 и продаж до этой даты</t>
        </is>
      </c>
      <c r="C27" s="327" t="inlineStr">
        <is>
          <t>6,5% по договорам с датой ≤ 31.12.2026</t>
        </is>
      </c>
      <c r="D27" s="254" t="inlineStr">
        <is>
          <t>01_Вводные!B55</t>
        </is>
      </c>
      <c r="E27" s="343" t="inlineStr">
        <is>
          <t>Соответствует</t>
        </is>
      </c>
    </row>
    <row r="28" ht="32" customHeight="1">
      <c r="A28" s="325" t="inlineStr">
        <is>
          <t>5.4</t>
        </is>
      </c>
      <c r="B28" s="327" t="inlineStr">
        <is>
          <t>Роялти 8,5% для новых с 01.01.2027</t>
        </is>
      </c>
      <c r="C28" s="327" t="inlineStr">
        <is>
          <t>8,5%</t>
        </is>
      </c>
      <c r="D28" s="254" t="inlineStr">
        <is>
          <t>01_Вводные!B56</t>
        </is>
      </c>
      <c r="E28" s="343" t="inlineStr">
        <is>
          <t>Соответствует</t>
        </is>
      </c>
    </row>
    <row r="29" ht="32" customHeight="1">
      <c r="A29" s="325" t="inlineStr">
        <is>
          <t>5.4</t>
        </is>
      </c>
      <c r="B29" s="327" t="inlineStr">
        <is>
          <t>С 01.01.2030 все переходят на 10%</t>
        </is>
      </c>
      <c r="C29" s="327" t="inlineStr">
        <is>
          <t>10% с 01.01.2030 для всех</t>
        </is>
      </c>
      <c r="D29" s="254" t="inlineStr">
        <is>
          <t>01_Вводные!B57</t>
        </is>
      </c>
      <c r="E29" s="343" t="inlineStr">
        <is>
          <t>Соответствует</t>
        </is>
      </c>
    </row>
    <row r="30" ht="32" customHeight="1">
      <c r="A30" s="325" t="inlineStr">
        <is>
          <t>5.4</t>
        </is>
      </c>
      <c r="B30" s="327" t="inlineStr">
        <is>
          <t>Сохранить минимальный роялти</t>
        </is>
      </c>
      <c r="C30" s="327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3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4" t="n"/>
      <c r="D31" s="324" t="n"/>
      <c r="E31" s="324" t="n"/>
    </row>
    <row r="32" ht="32" customHeight="1">
      <c r="A32" s="325" t="inlineStr">
        <is>
          <t>5.5</t>
        </is>
      </c>
      <c r="B32" s="327" t="inlineStr">
        <is>
          <t>Действующая сеть, сен–дек 2026 — согласованные значения</t>
        </is>
      </c>
      <c r="C32" s="327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3" t="inlineStr">
        <is>
          <t>Соответствует</t>
        </is>
      </c>
    </row>
    <row r="33" ht="32" customHeight="1">
      <c r="A33" s="325" t="inlineStr">
        <is>
          <t>5.5</t>
        </is>
      </c>
      <c r="B33" s="327" t="inlineStr">
        <is>
          <t>С января 2027 — сезонность из строки 77 листа «Допущения»</t>
        </is>
      </c>
      <c r="C33" s="327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4" t="inlineStr">
        <is>
          <t>Нет источника</t>
        </is>
      </c>
    </row>
    <row r="34" ht="32" customHeight="1">
      <c r="A34" s="325" t="inlineStr">
        <is>
          <t>5.5</t>
        </is>
      </c>
      <c r="B34" s="327" t="inlineStr">
        <is>
          <t>Новые партнёры: 50% / 30% / 20% за первые три месяца</t>
        </is>
      </c>
      <c r="C34" s="327" t="inlineStr">
        <is>
          <t>0,5 / 0,3 / 0,2, контроль суммы = 100%</t>
        </is>
      </c>
      <c r="D34" s="254" t="inlineStr">
        <is>
          <t>01_Вводные!B87</t>
        </is>
      </c>
      <c r="E34" s="343" t="inlineStr">
        <is>
          <t>Соответствует</t>
        </is>
      </c>
    </row>
    <row r="35" ht="32" customHeight="1">
      <c r="A35" s="325" t="inlineStr">
        <is>
          <t>5.5</t>
        </is>
      </c>
      <c r="B35" s="327" t="inlineStr">
        <is>
          <t>Когорта не должна одновременно быть в первичной и повторной закупке</t>
        </is>
      </c>
      <c r="C35" s="327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3" t="inlineStr">
        <is>
          <t>Соответствует</t>
        </is>
      </c>
    </row>
    <row r="36" ht="32" customHeight="1">
      <c r="A36" s="325" t="inlineStr">
        <is>
          <t>5.5</t>
        </is>
      </c>
      <c r="B36" s="327" t="inlineStr">
        <is>
          <t>COGS 2 100 ₽, наценка 85%, цена 3 885 ₽</t>
        </is>
      </c>
      <c r="C36" s="327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3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4" t="n"/>
      <c r="D37" s="324" t="n"/>
      <c r="E37" s="324" t="n"/>
    </row>
    <row r="38" ht="32" customHeight="1">
      <c r="A38" s="325" t="inlineStr">
        <is>
          <t>5.6</t>
        </is>
      </c>
      <c r="B38" s="327" t="inlineStr">
        <is>
          <t>Стартовый запас 50 млн ₽, займ 50 млн ₽ беспроцентный</t>
        </is>
      </c>
      <c r="C38" s="327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3" t="inlineStr">
        <is>
          <t>Соответствует</t>
        </is>
      </c>
    </row>
    <row r="39" ht="32" customHeight="1">
      <c r="A39" s="325" t="inlineStr">
        <is>
          <t>5.6</t>
        </is>
      </c>
      <c r="B39" s="327" t="inlineStr">
        <is>
          <t>60% себестоимости реализованного мерча — на возврат займа</t>
        </is>
      </c>
      <c r="C39" s="327" t="inlineStr">
        <is>
          <t>MIN(остаток займа; COGS × 60%)</t>
        </is>
      </c>
      <c r="D39" s="254" t="inlineStr">
        <is>
          <t>07_Мерч!A30</t>
        </is>
      </c>
      <c r="E39" s="343" t="inlineStr">
        <is>
          <t>Соответствует</t>
        </is>
      </c>
    </row>
    <row r="40" ht="32" customHeight="1">
      <c r="A40" s="325" t="inlineStr">
        <is>
          <t>5.6</t>
        </is>
      </c>
      <c r="B40" s="327" t="inlineStr">
        <is>
          <t>Платёж ограничен остатком займа, деньгами и запасом на 6 мес.</t>
        </is>
      </c>
      <c r="C40" s="327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3" t="inlineStr">
        <is>
          <t>Соответствует</t>
        </is>
      </c>
    </row>
    <row r="41" ht="32" customHeight="1">
      <c r="A41" s="325" t="inlineStr">
        <is>
          <t>5.6</t>
        </is>
      </c>
      <c r="B41" s="327" t="inlineStr">
        <is>
          <t>Пополнение на 6 мес. вперёд не чаще 4 раз в год</t>
        </is>
      </c>
      <c r="C41" s="327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3" t="inlineStr">
        <is>
          <t>Соответствует</t>
        </is>
      </c>
    </row>
    <row r="42" ht="32" customHeight="1">
      <c r="A42" s="325" t="inlineStr">
        <is>
          <t>5.6</t>
        </is>
      </c>
      <c r="B42" s="327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27" t="inlineStr">
        <is>
          <t>Все восемь строк раскрыты отдельно</t>
        </is>
      </c>
      <c r="D42" s="254" t="inlineStr">
        <is>
          <t>07_Мерч!A21</t>
        </is>
      </c>
      <c r="E42" s="343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4" t="n"/>
      <c r="D43" s="324" t="n"/>
      <c r="E43" s="324" t="n"/>
    </row>
    <row r="44" ht="32" customHeight="1">
      <c r="A44" s="325" t="inlineStr">
        <is>
          <t>5.7</t>
        </is>
      </c>
      <c r="B44" s="327" t="inlineStr">
        <is>
          <t>ERP 80 тыс. ₽ база + 3 тыс. ₽ за новую активную школу</t>
        </is>
      </c>
      <c r="C44" s="327" t="inlineStr">
        <is>
          <t>80 000 + 3 000 × (школы сверх базы)</t>
        </is>
      </c>
      <c r="D44" s="254" t="inlineStr">
        <is>
          <t>02_Модель!A37</t>
        </is>
      </c>
      <c r="E44" s="343" t="inlineStr">
        <is>
          <t>Соответствует</t>
        </is>
      </c>
    </row>
    <row r="45" ht="32" customHeight="1">
      <c r="A45" s="325" t="inlineStr">
        <is>
          <t>5.7</t>
        </is>
      </c>
      <c r="B45" s="327" t="inlineStr">
        <is>
          <t>Базовое число школ в 80 тыс. ₽ — активные на 01.09.2026</t>
        </is>
      </c>
      <c r="C45" s="327" t="inlineStr">
        <is>
          <t>104 школы, отдельным допущением</t>
        </is>
      </c>
      <c r="D45" s="254" t="inlineStr">
        <is>
          <t>01_Вводные!B106</t>
        </is>
      </c>
      <c r="E45" s="343" t="inlineStr">
        <is>
          <t>Соответствует</t>
        </is>
      </c>
    </row>
    <row r="46" ht="32" customHeight="1">
      <c r="A46" s="325" t="inlineStr">
        <is>
          <t>5.7</t>
        </is>
      </c>
      <c r="B46" s="327" t="inlineStr">
        <is>
          <t>Офис, аренда, уборка, парковка — без изменений до переезда</t>
        </is>
      </c>
      <c r="C46" s="327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3" t="inlineStr">
        <is>
          <t>Соответствует</t>
        </is>
      </c>
    </row>
    <row r="47" ht="32" customHeight="1">
      <c r="A47" s="325" t="inlineStr">
        <is>
          <t>5.7</t>
        </is>
      </c>
      <c r="B47" s="327" t="inlineStr">
        <is>
          <t>Юристы/аудит/бухгалтерия 40 тыс.; IT 80 тыс. отдельной строкой</t>
        </is>
      </c>
      <c r="C47" s="327" t="inlineStr">
        <is>
          <t>40 000 и 80 000, отдельными строками БДР</t>
        </is>
      </c>
      <c r="D47" s="254" t="inlineStr">
        <is>
          <t>01_Вводные!B109</t>
        </is>
      </c>
      <c r="E47" s="343" t="inlineStr">
        <is>
          <t>Соответствует</t>
        </is>
      </c>
    </row>
    <row r="48" ht="32" customHeight="1">
      <c r="A48" s="325" t="inlineStr">
        <is>
          <t>5.7</t>
        </is>
      </c>
      <c r="B48" s="327" t="inlineStr">
        <is>
          <t>Маркетинг/SMM 100 тыс. до 31.08.2027, далее штатный SMM 100 тыс. на руки + подрядчики 40 тыс.</t>
        </is>
      </c>
      <c r="C48" s="327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3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4" t="n"/>
      <c r="D49" s="324" t="n"/>
      <c r="E49" s="324" t="n"/>
    </row>
    <row r="50" ht="32" customHeight="1">
      <c r="A50" s="325" t="inlineStr">
        <is>
          <t>6.1</t>
        </is>
      </c>
      <c r="B50" s="327" t="inlineStr">
        <is>
          <t>Ядро и оклады как в v5; Левон — проектный менеджер, оклад сохранён</t>
        </is>
      </c>
      <c r="C50" s="327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3" t="inlineStr">
        <is>
          <t>Соответствует</t>
        </is>
      </c>
    </row>
    <row r="51" ht="32" customHeight="1">
      <c r="A51" s="325" t="inlineStr">
        <is>
          <t>6.1</t>
        </is>
      </c>
      <c r="B51" s="327" t="inlineStr">
        <is>
          <t>Офис-менеджер 70 тыс. на руки с 01.01.2027</t>
        </is>
      </c>
      <c r="C51" s="327" t="inlineStr">
        <is>
          <t>70 000 net, дата выхода 01.01.2027</t>
        </is>
      </c>
      <c r="D51" s="254" t="inlineStr">
        <is>
          <t>01_Вводные!B133</t>
        </is>
      </c>
      <c r="E51" s="343" t="inlineStr">
        <is>
          <t>Соответствует</t>
        </is>
      </c>
    </row>
    <row r="52" ht="32" customHeight="1">
      <c r="A52" s="325" t="inlineStr">
        <is>
          <t>6.1</t>
        </is>
      </c>
      <c r="B52" s="327" t="inlineStr">
        <is>
          <t>SMM 100 тыс. на руки с 01.09.2027</t>
        </is>
      </c>
      <c r="C52" s="327" t="inlineStr">
        <is>
          <t>100 000 net, дата выхода 01.09.2027</t>
        </is>
      </c>
      <c r="D52" s="254" t="inlineStr">
        <is>
          <t>01_Вводные!B134</t>
        </is>
      </c>
      <c r="E52" s="343" t="inlineStr">
        <is>
          <t>Соответствует</t>
        </is>
      </c>
    </row>
    <row r="53" ht="32" customHeight="1">
      <c r="A53" s="325" t="inlineStr">
        <is>
          <t>6.1</t>
        </is>
      </c>
      <c r="B53" s="327" t="inlineStr">
        <is>
          <t>Оклад ГД +100 тыс. на руки с 01.01.2028</t>
        </is>
      </c>
      <c r="C53" s="327" t="inlineStr">
        <is>
          <t>100 000 net с 01.01.2028</t>
        </is>
      </c>
      <c r="D53" s="254" t="inlineStr">
        <is>
          <t>01_Вводные!B135</t>
        </is>
      </c>
      <c r="E53" s="343" t="inlineStr">
        <is>
          <t>Соответствует</t>
        </is>
      </c>
    </row>
    <row r="54" ht="32" customHeight="1">
      <c r="A54" s="325" t="inlineStr">
        <is>
          <t>6.1</t>
        </is>
      </c>
      <c r="B54" s="327" t="inlineStr">
        <is>
          <t>Индексация окладов 1 сентября с 01.09.2027, ежегодно</t>
        </is>
      </c>
      <c r="C54" s="327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3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4" t="n"/>
      <c r="D55" s="324" t="n"/>
      <c r="E55" s="324" t="n"/>
    </row>
    <row r="56" ht="32" customHeight="1">
      <c r="A56" s="325" t="inlineStr">
        <is>
          <t>6.2</t>
        </is>
      </c>
      <c r="B56" s="327" t="inlineStr">
        <is>
          <t>Один менеджер на 35 активных юрлиц</t>
        </is>
      </c>
      <c r="C56" s="327" t="inlineStr">
        <is>
          <t>35 юрлиц на менеджера</t>
        </is>
      </c>
      <c r="D56" s="254" t="inlineStr">
        <is>
          <t>01_Вводные!B117</t>
        </is>
      </c>
      <c r="E56" s="343" t="inlineStr">
        <is>
          <t>Соответствует</t>
        </is>
      </c>
    </row>
    <row r="57" ht="32" customHeight="1">
      <c r="A57" s="325" t="inlineStr">
        <is>
          <t>6.2</t>
        </is>
      </c>
      <c r="B57" s="327" t="inlineStr">
        <is>
          <t>После перевода Левона остаются два менеджера развития</t>
        </is>
      </c>
      <c r="C57" s="327" t="inlineStr">
        <is>
          <t>База 2 менеджера</t>
        </is>
      </c>
      <c r="D57" s="254" t="inlineStr">
        <is>
          <t>01_Вводные!B118</t>
        </is>
      </c>
      <c r="E57" s="343" t="inlineStr">
        <is>
          <t>Соответствует</t>
        </is>
      </c>
    </row>
    <row r="58" ht="32" customHeight="1">
      <c r="A58" s="325" t="inlineStr">
        <is>
          <t>6.2</t>
        </is>
      </c>
      <c r="B58" s="327" t="inlineStr">
        <is>
          <t>Найм на 70, 105, 140 юрлиц — опережающий на границе загрузки</t>
        </is>
      </c>
      <c r="C58" s="327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3" t="inlineStr">
        <is>
          <t>Соответствует</t>
        </is>
      </c>
    </row>
    <row r="59" ht="32" customHeight="1">
      <c r="A59" s="325" t="inlineStr">
        <is>
          <t>6.2</t>
        </is>
      </c>
      <c r="B59" s="327" t="inlineStr">
        <is>
          <t>Комиссия агентства = один месячный оклад gross</t>
        </is>
      </c>
      <c r="C59" s="327" t="inlineStr">
        <is>
          <t>Коэффициент 1,00× gross</t>
        </is>
      </c>
      <c r="D59" s="254" t="inlineStr">
        <is>
          <t>01_Вводные!B120</t>
        </is>
      </c>
      <c r="E59" s="343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4" t="n"/>
      <c r="D60" s="324" t="n"/>
      <c r="E60" s="324" t="n"/>
    </row>
    <row r="61" ht="32" customHeight="1">
      <c r="A61" s="325" t="inlineStr">
        <is>
          <t>6.3</t>
        </is>
      </c>
      <c r="B61" s="327" t="inlineStr">
        <is>
          <t>240 тыс. ₽ в октябре 2026 на замену директора по маркетингу</t>
        </is>
      </c>
      <c r="C61" s="327" t="inlineStr">
        <is>
          <t>240 000 ₽, дата 01.10.2026</t>
        </is>
      </c>
      <c r="D61" s="254" t="inlineStr">
        <is>
          <t>01_Вводные!B121</t>
        </is>
      </c>
      <c r="E61" s="343" t="inlineStr">
        <is>
          <t>Соответствует</t>
        </is>
      </c>
    </row>
    <row r="62" ht="32" customHeight="1">
      <c r="A62" s="325" t="inlineStr">
        <is>
          <t>6.3</t>
        </is>
      </c>
      <c r="B62" s="327" t="inlineStr">
        <is>
          <t>Резерв на ротацию 350 тыс. ₽ в год</t>
        </is>
      </c>
      <c r="C62" s="327" t="inlineStr">
        <is>
          <t>350 000 ₽ раз в год, в сентябре</t>
        </is>
      </c>
      <c r="D62" s="254" t="inlineStr">
        <is>
          <t>01_Вводные!B122</t>
        </is>
      </c>
      <c r="E62" s="343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4" t="n"/>
      <c r="D63" s="324" t="n"/>
      <c r="E63" s="324" t="n"/>
    </row>
    <row r="64" ht="32" customHeight="1">
      <c r="A64" s="325" t="inlineStr">
        <is>
          <t>6.4</t>
        </is>
      </c>
      <c r="B64" s="327" t="inlineStr">
        <is>
          <t>Менеджеры развития: 25 тыс. на руки до 31.12.2026, далее 30 тыс.; НДФЛ и взносы учитывать. Левон входит</t>
        </is>
      </c>
      <c r="C64" s="327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3" t="inlineStr">
        <is>
          <t>Соответствует</t>
        </is>
      </c>
    </row>
    <row r="65" ht="32" customHeight="1">
      <c r="A65" s="325" t="inlineStr">
        <is>
          <t>6.4</t>
        </is>
      </c>
      <c r="B65" s="327" t="inlineStr">
        <is>
          <t>Евгений: при 2+ продажах 4% паушальных за вычетом НДС; «на руки получит 4% минус все налоги»</t>
        </is>
      </c>
      <c r="C65" s="327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45" t="inlineStr">
        <is>
          <t>Отклонение</t>
        </is>
      </c>
    </row>
    <row r="66" ht="32" customHeight="1">
      <c r="A66" s="325" t="inlineStr">
        <is>
          <t>6.4</t>
        </is>
      </c>
      <c r="B66" s="327" t="inlineStr">
        <is>
          <t>Отдельные схемы не должны давать двойную премию за одни и те же продажи</t>
        </is>
      </c>
      <c r="C66" s="327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45" t="inlineStr">
        <is>
          <t>Отклонение</t>
        </is>
      </c>
    </row>
    <row r="67" ht="32" customHeight="1">
      <c r="A67" s="325" t="inlineStr">
        <is>
          <t>6.4</t>
        </is>
      </c>
      <c r="B67" s="327" t="inlineStr">
        <is>
          <t>При 5+ продажах временный продавец: 80 тыс. на руки + 5%, налоги аналогично. Временный подрядчик</t>
        </is>
      </c>
      <c r="C67" s="327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3" t="inlineStr">
        <is>
          <t>Соответствует</t>
        </is>
      </c>
    </row>
    <row r="68" ht="32" customHeight="1">
      <c r="A68" s="325" t="inlineStr">
        <is>
          <t>6.4</t>
        </is>
      </c>
      <c r="B68" s="327" t="inlineStr">
        <is>
          <t>Квартальные премии 60% месячного оклада с 01.10.2027, первая выплата за IV кв. 2027 в декабре 2027</t>
        </is>
      </c>
      <c r="C68" s="327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3" t="inlineStr">
        <is>
          <t>Соответствует</t>
        </is>
      </c>
    </row>
    <row r="69" ht="32" customHeight="1">
      <c r="A69" s="325" t="inlineStr">
        <is>
          <t>6.4</t>
        </is>
      </c>
      <c r="B69" s="327" t="inlineStr">
        <is>
          <t>Отдельные схемы не должны получать двойную премию</t>
        </is>
      </c>
      <c r="C69" s="327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3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4" t="n"/>
      <c r="D70" s="324" t="n"/>
      <c r="E70" s="324" t="n"/>
    </row>
    <row r="71" ht="32" customHeight="1">
      <c r="A71" s="325" t="inlineStr">
        <is>
          <t>7</t>
        </is>
      </c>
      <c r="B71" s="327" t="inlineStr">
        <is>
          <t>Таргет за два месяца до продажи, 160 тыс. ₽ на продажу</t>
        </is>
      </c>
      <c r="C71" s="327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46" t="inlineStr">
        <is>
          <t>Нет в ТЗ</t>
        </is>
      </c>
    </row>
    <row r="72" ht="32" customHeight="1">
      <c r="A72" s="325" t="inlineStr">
        <is>
          <t>7</t>
        </is>
      </c>
      <c r="B72" s="327" t="inlineStr">
        <is>
          <t>БИБОСС 250 тыс. октябрь, TopFranchise 250 тыс. ноябрь, Forbes 250 тыс. декабрь, ежегодно</t>
        </is>
      </c>
      <c r="C72" s="327" t="inlineStr">
        <is>
          <t>250 000 × 3, месяцы 10 / 11 / 12, каждый год</t>
        </is>
      </c>
      <c r="D72" s="254" t="inlineStr">
        <is>
          <t>01_Вводные!B28</t>
        </is>
      </c>
      <c r="E72" s="343" t="inlineStr">
        <is>
          <t>Соответствует</t>
        </is>
      </c>
    </row>
    <row r="73" ht="32" customHeight="1">
      <c r="A73" s="325" t="inlineStr">
        <is>
          <t>7</t>
        </is>
      </c>
      <c r="B73" s="327" t="inlineStr">
        <is>
          <t>Конверсия лид→продажа 3%; лиды = продажи / 3%, округление вверх</t>
        </is>
      </c>
      <c r="C73" s="327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3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4" t="n"/>
      <c r="D74" s="324" t="n"/>
      <c r="E74" s="324" t="n"/>
    </row>
    <row r="75" ht="32" customHeight="1">
      <c r="A75" s="325" t="inlineStr">
        <is>
          <t>8</t>
        </is>
      </c>
      <c r="B75" s="327" t="inlineStr">
        <is>
          <t>Разделять начисление (БДР) и движение денег (БДДС)</t>
        </is>
      </c>
      <c r="C75" s="327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3" t="inlineStr">
        <is>
          <t>Соответствует</t>
        </is>
      </c>
    </row>
    <row r="76" ht="32" customHeight="1">
      <c r="A76" s="325" t="inlineStr">
        <is>
          <t>8</t>
        </is>
      </c>
      <c r="B76" s="327" t="inlineStr">
        <is>
          <t>Дебиторка и кредиторка базово 15 дней</t>
        </is>
      </c>
      <c r="C76" s="327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3" t="inlineStr">
        <is>
          <t>Соответствует</t>
        </is>
      </c>
    </row>
    <row r="77" ht="32" customHeight="1">
      <c r="A77" s="325" t="inlineStr">
        <is>
          <t>8</t>
        </is>
      </c>
      <c r="B77" s="327" t="inlineStr">
        <is>
          <t>Паушальный взнос поступает в месяц продажи</t>
        </is>
      </c>
      <c r="C77" s="327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3" t="inlineStr">
        <is>
          <t>Соответствует</t>
        </is>
      </c>
    </row>
    <row r="78" ht="32" customHeight="1">
      <c r="A78" s="325" t="inlineStr">
        <is>
          <t>8</t>
        </is>
      </c>
      <c r="B78" s="327" t="inlineStr">
        <is>
          <t>Ставки налогов</t>
        </is>
      </c>
      <c r="C78" s="327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46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4" t="n"/>
      <c r="D79" s="324" t="n"/>
      <c r="E79" s="324" t="n"/>
    </row>
    <row r="80" ht="32" customHeight="1">
      <c r="A80" s="325" t="inlineStr">
        <is>
          <t>9</t>
        </is>
      </c>
      <c r="B80" s="327" t="inlineStr">
        <is>
          <t>ОТКЛЮЧЕНО по запросу 09.09.2026</t>
        </is>
      </c>
      <c r="C80" s="327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46" t="inlineStr">
        <is>
          <t>Нет в ТЗ</t>
        </is>
      </c>
    </row>
    <row r="81" ht="32" customHeight="1">
      <c r="A81" s="325" t="inlineStr">
        <is>
          <t>9</t>
        </is>
      </c>
      <c r="B81" s="327" t="inlineStr">
        <is>
          <t>Лагеря в июне, 2 смены по 100 человек</t>
        </is>
      </c>
      <c r="C81" s="327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3" t="inlineStr">
        <is>
          <t>Соответствует</t>
        </is>
      </c>
    </row>
    <row r="82" ht="32" customHeight="1">
      <c r="A82" s="325" t="inlineStr">
        <is>
          <t>9</t>
        </is>
      </c>
      <c r="B82" s="327" t="inlineStr">
        <is>
          <t>Продажи с февраля равными долями до мая включительно</t>
        </is>
      </c>
      <c r="C82" s="327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3" t="inlineStr">
        <is>
          <t>Соответствует</t>
        </is>
      </c>
    </row>
    <row r="83" ht="32" customHeight="1">
      <c r="A83" s="325" t="inlineStr">
        <is>
          <t>9</t>
        </is>
      </c>
      <c r="B83" s="327" t="inlineStr">
        <is>
          <t>Оплаты клиентов авансом 40/60</t>
        </is>
      </c>
      <c r="C83" s="327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3" t="inlineStr">
        <is>
          <t>Соответствует</t>
        </is>
      </c>
    </row>
    <row r="84" ht="32" customHeight="1">
      <c r="A84" s="325" t="inlineStr">
        <is>
          <t>9</t>
        </is>
      </c>
      <c r="B84" s="327" t="inlineStr">
        <is>
          <t>Оплата проживания 40/60, первая в марте</t>
        </is>
      </c>
      <c r="C84" s="327" t="inlineStr">
        <is>
          <t>40% в марте, 60% в мае</t>
        </is>
      </c>
      <c r="D84" s="254" t="inlineStr">
        <is>
          <t>01_Вводные!B174</t>
        </is>
      </c>
      <c r="E84" s="343" t="inlineStr">
        <is>
          <t>Соответствует</t>
        </is>
      </c>
    </row>
    <row r="85" ht="32" customHeight="1">
      <c r="A85" s="325" t="inlineStr">
        <is>
          <t>9</t>
        </is>
      </c>
      <c r="B85" s="327" t="inlineStr">
        <is>
          <t>Цены и расходы смены</t>
        </is>
      </c>
      <c r="C85" s="327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4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4" t="n"/>
      <c r="D86" s="324" t="n"/>
      <c r="E86" s="324" t="n"/>
    </row>
    <row r="87" ht="32" customHeight="1">
      <c r="A87" s="325" t="inlineStr">
        <is>
          <t>10</t>
        </is>
      </c>
      <c r="B87" s="327" t="inlineStr">
        <is>
          <t>Показать результат в двух вариациях: с 01.09.2025 и с 01.09.2026</t>
        </is>
      </c>
      <c r="C87" s="327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3" t="inlineStr">
        <is>
          <t>Соответствует</t>
        </is>
      </c>
    </row>
    <row r="88" ht="32" customHeight="1">
      <c r="A88" s="325" t="inlineStr">
        <is>
          <t>10</t>
        </is>
      </c>
      <c r="B88" s="327" t="inlineStr">
        <is>
          <t>Факт P&amp;L июнь и июль 2026</t>
        </is>
      </c>
      <c r="C88" s="327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3" t="inlineStr">
        <is>
          <t>Соответствует</t>
        </is>
      </c>
    </row>
    <row r="89" ht="32" customHeight="1">
      <c r="A89" s="325" t="inlineStr">
        <is>
          <t>10</t>
        </is>
      </c>
      <c r="B89" s="327" t="inlineStr">
        <is>
          <t>Факт ДДС январь–июль 2026</t>
        </is>
      </c>
      <c r="C89" s="327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3" t="inlineStr">
        <is>
          <t>Соответствует</t>
        </is>
      </c>
    </row>
    <row r="90" ht="32" customHeight="1">
      <c r="A90" s="325" t="inlineStr">
        <is>
          <t>10</t>
        </is>
      </c>
      <c r="B90" s="327" t="inlineStr">
        <is>
          <t>Стартовый денежный остаток</t>
        </is>
      </c>
      <c r="C90" s="327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3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47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47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47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2026-09-11T08:15:27Z</dcterms:modified>
</cp:coreProperties>
</file>