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kto\Desktop\Turing College\Sprint 6 Cohort, Churn and Retention Analysis\"/>
    </mc:Choice>
  </mc:AlternateContent>
  <xr:revisionPtr revIDLastSave="0" documentId="13_ncr:1_{34B02D4E-C4EF-4158-A576-81A223CE7891}" xr6:coauthVersionLast="47" xr6:coauthVersionMax="47" xr10:uidLastSave="{00000000-0000-0000-0000-000000000000}"/>
  <bookViews>
    <workbookView xWindow="984" yWindow="1152" windowWidth="14976" windowHeight="14472" xr2:uid="{07CFD0B8-08C9-4222-B71F-57DB5520A38F}"/>
  </bookViews>
  <sheets>
    <sheet name="Analysis" sheetId="3" r:id="rId1"/>
    <sheet name="Data" sheetId="2" r:id="rId2"/>
    <sheet name="SQL Query" sheetId="6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2" i="2"/>
  <c r="Y3" i="2"/>
  <c r="Y4" i="2"/>
  <c r="Y5" i="2"/>
  <c r="Y6" i="2"/>
  <c r="Y7" i="2"/>
  <c r="Y8" i="2"/>
  <c r="Y9" i="2"/>
  <c r="Y2" i="2"/>
  <c r="U3" i="2"/>
  <c r="U4" i="2"/>
  <c r="U5" i="2"/>
  <c r="U6" i="2"/>
  <c r="U7" i="2"/>
  <c r="U8" i="2"/>
  <c r="U9" i="2"/>
  <c r="U10" i="2"/>
  <c r="U2" i="2"/>
  <c r="Q3" i="2"/>
  <c r="Q4" i="2"/>
  <c r="Q5" i="2"/>
  <c r="Q6" i="2"/>
  <c r="Q7" i="2"/>
  <c r="Q8" i="2"/>
  <c r="Q9" i="2"/>
  <c r="Q10" i="2"/>
  <c r="Q11" i="2"/>
  <c r="Q2" i="2"/>
  <c r="M3" i="2"/>
  <c r="M4" i="2"/>
  <c r="M5" i="2"/>
  <c r="M6" i="2"/>
  <c r="M7" i="2"/>
  <c r="M8" i="2"/>
  <c r="M9" i="2"/>
  <c r="M10" i="2"/>
  <c r="M11" i="2"/>
  <c r="M12" i="2"/>
  <c r="M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2" i="2"/>
  <c r="I3" i="2"/>
  <c r="I4" i="2"/>
  <c r="I5" i="2"/>
  <c r="I6" i="2"/>
  <c r="I7" i="2"/>
  <c r="I8" i="2"/>
  <c r="I9" i="2"/>
  <c r="I10" i="2"/>
  <c r="I11" i="2"/>
  <c r="I12" i="2"/>
  <c r="I13" i="2"/>
  <c r="I2" i="2"/>
  <c r="E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2" i="2"/>
  <c r="AE3" i="2"/>
  <c r="AE4" i="2"/>
  <c r="AE5" i="2"/>
  <c r="AE6" i="2"/>
  <c r="AE7" i="2"/>
  <c r="AE8" i="2"/>
  <c r="AE2" i="2"/>
  <c r="AD3" i="2"/>
  <c r="AD4" i="2"/>
  <c r="AD5" i="2"/>
  <c r="AD6" i="2"/>
  <c r="AD7" i="2"/>
  <c r="AD8" i="2"/>
  <c r="AD2" i="2"/>
  <c r="AA3" i="2"/>
  <c r="AA4" i="2"/>
  <c r="AA5" i="2"/>
  <c r="AA6" i="2"/>
  <c r="AA7" i="2"/>
  <c r="AA8" i="2"/>
  <c r="AA9" i="2"/>
  <c r="AA2" i="2"/>
  <c r="Z3" i="2"/>
  <c r="Z4" i="2"/>
  <c r="Z5" i="2"/>
  <c r="Z6" i="2"/>
  <c r="Z7" i="2"/>
  <c r="Z8" i="2"/>
  <c r="Z9" i="2"/>
  <c r="Z2" i="2"/>
  <c r="W3" i="2"/>
  <c r="W4" i="2"/>
  <c r="W5" i="2"/>
  <c r="W6" i="2"/>
  <c r="W7" i="2"/>
  <c r="W8" i="2"/>
  <c r="W9" i="2"/>
  <c r="W10" i="2"/>
  <c r="W2" i="2"/>
  <c r="V3" i="2"/>
  <c r="V4" i="2"/>
  <c r="V5" i="2"/>
  <c r="V6" i="2"/>
  <c r="V7" i="2"/>
  <c r="V8" i="2"/>
  <c r="V9" i="2"/>
  <c r="V10" i="2"/>
  <c r="V2" i="2"/>
  <c r="S3" i="2"/>
  <c r="S4" i="2"/>
  <c r="S5" i="2"/>
  <c r="S6" i="2"/>
  <c r="S7" i="2"/>
  <c r="S8" i="2"/>
  <c r="S9" i="2"/>
  <c r="S10" i="2"/>
  <c r="S11" i="2"/>
  <c r="S2" i="2"/>
  <c r="R3" i="2"/>
  <c r="R4" i="2"/>
  <c r="R5" i="2"/>
  <c r="R6" i="2"/>
  <c r="R7" i="2"/>
  <c r="R8" i="2"/>
  <c r="R9" i="2"/>
  <c r="R10" i="2"/>
  <c r="R11" i="2"/>
  <c r="R2" i="2"/>
  <c r="O3" i="2"/>
  <c r="O4" i="2"/>
  <c r="O5" i="2"/>
  <c r="O6" i="2"/>
  <c r="O7" i="2"/>
  <c r="O8" i="2"/>
  <c r="O9" i="2"/>
  <c r="O10" i="2"/>
  <c r="O11" i="2"/>
  <c r="O12" i="2"/>
  <c r="O2" i="2"/>
  <c r="N3" i="2"/>
  <c r="N4" i="2"/>
  <c r="N5" i="2"/>
  <c r="N6" i="2"/>
  <c r="N7" i="2"/>
  <c r="N8" i="2"/>
  <c r="N9" i="2"/>
  <c r="N10" i="2"/>
  <c r="N11" i="2"/>
  <c r="N12" i="2"/>
  <c r="N2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J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F3" i="2"/>
  <c r="F4" i="2"/>
  <c r="F5" i="2"/>
  <c r="F6" i="2"/>
  <c r="F7" i="2"/>
  <c r="F8" i="2"/>
  <c r="F9" i="2"/>
  <c r="F10" i="2"/>
  <c r="F11" i="2"/>
  <c r="F12" i="2"/>
  <c r="F13" i="2"/>
  <c r="F14" i="2"/>
  <c r="W56" i="3"/>
  <c r="V56" i="3"/>
  <c r="U56" i="3"/>
  <c r="T56" i="3"/>
  <c r="S56" i="3"/>
  <c r="R56" i="3"/>
  <c r="Q56" i="3"/>
  <c r="P56" i="3"/>
  <c r="D56" i="3"/>
  <c r="K56" i="3"/>
  <c r="J56" i="3"/>
  <c r="I56" i="3"/>
  <c r="H56" i="3"/>
  <c r="G56" i="3"/>
  <c r="F56" i="3"/>
  <c r="E56" i="3"/>
</calcChain>
</file>

<file path=xl/sharedStrings.xml><?xml version="1.0" encoding="utf-8"?>
<sst xmlns="http://schemas.openxmlformats.org/spreadsheetml/2006/main" count="278" uniqueCount="173">
  <si>
    <t>week_start_date</t>
  </si>
  <si>
    <t>week_end_date</t>
  </si>
  <si>
    <t>Week 1</t>
  </si>
  <si>
    <t>Week 2</t>
  </si>
  <si>
    <t>num_joiners</t>
  </si>
  <si>
    <t>w1_churners</t>
  </si>
  <si>
    <t>w2_churners</t>
  </si>
  <si>
    <t>w3_churners</t>
  </si>
  <si>
    <t>w4_churners</t>
  </si>
  <si>
    <t>w5_churners</t>
  </si>
  <si>
    <t>w6_churners</t>
  </si>
  <si>
    <t>w7above_churners</t>
  </si>
  <si>
    <t>total_retention</t>
  </si>
  <si>
    <t>New Joiners</t>
  </si>
  <si>
    <t>Week 1 Churn</t>
  </si>
  <si>
    <t>Week 1 Retention</t>
  </si>
  <si>
    <t>Week 1 Retention Rate</t>
  </si>
  <si>
    <t>Week 2 Churn</t>
  </si>
  <si>
    <t>Week 3 Churn</t>
  </si>
  <si>
    <t>Week 4 Churn</t>
  </si>
  <si>
    <t>Week 5 Churn</t>
  </si>
  <si>
    <t>Week 6 Churn</t>
  </si>
  <si>
    <t>Week 7+ Churn</t>
  </si>
  <si>
    <t>Retained Users</t>
  </si>
  <si>
    <t>Week 2 Retention</t>
  </si>
  <si>
    <t>Week 2 Retention Rate</t>
  </si>
  <si>
    <t>Week 3 Retention</t>
  </si>
  <si>
    <t>Week 3 Retention Rate</t>
  </si>
  <si>
    <t>Week 4 Retention</t>
  </si>
  <si>
    <t>Week 4 Retention Rate</t>
  </si>
  <si>
    <t>Week 5 Retention</t>
  </si>
  <si>
    <t>Week 5 Retention Rate</t>
  </si>
  <si>
    <t>Week 6 Retention</t>
  </si>
  <si>
    <t>Week 6 Retention Rate</t>
  </si>
  <si>
    <t>Week 7+ Retention</t>
  </si>
  <si>
    <t>Week 7+ Retention Rate</t>
  </si>
  <si>
    <t>Grand Total</t>
  </si>
  <si>
    <t>New Subscribers</t>
  </si>
  <si>
    <t>November</t>
  </si>
  <si>
    <t>December</t>
  </si>
  <si>
    <t>January</t>
  </si>
  <si>
    <t>New Subscribers of each week</t>
  </si>
  <si>
    <t>Week 3</t>
  </si>
  <si>
    <t>Week 4</t>
  </si>
  <si>
    <t>Week 5</t>
  </si>
  <si>
    <t>Week 6</t>
  </si>
  <si>
    <t>Week 7+</t>
  </si>
  <si>
    <t>Total Retained Users</t>
  </si>
  <si>
    <t>Total Retained Customers (#) by Cohort</t>
  </si>
  <si>
    <t>Cohort</t>
  </si>
  <si>
    <t>Total Retention Rate</t>
  </si>
  <si>
    <t>Total</t>
  </si>
  <si>
    <t>Total Customer Retention Rate (%) per Week by Cohort</t>
  </si>
  <si>
    <t>Total Churn Rate (%) per Week by Cohort</t>
  </si>
  <si>
    <t>Week 1 Churn Rate</t>
  </si>
  <si>
    <t>Week 2 Churn Rate</t>
  </si>
  <si>
    <t>Total Churn Rate</t>
  </si>
  <si>
    <t>Week 3 Churn Rate</t>
  </si>
  <si>
    <t>Week 4 Churn Rate</t>
  </si>
  <si>
    <t>Week 5 Churn Rate</t>
  </si>
  <si>
    <t>Week 6 Churn Rate</t>
  </si>
  <si>
    <t>Week 7+ Churn Rate</t>
  </si>
  <si>
    <r>
      <t>WITH</t>
    </r>
    <r>
      <rPr>
        <sz val="7"/>
        <color rgb="FF3A474E"/>
        <rFont val="Consolas"/>
        <family val="3"/>
      </rPr>
      <t xml:space="preserve"> </t>
    </r>
  </si>
  <si>
    <r>
      <t>date_range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</si>
  <si>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SELECT</t>
    </r>
  </si>
  <si>
    <r>
      <t xml:space="preserve">    </t>
    </r>
    <r>
      <rPr>
        <sz val="7"/>
        <color rgb="FF3367D6"/>
        <rFont val="Consolas"/>
        <family val="3"/>
      </rPr>
      <t>DATE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week_start_date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</si>
  <si>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DATE_ADD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DATE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, </t>
    </r>
    <r>
      <rPr>
        <sz val="7"/>
        <color rgb="FF3367D6"/>
        <rFont val="Consolas"/>
        <family val="3"/>
      </rPr>
      <t>INTERVAL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6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DAY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week_end_date</t>
    </r>
  </si>
  <si>
    <r>
      <t xml:space="preserve">  </t>
    </r>
    <r>
      <rPr>
        <sz val="7"/>
        <color rgb="FF3367D6"/>
        <rFont val="Consolas"/>
        <family val="3"/>
      </rPr>
      <t>FROM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UNNEST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GENERATE_DATE_ARRAY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0D904F"/>
        <rFont val="Consolas"/>
        <family val="3"/>
      </rPr>
      <t>'2020-11-01'</t>
    </r>
    <r>
      <rPr>
        <sz val="7"/>
        <color rgb="FF3A474E"/>
        <rFont val="Consolas"/>
        <family val="3"/>
      </rPr>
      <t xml:space="preserve">, </t>
    </r>
    <r>
      <rPr>
        <sz val="7"/>
        <color rgb="FF0D904F"/>
        <rFont val="Consolas"/>
        <family val="3"/>
      </rPr>
      <t>'2021-02-07'</t>
    </r>
    <r>
      <rPr>
        <sz val="7"/>
        <color rgb="FF3A474E"/>
        <rFont val="Consolas"/>
        <family val="3"/>
      </rPr>
      <t xml:space="preserve">, </t>
    </r>
    <r>
      <rPr>
        <sz val="7"/>
        <color rgb="FF3367D6"/>
        <rFont val="Consolas"/>
        <family val="3"/>
      </rPr>
      <t>INTERVAL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week</t>
    </r>
  </si>
  <si>
    <r>
      <t>)</t>
    </r>
    <r>
      <rPr>
        <sz val="7"/>
        <color rgb="FF3A474E"/>
        <rFont val="Consolas"/>
        <family val="3"/>
      </rPr>
      <t>,</t>
    </r>
  </si>
  <si>
    <r>
      <t>subscribers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</si>
  <si>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>   </t>
    </r>
    <r>
      <rPr>
        <sz val="7"/>
        <color rgb="FF3367D6"/>
        <rFont val="Consolas"/>
        <family val="3"/>
      </rPr>
      <t>SELECT</t>
    </r>
  </si>
  <si>
    <r>
      <t xml:space="preserve">      </t>
    </r>
    <r>
      <rPr>
        <sz val="7"/>
        <color rgb="FF000000"/>
        <rFont val="Consolas"/>
        <family val="3"/>
      </rPr>
      <t>d.week_start_date</t>
    </r>
    <r>
      <rPr>
        <sz val="7"/>
        <color rgb="FF3A474E"/>
        <rFont val="Consolas"/>
        <family val="3"/>
      </rPr>
      <t>,</t>
    </r>
  </si>
  <si>
    <r>
      <t xml:space="preserve">      </t>
    </r>
    <r>
      <rPr>
        <sz val="7"/>
        <color rgb="FF000000"/>
        <rFont val="Consolas"/>
        <family val="3"/>
      </rPr>
      <t>d.week_end_date</t>
    </r>
    <r>
      <rPr>
        <sz val="7"/>
        <color rgb="FF3A474E"/>
        <rFont val="Consolas"/>
        <family val="3"/>
      </rPr>
      <t>,</t>
    </r>
  </si>
  <si>
    <r>
      <t xml:space="preserve">      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user_pseudo_id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num_joiners</t>
    </r>
    <r>
      <rPr>
        <sz val="7"/>
        <color rgb="FF3A474E"/>
        <rFont val="Consolas"/>
        <family val="3"/>
      </rPr>
      <t>,</t>
    </r>
  </si>
  <si>
    <r>
      <t>   </t>
    </r>
    <r>
      <rPr>
        <sz val="7"/>
        <color rgb="FF3367D6"/>
        <rFont val="Consolas"/>
        <family val="3"/>
      </rPr>
      <t>FROM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`tc-da-1.turing_data_analytics.subscriptions`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</t>
    </r>
  </si>
  <si>
    <r>
      <t>   </t>
    </r>
    <r>
      <rPr>
        <sz val="7"/>
        <color rgb="FF3367D6"/>
        <rFont val="Consolas"/>
        <family val="3"/>
      </rPr>
      <t>INNER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date_range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</si>
  <si>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BETWEEN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d.week_start_date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d.week_end_date</t>
    </r>
  </si>
  <si>
    <r>
      <t xml:space="preserve">  </t>
    </r>
    <r>
      <rPr>
        <sz val="7"/>
        <color rgb="FF3367D6"/>
        <rFont val="Consolas"/>
        <family val="3"/>
      </rP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, </t>
    </r>
    <r>
      <rPr>
        <sz val="7"/>
        <color rgb="FFF4511E"/>
        <rFont val="Consolas"/>
        <family val="3"/>
      </rPr>
      <t>2</t>
    </r>
  </si>
  <si>
    <r>
      <t>churn_week1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</si>
  <si>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SELECT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</si>
  <si>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000000"/>
        <rFont val="Consolas"/>
        <family val="3"/>
      </rPr>
      <t>d.week_start_date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</si>
  <si>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000000"/>
        <rFont val="Consolas"/>
        <family val="3"/>
      </rPr>
      <t>d.week_end_date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</si>
  <si>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user_pseudo_id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num_churners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</si>
  <si>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F4511E"/>
        <rFont val="Consolas"/>
        <family val="3"/>
      </rPr>
      <t>1</t>
    </r>
  </si>
  <si>
    <r>
      <t xml:space="preserve">  </t>
    </r>
    <r>
      <rPr>
        <sz val="7"/>
        <color rgb="FF3367D6"/>
        <rFont val="Consolas"/>
        <family val="3"/>
      </rP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2</t>
    </r>
  </si>
  <si>
    <r>
      <t>churn_week2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</si>
  <si>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2</t>
    </r>
  </si>
  <si>
    <r>
      <t>)</t>
    </r>
    <r>
      <rPr>
        <sz val="7"/>
        <color rgb="FF3A474E"/>
        <rFont val="Consolas"/>
        <family val="3"/>
      </rPr>
      <t xml:space="preserve">, </t>
    </r>
  </si>
  <si>
    <r>
      <t>churn_week3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</si>
  <si>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F4511E"/>
        <rFont val="Consolas"/>
        <family val="3"/>
      </rPr>
      <t>2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F4511E"/>
        <rFont val="Consolas"/>
        <family val="3"/>
      </rPr>
      <t>3</t>
    </r>
  </si>
  <si>
    <r>
      <t>churn_week4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</si>
  <si>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F4511E"/>
        <rFont val="Consolas"/>
        <family val="3"/>
      </rPr>
      <t>3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F4511E"/>
        <rFont val="Consolas"/>
        <family val="3"/>
      </rPr>
      <t>4</t>
    </r>
  </si>
  <si>
    <r>
      <t>churn_week5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</si>
  <si>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F4511E"/>
        <rFont val="Consolas"/>
        <family val="3"/>
      </rPr>
      <t>4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F4511E"/>
        <rFont val="Consolas"/>
        <family val="3"/>
      </rPr>
      <t>5</t>
    </r>
  </si>
  <si>
    <r>
      <t>churn_week6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</si>
  <si>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F4511E"/>
        <rFont val="Consolas"/>
        <family val="3"/>
      </rPr>
      <t>5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&lt;=</t>
    </r>
    <r>
      <rPr>
        <sz val="7"/>
        <color rgb="FFF4511E"/>
        <rFont val="Consolas"/>
        <family val="3"/>
      </rPr>
      <t>6</t>
    </r>
  </si>
  <si>
    <r>
      <t>churn_week7above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</si>
  <si>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DATE_DIFF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s.subscription_start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week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&gt;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6</t>
    </r>
  </si>
  <si>
    <r>
      <t>no_churn_yet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</si>
  <si>
    <r>
      <t xml:space="preserve">    </t>
    </r>
    <r>
      <rPr>
        <sz val="7"/>
        <color rgb="FF3367D6"/>
        <rFont val="Consolas"/>
        <family val="3"/>
      </rPr>
      <t>COUNT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user_pseudo_id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num_stayers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</si>
  <si>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WHERE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s.subscription_end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IS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NULL</t>
    </r>
  </si>
  <si>
    <t>)</t>
  </si>
  <si>
    <r>
      <t>SELECT</t>
    </r>
    <r>
      <rPr>
        <sz val="7"/>
        <color rgb="FF3A474E"/>
        <rFont val="Consolas"/>
        <family val="3"/>
      </rPr>
      <t xml:space="preserve"> </t>
    </r>
  </si>
  <si>
    <r>
      <t xml:space="preserve"> 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, </t>
    </r>
  </si>
  <si>
    <r>
      <t xml:space="preserve"> 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, </t>
    </r>
  </si>
  <si>
    <r>
      <t xml:space="preserve">  </t>
    </r>
    <r>
      <rPr>
        <sz val="7"/>
        <color rgb="FF000000"/>
        <rFont val="Consolas"/>
        <family val="3"/>
      </rPr>
      <t>subscribers.num_joiners</t>
    </r>
    <r>
      <rPr>
        <sz val="7"/>
        <color rgb="FF3A474E"/>
        <rFont val="Consolas"/>
        <family val="3"/>
      </rPr>
      <t xml:space="preserve">, </t>
    </r>
  </si>
  <si>
    <r>
      <t xml:space="preserve">  </t>
    </r>
    <r>
      <rPr>
        <sz val="7"/>
        <color rgb="FF000000"/>
        <rFont val="Consolas"/>
        <family val="3"/>
      </rPr>
      <t>churn_week1.num_churners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w1_churners</t>
    </r>
    <r>
      <rPr>
        <sz val="7"/>
        <color rgb="FF3A474E"/>
        <rFont val="Consolas"/>
        <family val="3"/>
      </rPr>
      <t>,</t>
    </r>
  </si>
  <si>
    <t xml:space="preserve">  </t>
  </si>
  <si>
    <r>
      <t xml:space="preserve">  </t>
    </r>
    <r>
      <rPr>
        <sz val="7"/>
        <color rgb="FF000000"/>
        <rFont val="Consolas"/>
        <family val="3"/>
      </rPr>
      <t>churn_week2.num_churners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w2_churners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</si>
  <si>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churn_week3.num_churners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w3_churners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</si>
  <si>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churn_week4.num_churners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w4_churners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</si>
  <si>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churn_week5.num_churners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w5_churners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</si>
  <si>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churn_week6.num_churners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w6_churners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</si>
  <si>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churn_week7above.num_churners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w7above_churners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</si>
  <si>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no_churn_yet.num_stayers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total_retention</t>
    </r>
    <r>
      <rPr>
        <sz val="7"/>
        <color rgb="FF3A474E"/>
        <rFont val="Consolas"/>
        <family val="3"/>
      </rPr>
      <t>,</t>
    </r>
  </si>
  <si>
    <r>
      <t>FROM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</si>
  <si>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churn_week1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</si>
  <si>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churn_week1.week_start_date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</si>
  <si>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churn_week1.week_end_date</t>
    </r>
    <r>
      <rPr>
        <sz val="7"/>
        <color rgb="FF3A474E"/>
        <rFont val="Consolas"/>
        <family val="3"/>
      </rPr>
      <t xml:space="preserve"> </t>
    </r>
  </si>
  <si>
    <t xml:space="preserve">    </t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</si>
  <si>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churn_week2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</si>
  <si>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churn_week2.week_start_date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</si>
  <si>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churn_week2.week_end_date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</si>
  <si>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churn_week3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</si>
  <si>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churn_week3.week_start_date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</si>
  <si>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churn_week3.week_end_date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</si>
  <si>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churn_week4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</si>
  <si>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churn_week4.week_start_date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</si>
  <si>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churn_week4.week_end_date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</si>
  <si>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churn_week5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</si>
  <si>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churn_week5.week_start_date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</si>
  <si>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churn_week5.week_end_date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</si>
  <si>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churn_week6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</si>
  <si>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churn_week6.week_start_date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</si>
  <si>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churn_week6.week_end_date</t>
    </r>
    <r>
      <rPr>
        <sz val="7"/>
        <color rgb="FF3A474E"/>
        <rFont val="Consolas"/>
        <family val="3"/>
      </rPr>
      <t xml:space="preserve"> </t>
    </r>
  </si>
  <si>
    <t>     </t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</si>
  <si>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churn_week7above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</si>
  <si>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churn_week7above.week_start_date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</si>
  <si>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churn_week7above.week_end_date</t>
    </r>
  </si>
  <si>
    <r>
      <t xml:space="preserve">  </t>
    </r>
    <r>
      <rPr>
        <sz val="7"/>
        <color rgb="FF3367D6"/>
        <rFont val="Consolas"/>
        <family val="3"/>
      </rPr>
      <t>FULL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OUTER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JOIN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no_churn_yet</t>
    </r>
  </si>
  <si>
    <r>
      <t xml:space="preserve">    </t>
    </r>
    <r>
      <rPr>
        <sz val="7"/>
        <color rgb="FF3367D6"/>
        <rFont val="Consolas"/>
        <family val="3"/>
      </rPr>
      <t>ON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no_churn_yet.week_start_date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</si>
  <si>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AND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subscribers.week_end_date</t>
    </r>
    <r>
      <rPr>
        <sz val="7"/>
        <color rgb="FF3A474E"/>
        <rFont val="Consolas"/>
        <family val="3"/>
      </rPr>
      <t xml:space="preserve"> = </t>
    </r>
    <r>
      <rPr>
        <sz val="7"/>
        <color rgb="FF000000"/>
        <rFont val="Consolas"/>
        <family val="3"/>
      </rPr>
      <t>no_churn_yet.week_end_date</t>
    </r>
  </si>
  <si>
    <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subscribers.week_start_date</t>
    </r>
  </si>
  <si>
    <t>SQL Query</t>
  </si>
  <si>
    <t>Resulting Table</t>
  </si>
  <si>
    <t>More elegant SQL Query (learned that after passing this project)</t>
  </si>
  <si>
    <r>
      <t>WITH</t>
    </r>
    <r>
      <rPr>
        <sz val="9"/>
        <color rgb="FF000000"/>
        <rFont val="Calibri"/>
        <family val="2"/>
      </rPr>
      <t> subs_weeks </t>
    </r>
    <r>
      <rPr>
        <sz val="9"/>
        <color rgb="FF3367D6"/>
        <rFont val="Calibri"/>
        <family val="2"/>
      </rPr>
      <t>AS</t>
    </r>
  </si>
  <si>
    <r>
      <t>(</t>
    </r>
    <r>
      <rPr>
        <sz val="9"/>
        <color rgb="FF3367D6"/>
        <rFont val="Calibri"/>
        <family val="2"/>
      </rPr>
      <t>SELECT</t>
    </r>
    <r>
      <rPr>
        <sz val="9"/>
        <color rgb="FF000000"/>
        <rFont val="Calibri"/>
        <family val="2"/>
      </rPr>
      <t> </t>
    </r>
  </si>
  <si>
    <r>
      <t>DATE_TRUNC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week 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Monday</t>
    </r>
    <r>
      <rPr>
        <sz val="9"/>
        <color rgb="FF37474F"/>
        <rFont val="Calibri"/>
        <family val="2"/>
      </rPr>
      <t>))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weeks,</t>
    </r>
  </si>
  <si>
    <t>user_pseudo_id, subscription_start, subscription_end</t>
  </si>
  <si>
    <r>
      <t>FROM</t>
    </r>
    <r>
      <rPr>
        <sz val="9"/>
        <color rgb="FF000000"/>
        <rFont val="Calibri"/>
        <family val="2"/>
      </rPr>
      <t> </t>
    </r>
    <r>
      <rPr>
        <sz val="9"/>
        <color rgb="FF0D904F"/>
        <rFont val="Calibri"/>
        <family val="2"/>
      </rPr>
      <t>`tc-da-1.turing_data_analytics.subscriptions`</t>
    </r>
  </si>
  <si>
    <t>SELECT</t>
  </si>
  <si>
    <t>weeks, </t>
  </si>
  <si>
    <r>
      <t>COUNT</t>
    </r>
    <r>
      <rPr>
        <sz val="9"/>
        <color rgb="FF000000"/>
        <rFont val="Calibri"/>
        <family val="2"/>
      </rPr>
      <t> 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user_pseudo_id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week_0,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</si>
  <si>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week_1,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</si>
  <si>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2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2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week_2,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</si>
  <si>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3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3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week_3,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</si>
  <si>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4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4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week_4,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</si>
  <si>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5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5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week_5,</t>
    </r>
  </si>
  <si>
    <r>
      <t>SUM</t>
    </r>
    <r>
      <rPr>
        <sz val="9"/>
        <color rgb="FF37474F"/>
        <rFont val="Calibri"/>
        <family val="2"/>
      </rPr>
      <t>(</t>
    </r>
    <r>
      <rPr>
        <sz val="9"/>
        <color rgb="FF3367D6"/>
        <rFont val="Calibri"/>
        <family val="2"/>
      </rPr>
      <t>CASE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WHEN</t>
    </r>
    <r>
      <rPr>
        <sz val="9"/>
        <color rgb="FF000000"/>
        <rFont val="Calibri"/>
        <family val="2"/>
      </rPr>
      <t> subscription_start </t>
    </r>
    <r>
      <rPr>
        <sz val="9"/>
        <color rgb="FF37474F"/>
        <rFont val="Calibri"/>
        <family val="2"/>
      </rPr>
      <t>&lt;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6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AND</t>
    </r>
    <r>
      <rPr>
        <sz val="9"/>
        <color rgb="FF000000"/>
        <rFont val="Calibri"/>
        <family val="2"/>
      </rPr>
      <t> subscription_end </t>
    </r>
    <r>
      <rPr>
        <sz val="9"/>
        <color rgb="FF37474F"/>
        <rFont val="Calibri"/>
        <family val="2"/>
      </rPr>
      <t>&gt;=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DATE_ADD</t>
    </r>
    <r>
      <rPr>
        <sz val="9"/>
        <color rgb="FF37474F"/>
        <rFont val="Calibri"/>
        <family val="2"/>
      </rPr>
      <t>(</t>
    </r>
    <r>
      <rPr>
        <sz val="9"/>
        <color rgb="FF000000"/>
        <rFont val="Calibri"/>
        <family val="2"/>
      </rPr>
      <t>subscription_start, </t>
    </r>
    <r>
      <rPr>
        <sz val="9"/>
        <color rgb="FF3367D6"/>
        <rFont val="Calibri"/>
        <family val="2"/>
      </rPr>
      <t>INTERVAL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6</t>
    </r>
    <r>
      <rPr>
        <sz val="9"/>
        <color rgb="FF000000"/>
        <rFont val="Calibri"/>
        <family val="2"/>
      </rPr>
      <t> week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OR</t>
    </r>
    <r>
      <rPr>
        <sz val="9"/>
        <color rgb="FF000000"/>
        <rFont val="Calibri"/>
        <family val="2"/>
      </rPr>
      <t> subscription_end </t>
    </r>
    <r>
      <rPr>
        <sz val="9"/>
        <color rgb="FF3367D6"/>
        <rFont val="Calibri"/>
        <family val="2"/>
      </rPr>
      <t>IS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NULL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THEN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ELSE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0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END</t>
    </r>
    <r>
      <rPr>
        <sz val="9"/>
        <color rgb="FF37474F"/>
        <rFont val="Calibri"/>
        <family val="2"/>
      </rPr>
      <t>)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as</t>
    </r>
    <r>
      <rPr>
        <sz val="9"/>
        <color rgb="FF000000"/>
        <rFont val="Calibri"/>
        <family val="2"/>
      </rPr>
      <t> week_6,</t>
    </r>
  </si>
  <si>
    <r>
      <t>FROM</t>
    </r>
    <r>
      <rPr>
        <sz val="9"/>
        <color rgb="FF000000"/>
        <rFont val="Calibri"/>
        <family val="2"/>
      </rPr>
      <t> subs_weeks</t>
    </r>
  </si>
  <si>
    <r>
      <t>GROUP</t>
    </r>
    <r>
      <rPr>
        <sz val="9"/>
        <color rgb="FF000000"/>
        <rFont val="Calibri"/>
        <family val="2"/>
      </rPr>
      <t> </t>
    </r>
    <r>
      <rPr>
        <sz val="9"/>
        <color rgb="FF3367D6"/>
        <rFont val="Calibri"/>
        <family val="2"/>
      </rPr>
      <t>BY</t>
    </r>
    <r>
      <rPr>
        <sz val="9"/>
        <color rgb="FF000000"/>
        <rFont val="Calibri"/>
        <family val="2"/>
      </rPr>
      <t> </t>
    </r>
    <r>
      <rPr>
        <sz val="9"/>
        <color rgb="FFF4511E"/>
        <rFont val="Calibri"/>
        <family val="2"/>
      </rPr>
      <t>1</t>
    </r>
  </si>
  <si>
    <t>Another more elegant SQL Query (learned that after passing this project)</t>
  </si>
  <si>
    <t>DATE_TRUNC(subscription_start, WEEK) AS subscription_start,</t>
  </si>
  <si>
    <t>COUNT(1) AS subscriptions_week_0,</t>
  </si>
  <si>
    <t>COUNTIF(COALESCE(subscription_end, DATE '2099-01-01') &gt; DATE_ADD(DATE_TRUNC(subscription_start, WEEK), INTERVAL 1 WEEK)) AS subscriptions_week_1,</t>
  </si>
  <si>
    <t>COUNTIF(COALESCE(subscription_end, DATE '2099-01-01') &gt; DATE_ADD(DATE_TRUNC(subscription_start, WEEK), INTERVAL 2 WEEK)) AS subscriptions_week_2,</t>
  </si>
  <si>
    <t>COUNTIF(COALESCE(subscription_end, DATE '2099-01-01') &gt; DATE_ADD(DATE_TRUNC(subscription_start, WEEK), INTERVAL 3 WEEK)) AS subscriptions_week_3,</t>
  </si>
  <si>
    <t>COUNTIF(COALESCE(subscription_end, DATE '2099-01-01') &gt; DATE_ADD(DATE_TRUNC(subscription_start, WEEK), INTERVAL 4 WEEK)) AS subscriptions_week_4,</t>
  </si>
  <si>
    <t>COUNTIF(COALESCE(subscription_end, DATE '2099-01-01') &gt; DATE_ADD(DATE_TRUNC(subscription_start, WEEK), INTERVAL 5 WEEK)) AS subscriptions_week_5,</t>
  </si>
  <si>
    <t>COUNTIF(COALESCE(subscription_end, DATE '2099-01-01') &gt; DATE_ADD(DATE_TRUNC(subscription_start, WEEK), INTERVAL 6 WEEK)) AS subscriptions_week_6</t>
  </si>
  <si>
    <t>FROM `tc-da-1.turing_data_analytics.subscriptions`</t>
  </si>
  <si>
    <t>GROUP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</si>
</sst>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sz val="7"/>
      <color rgb="FF3A474E"/>
      <name val="Consolas"/>
      <family val="3"/>
    </font>
    <font>
      <sz val="7"/>
      <color rgb="FF3367D6"/>
      <name val="Consolas"/>
      <family val="3"/>
    </font>
    <font>
      <sz val="7"/>
      <color rgb="FF000000"/>
      <name val="Consolas"/>
      <family val="3"/>
    </font>
    <font>
      <sz val="7"/>
      <color rgb="FF37474F"/>
      <name val="Consolas"/>
      <family val="3"/>
    </font>
    <font>
      <sz val="7"/>
      <color rgb="FFF4511E"/>
      <name val="Consolas"/>
      <family val="3"/>
    </font>
    <font>
      <sz val="7"/>
      <color rgb="FF0D904F"/>
      <name val="Consolas"/>
      <family val="3"/>
    </font>
    <font>
      <sz val="7"/>
      <color theme="1"/>
      <name val="Consolas"/>
      <family val="3"/>
    </font>
    <font>
      <sz val="9"/>
      <color rgb="FF3367D6"/>
      <name val="Calibri"/>
      <family val="2"/>
    </font>
    <font>
      <sz val="9"/>
      <color rgb="FF000000"/>
      <name val="Calibri"/>
      <family val="2"/>
    </font>
    <font>
      <sz val="9"/>
      <color rgb="FF37474F"/>
      <name val="Calibri"/>
      <family val="2"/>
    </font>
    <font>
      <sz val="9"/>
      <color rgb="FF0D904F"/>
      <name val="Calibri"/>
      <family val="2"/>
    </font>
    <font>
      <sz val="9"/>
      <color rgb="FFF4511E"/>
      <name val="Calibri"/>
      <family val="2"/>
    </font>
    <font>
      <sz val="9"/>
      <color rgb="FF3367D6"/>
      <name val="&quot;Roboto Mono&quot;"/>
    </font>
    <font>
      <sz val="9"/>
      <color rgb="FF000000"/>
      <name val="&quot;Roboto Mono&quot;"/>
    </font>
    <font>
      <sz val="9"/>
      <color rgb="FFF4511E"/>
      <name val="&quot;Roboto Mono&quot;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theme="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0" xfId="0" applyFont="1"/>
    <xf numFmtId="14" fontId="4" fillId="0" borderId="1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164" fontId="4" fillId="0" borderId="3" xfId="1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164" fontId="4" fillId="0" borderId="2" xfId="1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43" fontId="4" fillId="0" borderId="2" xfId="0" applyNumberFormat="1" applyFont="1" applyBorder="1" applyAlignment="1">
      <alignment horizontal="right" wrapText="1"/>
    </xf>
    <xf numFmtId="164" fontId="4" fillId="0" borderId="3" xfId="1" applyNumberFormat="1" applyFont="1" applyBorder="1" applyAlignment="1">
      <alignment wrapText="1"/>
    </xf>
    <xf numFmtId="164" fontId="4" fillId="0" borderId="1" xfId="1" applyNumberFormat="1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3" fontId="0" fillId="0" borderId="0" xfId="0" applyNumberFormat="1"/>
    <xf numFmtId="14" fontId="0" fillId="3" borderId="0" xfId="0" applyNumberFormat="1" applyFill="1" applyAlignment="1">
      <alignment horizontal="left"/>
    </xf>
    <xf numFmtId="3" fontId="0" fillId="3" borderId="0" xfId="0" applyNumberFormat="1" applyFill="1"/>
    <xf numFmtId="0" fontId="0" fillId="0" borderId="5" xfId="0" applyBorder="1"/>
    <xf numFmtId="164" fontId="0" fillId="0" borderId="0" xfId="0" applyNumberFormat="1"/>
    <xf numFmtId="0" fontId="6" fillId="0" borderId="0" xfId="0" applyFont="1" applyAlignment="1">
      <alignment horizontal="center"/>
    </xf>
    <xf numFmtId="9" fontId="0" fillId="0" borderId="0" xfId="0" applyNumberFormat="1"/>
    <xf numFmtId="14" fontId="3" fillId="0" borderId="0" xfId="0" applyNumberFormat="1" applyFont="1" applyAlignment="1">
      <alignment horizontal="left"/>
    </xf>
    <xf numFmtId="9" fontId="3" fillId="0" borderId="0" xfId="0" applyNumberFormat="1" applyFont="1"/>
    <xf numFmtId="14" fontId="2" fillId="2" borderId="4" xfId="0" applyNumberFormat="1" applyFont="1" applyFill="1" applyBorder="1" applyAlignment="1">
      <alignment horizontal="left"/>
    </xf>
    <xf numFmtId="9" fontId="2" fillId="2" borderId="4" xfId="2" applyFont="1" applyFill="1" applyBorder="1" applyAlignment="1">
      <alignment horizontal="right"/>
    </xf>
    <xf numFmtId="2" fontId="4" fillId="0" borderId="7" xfId="0" applyNumberFormat="1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13" fillId="0" borderId="1" xfId="0" applyFont="1" applyBorder="1" applyAlignment="1">
      <alignment wrapText="1"/>
    </xf>
    <xf numFmtId="14" fontId="13" fillId="0" borderId="1" xfId="0" applyNumberFormat="1" applyFont="1" applyBorder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3">
    <cellStyle name="Comma" xfId="1" builtinId="3"/>
    <cellStyle name="Normal" xfId="0" builtinId="0"/>
    <cellStyle name="Percent" xfId="2" builtinId="5"/>
  </cellStyles>
  <dxfs count="9"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3" formatCode="0%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2DCDB"/>
      <color rgb="FFD48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 and Retention Analysis.xlsx]Analysis!PivotTable5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Subscribers each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499999999999998E-2"/>
              <c:y val="4.38858958419671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722222222222223E-2"/>
              <c:y val="6.14297554910899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0277777777777878E-2"/>
              <c:y val="4.0377123912142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388888888888989E-2"/>
              <c:y val="-3.68158585439977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944444444444548E-2"/>
              <c:y val="-3.68744486271157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7076552930883543E-2"/>
              <c:y val="-3.65084192242149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638888888888992E-2"/>
              <c:y val="-4.3467361464994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23E-44AC-A4B4-01B90C71429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23E-44AC-A4B4-01B90C71429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23E-44AC-A4B4-01B90C71429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23E-44AC-A4B4-01B90C71429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23E-44AC-A4B4-01B90C71429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23E-44AC-A4B4-01B90C714294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3E-44AC-A4B4-01B90C714294}"/>
              </c:ext>
            </c:extLst>
          </c:dPt>
          <c:dLbls>
            <c:dLbl>
              <c:idx val="1"/>
              <c:layout>
                <c:manualLayout>
                  <c:x val="-5.2499999999999998E-2"/>
                  <c:y val="4.3885895841967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E-44AC-A4B4-01B90C714294}"/>
                </c:ext>
              </c:extLst>
            </c:dLbl>
            <c:dLbl>
              <c:idx val="6"/>
              <c:layout>
                <c:manualLayout>
                  <c:x val="-4.1388888888888989E-2"/>
                  <c:y val="-3.6815858543997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E-44AC-A4B4-01B90C714294}"/>
                </c:ext>
              </c:extLst>
            </c:dLbl>
            <c:dLbl>
              <c:idx val="7"/>
              <c:layout>
                <c:manualLayout>
                  <c:x val="-8.0277777777777878E-2"/>
                  <c:y val="4.0377123912142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E-44AC-A4B4-01B90C714294}"/>
                </c:ext>
              </c:extLst>
            </c:dLbl>
            <c:dLbl>
              <c:idx val="8"/>
              <c:layout>
                <c:manualLayout>
                  <c:x val="-4.9722222222222223E-2"/>
                  <c:y val="6.1429755491089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E-44AC-A4B4-01B90C714294}"/>
                </c:ext>
              </c:extLst>
            </c:dLbl>
            <c:dLbl>
              <c:idx val="11"/>
              <c:layout>
                <c:manualLayout>
                  <c:x val="-4.4638888888888992E-2"/>
                  <c:y val="-4.3467361464994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E-44AC-A4B4-01B90C714294}"/>
                </c:ext>
              </c:extLst>
            </c:dLbl>
            <c:dLbl>
              <c:idx val="12"/>
              <c:layout>
                <c:manualLayout>
                  <c:x val="-2.1944444444444548E-2"/>
                  <c:y val="-3.6874448627115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E-44AC-A4B4-01B90C714294}"/>
                </c:ext>
              </c:extLst>
            </c:dLbl>
            <c:dLbl>
              <c:idx val="13"/>
              <c:layout>
                <c:manualLayout>
                  <c:x val="-7.7076552930883543E-2"/>
                  <c:y val="-3.6508419224214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E-44AC-A4B4-01B90C7142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Analysis!$C$7:$C$21</c:f>
              <c:strCache>
                <c:ptCount val="14"/>
                <c:pt idx="0">
                  <c:v>01/11/2020</c:v>
                </c:pt>
                <c:pt idx="1">
                  <c:v>08/11/2020</c:v>
                </c:pt>
                <c:pt idx="2">
                  <c:v>15/11/2020</c:v>
                </c:pt>
                <c:pt idx="3">
                  <c:v>22/11/2020</c:v>
                </c:pt>
                <c:pt idx="4">
                  <c:v>29/11/2020</c:v>
                </c:pt>
                <c:pt idx="5">
                  <c:v>06/12/2020</c:v>
                </c:pt>
                <c:pt idx="6">
                  <c:v>13/12/2020</c:v>
                </c:pt>
                <c:pt idx="7">
                  <c:v>20/12/2020</c:v>
                </c:pt>
                <c:pt idx="8">
                  <c:v>27/12/2020</c:v>
                </c:pt>
                <c:pt idx="9">
                  <c:v>03/01/2021</c:v>
                </c:pt>
                <c:pt idx="10">
                  <c:v>10/01/2021</c:v>
                </c:pt>
                <c:pt idx="11">
                  <c:v>17/01/2021</c:v>
                </c:pt>
                <c:pt idx="12">
                  <c:v>24/01/2021</c:v>
                </c:pt>
                <c:pt idx="13">
                  <c:v>31/01/2021</c:v>
                </c:pt>
              </c:strCache>
            </c:strRef>
          </c:cat>
          <c:val>
            <c:numRef>
              <c:f>Analysis!$D$7:$D$21</c:f>
              <c:numCache>
                <c:formatCode>#,##0</c:formatCode>
                <c:ptCount val="14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E-44AC-A4B4-01B90C7142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8671768"/>
        <c:axId val="598662592"/>
      </c:lineChart>
      <c:catAx>
        <c:axId val="7086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2592"/>
        <c:crosses val="autoZero"/>
        <c:auto val="1"/>
        <c:lblAlgn val="ctr"/>
        <c:lblOffset val="100"/>
        <c:noMultiLvlLbl val="0"/>
      </c:catAx>
      <c:valAx>
        <c:axId val="5986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5</xdr:row>
      <xdr:rowOff>7620</xdr:rowOff>
    </xdr:from>
    <xdr:to>
      <xdr:col>12</xdr:col>
      <xdr:colOff>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5C824-5848-F5DE-C1D2-0E62D937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26</xdr:row>
      <xdr:rowOff>7620</xdr:rowOff>
    </xdr:from>
    <xdr:to>
      <xdr:col>11</xdr:col>
      <xdr:colOff>586740</xdr:colOff>
      <xdr:row>33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23AD99-D163-C4F8-244B-E4D22AA4D94C}"/>
            </a:ext>
          </a:extLst>
        </xdr:cNvPr>
        <xdr:cNvSpPr/>
      </xdr:nvSpPr>
      <xdr:spPr>
        <a:xfrm>
          <a:off x="617220" y="4579620"/>
          <a:ext cx="702564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Insights: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In the beginning of the month, we have more subscribers than at the end of the month.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Thus, special offers and marketing activities shall be done at the end of each month, right before people seem to be more willing to subscribe to our product.</a:t>
          </a:r>
          <a:endParaRPr lang="en-US" sz="1100"/>
        </a:p>
      </xdr:txBody>
    </xdr:sp>
    <xdr:clientData/>
  </xdr:twoCellAnchor>
  <xdr:twoCellAnchor>
    <xdr:from>
      <xdr:col>14</xdr:col>
      <xdr:colOff>30480</xdr:colOff>
      <xdr:row>26</xdr:row>
      <xdr:rowOff>30480</xdr:rowOff>
    </xdr:from>
    <xdr:to>
      <xdr:col>24</xdr:col>
      <xdr:colOff>30480</xdr:colOff>
      <xdr:row>33</xdr:row>
      <xdr:rowOff>83820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A15821-B77E-F040-0B6E-F83529DB745F}"/>
            </a:ext>
          </a:extLst>
        </xdr:cNvPr>
        <xdr:cNvSpPr/>
      </xdr:nvSpPr>
      <xdr:spPr>
        <a:xfrm>
          <a:off x="8709660" y="4831080"/>
          <a:ext cx="7132320" cy="1333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Insights: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In absolut numbers, we have retained most customers from the cohort that signed up during the week of December 6th.</a:t>
          </a:r>
        </a:p>
        <a:p>
          <a:pPr algn="l"/>
          <a:r>
            <a:rPr lang="en-US" sz="1100" baseline="0"/>
            <a:t>We kept the fewest customers from the cohort that signed up during our second week, the week of November 8th. </a:t>
          </a:r>
        </a:p>
        <a:p>
          <a:pPr algn="l"/>
          <a:endParaRPr lang="en-US" sz="1100" baseline="0"/>
        </a:p>
        <a:p>
          <a:pPr algn="l"/>
          <a:r>
            <a:rPr lang="en-US" sz="1100"/>
            <a:t>If a special offer or</a:t>
          </a:r>
          <a:r>
            <a:rPr lang="en-US" sz="1100" baseline="0"/>
            <a:t> marketing activities were running</a:t>
          </a:r>
          <a:r>
            <a:rPr lang="en-US" sz="1100"/>
            <a:t> during the week of December 6th</a:t>
          </a:r>
          <a:r>
            <a:rPr lang="en-US" sz="1100" baseline="0"/>
            <a:t>, it is recommended to repeat this. </a:t>
          </a:r>
          <a:endParaRPr lang="en-US" sz="1100"/>
        </a:p>
      </xdr:txBody>
    </xdr:sp>
    <xdr:clientData/>
  </xdr:twoCellAnchor>
  <xdr:twoCellAnchor>
    <xdr:from>
      <xdr:col>1</xdr:col>
      <xdr:colOff>45721</xdr:colOff>
      <xdr:row>57</xdr:row>
      <xdr:rowOff>99060</xdr:rowOff>
    </xdr:from>
    <xdr:to>
      <xdr:col>11</xdr:col>
      <xdr:colOff>573742</xdr:colOff>
      <xdr:row>71</xdr:row>
      <xdr:rowOff>53788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FFCC546-6149-410A-9CA0-95F102295D8F}"/>
            </a:ext>
          </a:extLst>
        </xdr:cNvPr>
        <xdr:cNvSpPr/>
      </xdr:nvSpPr>
      <xdr:spPr>
        <a:xfrm>
          <a:off x="655321" y="10247107"/>
          <a:ext cx="7905974" cy="24648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Insights: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We are loosing most of our users within the first week, after their subscription. Thus, our onboarding process might need to be improved.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We have continuously improved our retention rate. In the first cohort (week November 1st, 2020), there has been no single week were we kept all 100% of our remaining customers. This equals to a total retention rate of 83% for that cohort. </a:t>
          </a:r>
        </a:p>
        <a:p>
          <a:pPr algn="l"/>
          <a:r>
            <a:rPr lang="en-US" sz="1100" baseline="0"/>
            <a:t>Whereas in the cohort of the week of December 13, we kept every single user as of week 2, representing a total retention rate of 92% for that cohort. Thus, we are getting better at keeping our subscribed customers.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Overall, we have a total retention rate of 89% which is, comparing to industry standards of 63% for the Retail industry, very good. </a:t>
          </a:r>
          <a:br>
            <a:rPr lang="en-US" sz="1100" baseline="0"/>
          </a:br>
          <a:r>
            <a:rPr lang="en-US" sz="1100" baseline="0"/>
            <a:t>(Source: https://blog.hubspot.com/service/statistics-on-customer-retention)</a:t>
          </a:r>
          <a:endParaRPr lang="en-US" sz="1100"/>
        </a:p>
      </xdr:txBody>
    </xdr:sp>
    <xdr:clientData/>
  </xdr:twoCellAnchor>
  <xdr:twoCellAnchor>
    <xdr:from>
      <xdr:col>14</xdr:col>
      <xdr:colOff>27792</xdr:colOff>
      <xdr:row>57</xdr:row>
      <xdr:rowOff>99060</xdr:rowOff>
    </xdr:from>
    <xdr:to>
      <xdr:col>23</xdr:col>
      <xdr:colOff>8966</xdr:colOff>
      <xdr:row>70</xdr:row>
      <xdr:rowOff>107576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1F79289-53C8-8E9F-86FA-69F9301851F2}"/>
            </a:ext>
          </a:extLst>
        </xdr:cNvPr>
        <xdr:cNvSpPr/>
      </xdr:nvSpPr>
      <xdr:spPr>
        <a:xfrm>
          <a:off x="9234545" y="10247107"/>
          <a:ext cx="7681856" cy="2339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Insights: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Looking at the other side of the coin, the Total Churn Rate confirms the insights of the Total Customer Retention Rate.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As we are good in keeping our customers once they have stayed at least 2 weeks, it is strongly suggested to work on the onboarding process of our product.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ia" refreshedDate="45443.881780671298" createdVersion="8" refreshedVersion="8" minRefreshableVersion="3" recordCount="14" xr:uid="{8682DEAD-6E91-4706-A536-C4C92D39B477}">
  <cacheSource type="worksheet">
    <worksheetSource ref="A1:AF15" sheet="Data"/>
  </cacheSource>
  <cacheFields count="28">
    <cacheField name="week_start_date" numFmtId="14">
      <sharedItems containsSemiMixedTypes="0" containsNonDate="0" containsDate="1" containsString="0" minDate="2020-11-01T00:00:00" maxDate="2021-02-01T00:00:00" count="14"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</sharedItems>
      <fieldGroup par="27"/>
    </cacheField>
    <cacheField name="week_end_date" numFmtId="14">
      <sharedItems containsSemiMixedTypes="0" containsNonDate="0" containsDate="1" containsString="0" minDate="2020-11-07T00:00:00" maxDate="2021-02-07T00:00:00"/>
    </cacheField>
    <cacheField name="New Joiners" numFmtId="164">
      <sharedItems containsSemiMixedTypes="0" containsString="0" containsNumber="1" containsInteger="1" minValue="2256" maxValue="28550"/>
    </cacheField>
    <cacheField name="Week 1 Churn" numFmtId="0">
      <sharedItems containsString="0" containsBlank="1" containsNumber="1" containsInteger="1" minValue="885" maxValue="2225"/>
    </cacheField>
    <cacheField name="Week 1 Retention" numFmtId="0">
      <sharedItems containsString="0" containsBlank="1" containsNumber="1" containsInteger="1" minValue="14537" maxValue="26325"/>
    </cacheField>
    <cacheField name="Week 1 Retention Rate" numFmtId="2">
      <sharedItems containsString="0" containsBlank="1" containsNumber="1" minValue="0.89469473165928115" maxValue="0.95134689389774607"/>
    </cacheField>
    <cacheField name="Week 2 Churn" numFmtId="0">
      <sharedItems containsString="0" containsBlank="1" containsNumber="1" containsInteger="1" minValue="34" maxValue="424"/>
    </cacheField>
    <cacheField name="Week 2 Retention" numFmtId="0">
      <sharedItems containsString="0" containsBlank="1" containsNumber="1" containsInteger="1" minValue="14257" maxValue="26090"/>
    </cacheField>
    <cacheField name="Week 2 Retention Rate" numFmtId="0">
      <sharedItems containsString="0" containsBlank="1" containsNumber="1" minValue="0.97888971869554398" maxValue="0.99838732628183846"/>
    </cacheField>
    <cacheField name="Week 3 Churn" numFmtId="0">
      <sharedItems containsString="0" containsBlank="1" containsNumber="1" containsInteger="1" minValue="16" maxValue="243"/>
    </cacheField>
    <cacheField name="Week 3 Retention" numFmtId="0">
      <sharedItems containsString="0" containsBlank="1" containsNumber="1" containsInteger="1" minValue="14049" maxValue="26015"/>
    </cacheField>
    <cacheField name="Week 3 Retention Rate" numFmtId="0">
      <sharedItems containsString="0" containsBlank="1" containsNumber="1" minValue="0.98647896728243933" maxValue="0.99926642519829445"/>
    </cacheField>
    <cacheField name="Week 4 Churn" numFmtId="0">
      <sharedItems containsString="0" containsBlank="1" containsNumber="1" containsInteger="1" minValue="13" maxValue="240"/>
    </cacheField>
    <cacheField name="Week 4 Retention" numFmtId="0">
      <sharedItems containsString="0" containsBlank="1" containsNumber="1" containsInteger="1" minValue="13847" maxValue="25885"/>
    </cacheField>
    <cacheField name="Week 4 Retention Rate" numFmtId="0">
      <sharedItems containsString="0" containsBlank="1" containsNumber="1" minValue="0.98756770064007882" maxValue="0.9994419642857143"/>
    </cacheField>
    <cacheField name="Week 5 Churn" numFmtId="0">
      <sharedItems containsString="0" containsBlank="1" containsNumber="1" containsInteger="1" minValue="4" maxValue="194"/>
    </cacheField>
    <cacheField name="Week 5 Retention" numFmtId="0">
      <sharedItems containsString="0" containsBlank="1" containsNumber="1" containsInteger="1" minValue="13750" maxValue="25814"/>
    </cacheField>
    <cacheField name="Week 5 Retention Rate" numFmtId="0">
      <sharedItems containsString="0" containsBlank="1" containsNumber="1" minValue="0.99034105053522525" maxValue="0.99976553341148888"/>
    </cacheField>
    <cacheField name="Week 6 Churn" numFmtId="0">
      <sharedItems containsString="0" containsBlank="1" containsNumber="1" containsInteger="1" minValue="3" maxValue="106"/>
    </cacheField>
    <cacheField name="Week 6 Retention" numFmtId="0">
      <sharedItems containsString="0" containsBlank="1" containsNumber="1" containsInteger="1" minValue="13702" maxValue="25755"/>
    </cacheField>
    <cacheField name="Week 6 Retention Rate" numFmtId="0">
      <sharedItems containsString="0" containsBlank="1" containsNumber="1" minValue="0.99472242967388602" maxValue="0.99983507421660256"/>
    </cacheField>
    <cacheField name="Week 7+ Churn" numFmtId="0">
      <sharedItems containsString="0" containsBlank="1" containsNumber="1" containsInteger="1" minValue="4" maxValue="207"/>
    </cacheField>
    <cacheField name="Week 7+ Retention" numFmtId="0">
      <sharedItems containsString="0" containsBlank="1" containsNumber="1" containsInteger="1" minValue="13556" maxValue="25687"/>
    </cacheField>
    <cacheField name="Week 7+ Retention Rate" numFmtId="0">
      <sharedItems containsString="0" containsBlank="1" containsNumber="1" minValue="0.98969380134428675" maxValue="0.99984341358387163"/>
    </cacheField>
    <cacheField name="Retained Users" numFmtId="164">
      <sharedItems containsSemiMixedTypes="0" containsString="0" containsNumber="1" containsInteger="1" minValue="2256" maxValue="25687"/>
    </cacheField>
    <cacheField name="Months (week_start_date)" numFmtId="0" databaseField="0">
      <fieldGroup base="0">
        <rangePr groupBy="months" startDate="2020-11-01T00:00:00" endDate="2021-02-01T00:00:00"/>
        <groupItems count="14">
          <s v="&lt;01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021"/>
        </groupItems>
      </fieldGroup>
    </cacheField>
    <cacheField name="Quarters (week_start_date)" numFmtId="0" databaseField="0">
      <fieldGroup base="0">
        <rangePr groupBy="quarters" startDate="2020-11-01T00:00:00" endDate="2021-02-01T00:00:00"/>
        <groupItems count="6">
          <s v="&lt;01/11/2020"/>
          <s v="Qtr1"/>
          <s v="Qtr2"/>
          <s v="Qtr3"/>
          <s v="Qtr4"/>
          <s v="&gt;01/02/2021"/>
        </groupItems>
      </fieldGroup>
    </cacheField>
    <cacheField name="Years (week_start_date)" numFmtId="0" databaseField="0">
      <fieldGroup base="0">
        <rangePr groupBy="years" startDate="2020-11-01T00:00:00" endDate="2021-02-01T00:00:00"/>
        <groupItems count="4">
          <s v="&lt;01/11/2020"/>
          <s v="2020"/>
          <s v="2021"/>
          <s v="&gt;0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ia" refreshedDate="45443.899505208334" createdVersion="8" refreshedVersion="8" minRefreshableVersion="3" recordCount="14" xr:uid="{96468593-702E-44D4-BFAA-E8A5A0914474}">
  <cacheSource type="worksheet">
    <worksheetSource ref="A1:AG15" sheet="Data"/>
  </cacheSource>
  <cacheFields count="29">
    <cacheField name="week_start_date" numFmtId="14">
      <sharedItems containsSemiMixedTypes="0" containsNonDate="0" containsDate="1" containsString="0" minDate="2020-11-01T00:00:00" maxDate="2021-02-01T00:00:00" count="14"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</sharedItems>
      <fieldGroup par="28"/>
    </cacheField>
    <cacheField name="week_end_date" numFmtId="14">
      <sharedItems containsSemiMixedTypes="0" containsNonDate="0" containsDate="1" containsString="0" minDate="2020-11-07T00:00:00" maxDate="2021-02-07T00:00:00"/>
    </cacheField>
    <cacheField name="New Joiners" numFmtId="164">
      <sharedItems containsSemiMixedTypes="0" containsString="0" containsNumber="1" containsInteger="1" minValue="2256" maxValue="28550"/>
    </cacheField>
    <cacheField name="Week 1 Churn" numFmtId="0">
      <sharedItems containsString="0" containsBlank="1" containsNumber="1" containsInteger="1" minValue="885" maxValue="2225"/>
    </cacheField>
    <cacheField name="Week 1 Retention" numFmtId="0">
      <sharedItems containsString="0" containsBlank="1" containsNumber="1" containsInteger="1" minValue="14537" maxValue="26325"/>
    </cacheField>
    <cacheField name="Week 1 Retention Rate" numFmtId="2">
      <sharedItems containsString="0" containsBlank="1" containsNumber="1" minValue="0.89469473165928115" maxValue="0.95134689389774607"/>
    </cacheField>
    <cacheField name="Week 2 Churn" numFmtId="0">
      <sharedItems containsString="0" containsBlank="1" containsNumber="1" containsInteger="1" minValue="34" maxValue="424"/>
    </cacheField>
    <cacheField name="Week 2 Retention" numFmtId="0">
      <sharedItems containsString="0" containsBlank="1" containsNumber="1" containsInteger="1" minValue="14257" maxValue="26090"/>
    </cacheField>
    <cacheField name="Week 2 Retention Rate" numFmtId="0">
      <sharedItems containsString="0" containsBlank="1" containsNumber="1" minValue="0.97888971869554398" maxValue="0.99838732628183846"/>
    </cacheField>
    <cacheField name="Week 3 Churn" numFmtId="0">
      <sharedItems containsString="0" containsBlank="1" containsNumber="1" containsInteger="1" minValue="16" maxValue="243"/>
    </cacheField>
    <cacheField name="Week 3 Retention" numFmtId="0">
      <sharedItems containsString="0" containsBlank="1" containsNumber="1" containsInteger="1" minValue="14049" maxValue="26015"/>
    </cacheField>
    <cacheField name="Week 3 Retention Rate" numFmtId="0">
      <sharedItems containsString="0" containsBlank="1" containsNumber="1" minValue="0.98647896728243933" maxValue="0.99926642519829445"/>
    </cacheField>
    <cacheField name="Week 4 Churn" numFmtId="0">
      <sharedItems containsString="0" containsBlank="1" containsNumber="1" containsInteger="1" minValue="13" maxValue="240"/>
    </cacheField>
    <cacheField name="Week 4 Retention" numFmtId="0">
      <sharedItems containsString="0" containsBlank="1" containsNumber="1" containsInteger="1" minValue="13847" maxValue="25885"/>
    </cacheField>
    <cacheField name="Week 4 Retention Rate" numFmtId="0">
      <sharedItems containsString="0" containsBlank="1" containsNumber="1" minValue="0.98756770064007882" maxValue="0.9994419642857143"/>
    </cacheField>
    <cacheField name="Week 5 Churn" numFmtId="0">
      <sharedItems containsString="0" containsBlank="1" containsNumber="1" containsInteger="1" minValue="4" maxValue="194"/>
    </cacheField>
    <cacheField name="Week 5 Retention" numFmtId="0">
      <sharedItems containsString="0" containsBlank="1" containsNumber="1" containsInteger="1" minValue="13750" maxValue="25814"/>
    </cacheField>
    <cacheField name="Week 5 Retention Rate" numFmtId="0">
      <sharedItems containsString="0" containsBlank="1" containsNumber="1" minValue="0.99034105053522525" maxValue="0.99976553341148888"/>
    </cacheField>
    <cacheField name="Week 6 Churn" numFmtId="0">
      <sharedItems containsString="0" containsBlank="1" containsNumber="1" containsInteger="1" minValue="3" maxValue="106"/>
    </cacheField>
    <cacheField name="Week 6 Retention" numFmtId="0">
      <sharedItems containsString="0" containsBlank="1" containsNumber="1" containsInteger="1" minValue="13702" maxValue="25755"/>
    </cacheField>
    <cacheField name="Week 6 Retention Rate" numFmtId="0">
      <sharedItems containsString="0" containsBlank="1" containsNumber="1" minValue="0.99472242967388602" maxValue="0.99983507421660256"/>
    </cacheField>
    <cacheField name="Week 7+ Churn" numFmtId="0">
      <sharedItems containsString="0" containsBlank="1" containsNumber="1" containsInteger="1" minValue="4" maxValue="207"/>
    </cacheField>
    <cacheField name="Week 7+ Retention" numFmtId="0">
      <sharedItems containsString="0" containsBlank="1" containsNumber="1" containsInteger="1" minValue="13556" maxValue="25687"/>
    </cacheField>
    <cacheField name="Week 7+ Retention Rate" numFmtId="0">
      <sharedItems containsString="0" containsBlank="1" containsNumber="1" minValue="0.98969380134428675" maxValue="0.99984341358387163"/>
    </cacheField>
    <cacheField name="Retained Users" numFmtId="164">
      <sharedItems containsSemiMixedTypes="0" containsString="0" containsNumber="1" containsInteger="1" minValue="2256" maxValue="25687"/>
    </cacheField>
    <cacheField name="Total Retention Rate" numFmtId="2">
      <sharedItems containsSemiMixedTypes="0" containsString="0" containsNumber="1" minValue="0.83171521035598706" maxValue="1"/>
    </cacheField>
    <cacheField name="Months (week_start_date)" numFmtId="0" databaseField="0">
      <fieldGroup base="0">
        <rangePr groupBy="months" startDate="2020-11-01T00:00:00" endDate="2021-02-01T00:00:00"/>
        <groupItems count="14">
          <s v="&lt;01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021"/>
        </groupItems>
      </fieldGroup>
    </cacheField>
    <cacheField name="Quarters (week_start_date)" numFmtId="0" databaseField="0">
      <fieldGroup base="0">
        <rangePr groupBy="quarters" startDate="2020-11-01T00:00:00" endDate="2021-02-01T00:00:00"/>
        <groupItems count="6">
          <s v="&lt;01/11/2020"/>
          <s v="Qtr1"/>
          <s v="Qtr2"/>
          <s v="Qtr3"/>
          <s v="Qtr4"/>
          <s v="&gt;01/02/2021"/>
        </groupItems>
      </fieldGroup>
    </cacheField>
    <cacheField name="Years (week_start_date)" numFmtId="0" databaseField="0">
      <fieldGroup base="0">
        <rangePr groupBy="years" startDate="2020-11-01T00:00:00" endDate="2021-02-01T00:00:00"/>
        <groupItems count="4">
          <s v="&lt;01/11/2020"/>
          <s v="2020"/>
          <s v="2021"/>
          <s v="&gt;0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ia" refreshedDate="45443.91747685185" createdVersion="8" refreshedVersion="8" minRefreshableVersion="3" recordCount="14" xr:uid="{E9CDB94D-D755-44EC-8ECA-EF31942089AD}">
  <cacheSource type="worksheet">
    <worksheetSource ref="A1:AH15" sheet="Data"/>
  </cacheSource>
  <cacheFields count="37">
    <cacheField name="week_start_date" numFmtId="14">
      <sharedItems containsSemiMixedTypes="0" containsNonDate="0" containsDate="1" containsString="0" minDate="2020-11-01T00:00:00" maxDate="2021-02-01T00:00:00" count="14"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</sharedItems>
      <fieldGroup par="36"/>
    </cacheField>
    <cacheField name="week_end_date" numFmtId="14">
      <sharedItems containsSemiMixedTypes="0" containsNonDate="0" containsDate="1" containsString="0" minDate="2020-11-07T00:00:00" maxDate="2021-02-07T00:00:00"/>
    </cacheField>
    <cacheField name="New Joiners" numFmtId="164">
      <sharedItems containsSemiMixedTypes="0" containsString="0" containsNumber="1" containsInteger="1" minValue="2256" maxValue="28550"/>
    </cacheField>
    <cacheField name="Week 1 Churn" numFmtId="0">
      <sharedItems containsString="0" containsBlank="1" containsNumber="1" containsInteger="1" minValue="885" maxValue="2225"/>
    </cacheField>
    <cacheField name="Week 1 Churn Rate" numFmtId="0">
      <sharedItems containsString="0" containsBlank="1" containsNumber="1" minValue="4.8653106102253985E-2" maxValue="0.10530526834071886"/>
    </cacheField>
    <cacheField name="Week 1 Retention" numFmtId="164">
      <sharedItems containsString="0" containsBlank="1" containsNumber="1" containsInteger="1" minValue="14537" maxValue="26325"/>
    </cacheField>
    <cacheField name="Week 1 Retention Rate" numFmtId="2">
      <sharedItems containsString="0" containsBlank="1" containsNumber="1" minValue="0.89469473165928115" maxValue="0.95134689389774607"/>
    </cacheField>
    <cacheField name="Week 2 Churn" numFmtId="0">
      <sharedItems containsString="0" containsBlank="1" containsNumber="1" containsInteger="1" minValue="34" maxValue="424"/>
    </cacheField>
    <cacheField name="Week 2 Churn Rate" numFmtId="0">
      <sharedItems containsString="0" containsBlank="1" containsNumber="1" minValue="1.6126737181615519E-3" maxValue="2.1110281304456063E-2"/>
    </cacheField>
    <cacheField name="Week 2 Retention" numFmtId="0">
      <sharedItems containsString="0" containsBlank="1" containsNumber="1" containsInteger="1" minValue="14257" maxValue="26090"/>
    </cacheField>
    <cacheField name="Week 2 Retention Rate" numFmtId="0">
      <sharedItems containsString="0" containsBlank="1" containsNumber="1" minValue="0.97888971869554398" maxValue="0.99838732628183846"/>
    </cacheField>
    <cacheField name="Week 3 Churn" numFmtId="0">
      <sharedItems containsString="0" containsBlank="1" containsNumber="1" containsInteger="1" minValue="16" maxValue="243"/>
    </cacheField>
    <cacheField name="Week 3 Churn Rate" numFmtId="0">
      <sharedItems containsString="0" containsBlank="1" containsNumber="1" minValue="7.3357480170556139E-4" maxValue="1.352103271756065E-2"/>
    </cacheField>
    <cacheField name="Week 3 Retention" numFmtId="0">
      <sharedItems containsString="0" containsBlank="1" containsNumber="1" containsInteger="1" minValue="14049" maxValue="26015"/>
    </cacheField>
    <cacheField name="Week 3 Retention Rate" numFmtId="0">
      <sharedItems containsString="0" containsBlank="1" containsNumber="1" minValue="0.98647896728243933" maxValue="0.99926642519829445"/>
    </cacheField>
    <cacheField name="Week 4 Churn" numFmtId="0">
      <sharedItems containsString="0" containsBlank="1" containsNumber="1" containsInteger="1" minValue="13" maxValue="240"/>
    </cacheField>
    <cacheField name="Week 4 Churn Rate" numFmtId="0">
      <sharedItems containsString="0" containsBlank="1" containsNumber="1" minValue="5.5803571428571425E-4" maxValue="1.243229935992122E-2"/>
    </cacheField>
    <cacheField name="Week 4 Retention" numFmtId="0">
      <sharedItems containsString="0" containsBlank="1" containsNumber="1" containsInteger="1" minValue="13847" maxValue="25885"/>
    </cacheField>
    <cacheField name="Week 4 Retention Rate" numFmtId="0">
      <sharedItems containsString="0" containsBlank="1" containsNumber="1" minValue="0.98756770064007882" maxValue="0.9994419642857143"/>
    </cacheField>
    <cacheField name="Week 5 Churn" numFmtId="0">
      <sharedItems containsString="0" containsBlank="1" containsNumber="1" containsInteger="1" minValue="4" maxValue="194"/>
    </cacheField>
    <cacheField name="Week 5 Churn Rate" numFmtId="0">
      <sharedItems containsString="0" containsBlank="1" containsNumber="1" minValue="2.3446658851113716E-4" maxValue="9.6589494647747083E-3"/>
    </cacheField>
    <cacheField name="Week 5 Retention" numFmtId="0">
      <sharedItems containsString="0" containsBlank="1" containsNumber="1" containsInteger="1" minValue="13750" maxValue="25814"/>
    </cacheField>
    <cacheField name="Week 5 Retention Rate" numFmtId="0">
      <sharedItems containsString="0" containsBlank="1" containsNumber="1" minValue="0.99034105053522525" maxValue="0.99976553341148888"/>
    </cacheField>
    <cacheField name="Week 6 Churn" numFmtId="0">
      <sharedItems containsString="0" containsBlank="1" containsNumber="1" containsInteger="1" minValue="3" maxValue="106"/>
    </cacheField>
    <cacheField name="Week 6 Churn Rate" numFmtId="0">
      <sharedItems containsString="0" containsBlank="1" containsNumber="1" minValue="1.6492578339747114E-4" maxValue="5.2775703261140157E-3"/>
    </cacheField>
    <cacheField name="Week 6 Retention" numFmtId="0">
      <sharedItems containsString="0" containsBlank="1" containsNumber="1" containsInteger="1" minValue="13702" maxValue="25755"/>
    </cacheField>
    <cacheField name="Week 6 Retention Rate" numFmtId="0">
      <sharedItems containsString="0" containsBlank="1" containsNumber="1" minValue="0.99472242967388602" maxValue="0.99983507421660256"/>
    </cacheField>
    <cacheField name="Week 7+ Churn" numFmtId="0">
      <sharedItems containsString="0" containsBlank="1" containsNumber="1" containsInteger="1" minValue="4" maxValue="207"/>
    </cacheField>
    <cacheField name="Week 7+ Churn Rate" numFmtId="0">
      <sharedItems containsString="0" containsBlank="1" containsNumber="1" minValue="1.5658641612840087E-4" maxValue="1.0306198655713219E-2"/>
    </cacheField>
    <cacheField name="Week 7+ Retention" numFmtId="0">
      <sharedItems containsString="0" containsBlank="1" containsNumber="1" containsInteger="1" minValue="13556" maxValue="25687"/>
    </cacheField>
    <cacheField name="Week 7+ Retention Rate" numFmtId="0">
      <sharedItems containsString="0" containsBlank="1" containsNumber="1" minValue="0.98969380134428675" maxValue="0.99984341358387163"/>
    </cacheField>
    <cacheField name="Retained Users" numFmtId="164">
      <sharedItems containsSemiMixedTypes="0" containsString="0" containsNumber="1" containsInteger="1" minValue="2256" maxValue="25687"/>
    </cacheField>
    <cacheField name="Total Retention Rate" numFmtId="2">
      <sharedItems containsSemiMixedTypes="0" containsString="0" containsNumber="1" minValue="0.83171521035598706" maxValue="1"/>
    </cacheField>
    <cacheField name="Total Churn Rate" numFmtId="2">
      <sharedItems containsSemiMixedTypes="0" containsString="0" containsNumber="1" minValue="0" maxValue="0.16828478964401294"/>
    </cacheField>
    <cacheField name="Months (week_start_date)" numFmtId="0" databaseField="0">
      <fieldGroup base="0">
        <rangePr groupBy="months" startDate="2020-11-01T00:00:00" endDate="2021-02-01T00:00:00"/>
        <groupItems count="14">
          <s v="&lt;01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021"/>
        </groupItems>
      </fieldGroup>
    </cacheField>
    <cacheField name="Quarters (week_start_date)" numFmtId="0" databaseField="0">
      <fieldGroup base="0">
        <rangePr groupBy="quarters" startDate="2020-11-01T00:00:00" endDate="2021-02-01T00:00:00"/>
        <groupItems count="6">
          <s v="&lt;01/11/2020"/>
          <s v="Qtr1"/>
          <s v="Qtr2"/>
          <s v="Qtr3"/>
          <s v="Qtr4"/>
          <s v="&gt;01/02/2021"/>
        </groupItems>
      </fieldGroup>
    </cacheField>
    <cacheField name="Years (week_start_date)" numFmtId="0" databaseField="0">
      <fieldGroup base="0">
        <rangePr groupBy="years" startDate="2020-11-01T00:00:00" endDate="2021-02-01T00:00:00"/>
        <groupItems count="4">
          <s v="&lt;01/11/2020"/>
          <s v="2020"/>
          <s v="2021"/>
          <s v="&gt;0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20-11-07T00:00:00"/>
    <n v="20085"/>
    <n v="1990"/>
    <n v="18095"/>
    <n v="0.9009210853871048"/>
    <n v="424"/>
    <n v="17671"/>
    <n v="0.97888971869554398"/>
    <n v="219"/>
    <n v="17452"/>
    <n v="0.98909634055265128"/>
    <n v="240"/>
    <n v="17212"/>
    <n v="0.98805078416728898"/>
    <n v="194"/>
    <n v="17018"/>
    <n v="0.99034105053522525"/>
    <n v="106"/>
    <n v="16912"/>
    <n v="0.99472242967388602"/>
    <n v="207"/>
    <n v="16705"/>
    <n v="0.98969380134428675"/>
    <n v="16705"/>
  </r>
  <r>
    <x v="1"/>
    <d v="2020-11-14T00:00:00"/>
    <n v="16248"/>
    <n v="1711"/>
    <n v="14537"/>
    <n v="0.89469473165928115"/>
    <n v="280"/>
    <n v="14257"/>
    <n v="0.98276710979812898"/>
    <n v="208"/>
    <n v="14049"/>
    <n v="0.98719842442146721"/>
    <n v="202"/>
    <n v="13847"/>
    <n v="0.98756770064007882"/>
    <n v="97"/>
    <n v="13750"/>
    <n v="0.99403003446578042"/>
    <n v="48"/>
    <n v="13702"/>
    <n v="0.99704579025110784"/>
    <n v="146"/>
    <n v="13556"/>
    <n v="0.991014278680453"/>
    <n v="13556"/>
  </r>
  <r>
    <x v="2"/>
    <d v="2020-11-21T00:00:00"/>
    <n v="17972"/>
    <n v="1760"/>
    <n v="16212"/>
    <n v="0.90206988649009567"/>
    <n v="346"/>
    <n v="15866"/>
    <n v="0.98074782995771204"/>
    <n v="243"/>
    <n v="15623"/>
    <n v="0.98647896728243933"/>
    <n v="158"/>
    <n v="15465"/>
    <n v="0.99120854662808811"/>
    <n v="75"/>
    <n v="15390"/>
    <n v="0.99582684175383929"/>
    <n v="23"/>
    <n v="15367"/>
    <n v="0.99872023147117739"/>
    <n v="138"/>
    <n v="15229"/>
    <n v="0.99232138882706433"/>
    <n v="15229"/>
  </r>
  <r>
    <x v="3"/>
    <d v="2020-11-28T00:00:00"/>
    <n v="19932"/>
    <n v="1890"/>
    <n v="18042"/>
    <n v="0.90517760385310053"/>
    <n v="369"/>
    <n v="17673"/>
    <n v="0.98148705599036723"/>
    <n v="237"/>
    <n v="17436"/>
    <n v="0.98810957254665865"/>
    <n v="94"/>
    <n v="17342"/>
    <n v="0.99528396548264098"/>
    <n v="24"/>
    <n v="17318"/>
    <n v="0.99879590608067426"/>
    <n v="43"/>
    <n v="17275"/>
    <n v="0.99784266506120811"/>
    <n v="121"/>
    <n v="17154"/>
    <n v="0.99392935982339958"/>
    <n v="17154"/>
  </r>
  <r>
    <x v="4"/>
    <d v="2020-12-05T00:00:00"/>
    <n v="22303"/>
    <n v="2111"/>
    <n v="20192"/>
    <n v="0.90534905618078287"/>
    <n v="380"/>
    <n v="19812"/>
    <n v="0.98296193337219206"/>
    <n v="124"/>
    <n v="19688"/>
    <n v="0.99444020983724157"/>
    <n v="47"/>
    <n v="19641"/>
    <n v="0.99789266018024481"/>
    <n v="59"/>
    <n v="19582"/>
    <n v="0.99735461597094566"/>
    <n v="62"/>
    <n v="19520"/>
    <n v="0.99722010491862079"/>
    <n v="99"/>
    <n v="19421"/>
    <n v="0.99556113527328161"/>
    <n v="19421"/>
  </r>
  <r>
    <x v="5"/>
    <d v="2020-12-12T00:00:00"/>
    <n v="28550"/>
    <n v="2225"/>
    <n v="26325"/>
    <n v="0.92206654991243431"/>
    <n v="235"/>
    <n v="26090"/>
    <n v="0.99176882661996502"/>
    <n v="75"/>
    <n v="26015"/>
    <n v="0.99737302977232922"/>
    <n v="130"/>
    <n v="25885"/>
    <n v="0.99544658493870408"/>
    <n v="71"/>
    <n v="25814"/>
    <n v="0.99751313485113835"/>
    <n v="59"/>
    <n v="25755"/>
    <n v="0.99793345008756562"/>
    <n v="68"/>
    <n v="25687"/>
    <n v="0.99761821366024517"/>
    <n v="25687"/>
  </r>
  <r>
    <x v="6"/>
    <d v="2020-12-19T00:00:00"/>
    <n v="25545"/>
    <n v="1729"/>
    <n v="23816"/>
    <n v="0.93231552162849873"/>
    <n v="74"/>
    <n v="23742"/>
    <n v="0.99710315130162464"/>
    <n v="119"/>
    <n v="23623"/>
    <n v="0.99534155412018011"/>
    <n v="90"/>
    <n v="23533"/>
    <n v="0.99647680563711094"/>
    <n v="62"/>
    <n v="23471"/>
    <n v="0.99757291055000974"/>
    <n v="77"/>
    <n v="23394"/>
    <n v="0.9969857114895283"/>
    <n v="4"/>
    <n v="23390"/>
    <n v="0.99984341358387163"/>
    <n v="23390"/>
  </r>
  <r>
    <x v="7"/>
    <d v="2020-12-26T00:00:00"/>
    <n v="18190"/>
    <n v="885"/>
    <n v="17305"/>
    <n v="0.95134689389774607"/>
    <n v="112"/>
    <n v="17193"/>
    <n v="0.99384277075316108"/>
    <n v="84"/>
    <n v="17109"/>
    <n v="0.99538207806487078"/>
    <n v="69"/>
    <n v="17040"/>
    <n v="0.9962067069818582"/>
    <n v="48"/>
    <n v="16992"/>
    <n v="0.99736118746564051"/>
    <n v="3"/>
    <n v="16989"/>
    <n v="0.99983507421660256"/>
    <m/>
    <m/>
    <m/>
    <n v="16989"/>
  </r>
  <r>
    <x v="8"/>
    <d v="2021-01-02T00:00:00"/>
    <n v="17060"/>
    <n v="923"/>
    <n v="16137"/>
    <n v="0.94589683470105512"/>
    <n v="169"/>
    <n v="15968"/>
    <n v="0.99009378663540448"/>
    <n v="98"/>
    <n v="15870"/>
    <n v="0.99425556858147712"/>
    <n v="95"/>
    <n v="15775"/>
    <n v="0.99443141852286054"/>
    <n v="4"/>
    <n v="15771"/>
    <n v="0.99976553341148888"/>
    <m/>
    <m/>
    <m/>
    <m/>
    <m/>
    <m/>
    <n v="15771"/>
  </r>
  <r>
    <x v="9"/>
    <d v="2021-01-09T00:00:00"/>
    <n v="23296"/>
    <n v="1543"/>
    <n v="21753"/>
    <n v="0.93376545329670324"/>
    <n v="262"/>
    <n v="21491"/>
    <n v="0.98875343406593408"/>
    <n v="170"/>
    <n v="21321"/>
    <n v="0.99270260989010994"/>
    <n v="13"/>
    <n v="21308"/>
    <n v="0.9994419642857143"/>
    <m/>
    <m/>
    <m/>
    <m/>
    <m/>
    <m/>
    <m/>
    <m/>
    <m/>
    <n v="21308"/>
  </r>
  <r>
    <x v="10"/>
    <d v="2021-01-16T00:00:00"/>
    <n v="21811"/>
    <n v="1550"/>
    <n v="20261"/>
    <n v="0.9289349410847737"/>
    <n v="258"/>
    <n v="20003"/>
    <n v="0.98817110632249783"/>
    <n v="16"/>
    <n v="19987"/>
    <n v="0.99926642519829445"/>
    <m/>
    <m/>
    <m/>
    <m/>
    <m/>
    <m/>
    <m/>
    <m/>
    <m/>
    <m/>
    <m/>
    <m/>
    <n v="19987"/>
  </r>
  <r>
    <x v="11"/>
    <d v="2021-01-23T00:00:00"/>
    <n v="21083"/>
    <n v="1770"/>
    <n v="19313"/>
    <n v="0.91604610349570748"/>
    <n v="34"/>
    <n v="19279"/>
    <n v="0.99838732628183846"/>
    <m/>
    <m/>
    <m/>
    <m/>
    <m/>
    <m/>
    <m/>
    <m/>
    <m/>
    <m/>
    <m/>
    <m/>
    <m/>
    <m/>
    <m/>
    <n v="19279"/>
  </r>
  <r>
    <x v="12"/>
    <d v="2021-01-30T00:00:00"/>
    <n v="20031"/>
    <n v="1238"/>
    <n v="18793"/>
    <n v="0.93819579651540108"/>
    <m/>
    <m/>
    <m/>
    <m/>
    <m/>
    <m/>
    <m/>
    <m/>
    <m/>
    <m/>
    <m/>
    <m/>
    <m/>
    <m/>
    <m/>
    <m/>
    <m/>
    <m/>
    <n v="18793"/>
  </r>
  <r>
    <x v="13"/>
    <d v="2021-02-06T00:00:00"/>
    <n v="2256"/>
    <m/>
    <m/>
    <m/>
    <m/>
    <m/>
    <m/>
    <m/>
    <m/>
    <m/>
    <m/>
    <m/>
    <m/>
    <m/>
    <m/>
    <m/>
    <m/>
    <m/>
    <m/>
    <m/>
    <m/>
    <m/>
    <n v="22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20-11-07T00:00:00"/>
    <n v="20085"/>
    <n v="1990"/>
    <n v="18095"/>
    <n v="0.9009210853871048"/>
    <n v="424"/>
    <n v="17671"/>
    <n v="0.97888971869554398"/>
    <n v="219"/>
    <n v="17452"/>
    <n v="0.98909634055265128"/>
    <n v="240"/>
    <n v="17212"/>
    <n v="0.98805078416728898"/>
    <n v="194"/>
    <n v="17018"/>
    <n v="0.99034105053522525"/>
    <n v="106"/>
    <n v="16912"/>
    <n v="0.99472242967388602"/>
    <n v="207"/>
    <n v="16705"/>
    <n v="0.98969380134428675"/>
    <n v="16705"/>
    <n v="0.83171521035598706"/>
  </r>
  <r>
    <x v="1"/>
    <d v="2020-11-14T00:00:00"/>
    <n v="16248"/>
    <n v="1711"/>
    <n v="14537"/>
    <n v="0.89469473165928115"/>
    <n v="280"/>
    <n v="14257"/>
    <n v="0.98276710979812898"/>
    <n v="208"/>
    <n v="14049"/>
    <n v="0.98719842442146721"/>
    <n v="202"/>
    <n v="13847"/>
    <n v="0.98756770064007882"/>
    <n v="97"/>
    <n v="13750"/>
    <n v="0.99403003446578042"/>
    <n v="48"/>
    <n v="13702"/>
    <n v="0.99704579025110784"/>
    <n v="146"/>
    <n v="13556"/>
    <n v="0.991014278680453"/>
    <n v="13556"/>
    <n v="0.83431806991629742"/>
  </r>
  <r>
    <x v="2"/>
    <d v="2020-11-21T00:00:00"/>
    <n v="17972"/>
    <n v="1760"/>
    <n v="16212"/>
    <n v="0.90206988649009567"/>
    <n v="346"/>
    <n v="15866"/>
    <n v="0.98074782995771204"/>
    <n v="243"/>
    <n v="15623"/>
    <n v="0.98647896728243933"/>
    <n v="158"/>
    <n v="15465"/>
    <n v="0.99120854662808811"/>
    <n v="75"/>
    <n v="15390"/>
    <n v="0.99582684175383929"/>
    <n v="23"/>
    <n v="15367"/>
    <n v="0.99872023147117739"/>
    <n v="138"/>
    <n v="15229"/>
    <n v="0.99232138882706433"/>
    <n v="15229"/>
    <n v="0.84737369241041616"/>
  </r>
  <r>
    <x v="3"/>
    <d v="2020-11-28T00:00:00"/>
    <n v="19932"/>
    <n v="1890"/>
    <n v="18042"/>
    <n v="0.90517760385310053"/>
    <n v="369"/>
    <n v="17673"/>
    <n v="0.98148705599036723"/>
    <n v="237"/>
    <n v="17436"/>
    <n v="0.98810957254665865"/>
    <n v="94"/>
    <n v="17342"/>
    <n v="0.99528396548264098"/>
    <n v="24"/>
    <n v="17318"/>
    <n v="0.99879590608067426"/>
    <n v="43"/>
    <n v="17275"/>
    <n v="0.99784266506120811"/>
    <n v="121"/>
    <n v="17154"/>
    <n v="0.99392935982339958"/>
    <n v="17154"/>
    <n v="0.86062612883804934"/>
  </r>
  <r>
    <x v="4"/>
    <d v="2020-12-05T00:00:00"/>
    <n v="22303"/>
    <n v="2111"/>
    <n v="20192"/>
    <n v="0.90534905618078287"/>
    <n v="380"/>
    <n v="19812"/>
    <n v="0.98296193337219206"/>
    <n v="124"/>
    <n v="19688"/>
    <n v="0.99444020983724157"/>
    <n v="47"/>
    <n v="19641"/>
    <n v="0.99789266018024481"/>
    <n v="59"/>
    <n v="19582"/>
    <n v="0.99735461597094566"/>
    <n v="62"/>
    <n v="19520"/>
    <n v="0.99722010491862079"/>
    <n v="99"/>
    <n v="19421"/>
    <n v="0.99556113527328161"/>
    <n v="19421"/>
    <n v="0.87077971573330937"/>
  </r>
  <r>
    <x v="5"/>
    <d v="2020-12-12T00:00:00"/>
    <n v="28550"/>
    <n v="2225"/>
    <n v="26325"/>
    <n v="0.92206654991243431"/>
    <n v="235"/>
    <n v="26090"/>
    <n v="0.99176882661996502"/>
    <n v="75"/>
    <n v="26015"/>
    <n v="0.99737302977232922"/>
    <n v="130"/>
    <n v="25885"/>
    <n v="0.99544658493870408"/>
    <n v="71"/>
    <n v="25814"/>
    <n v="0.99751313485113835"/>
    <n v="59"/>
    <n v="25755"/>
    <n v="0.99793345008756562"/>
    <n v="68"/>
    <n v="25687"/>
    <n v="0.99761821366024517"/>
    <n v="25687"/>
    <n v="0.89971978984238177"/>
  </r>
  <r>
    <x v="6"/>
    <d v="2020-12-19T00:00:00"/>
    <n v="25545"/>
    <n v="1729"/>
    <n v="23816"/>
    <n v="0.93231552162849873"/>
    <n v="74"/>
    <n v="23742"/>
    <n v="0.99710315130162464"/>
    <n v="119"/>
    <n v="23623"/>
    <n v="0.99534155412018011"/>
    <n v="90"/>
    <n v="23533"/>
    <n v="0.99647680563711094"/>
    <n v="62"/>
    <n v="23471"/>
    <n v="0.99757291055000974"/>
    <n v="77"/>
    <n v="23394"/>
    <n v="0.9969857114895283"/>
    <n v="4"/>
    <n v="23390"/>
    <n v="0.99984341358387163"/>
    <n v="23390"/>
    <n v="0.91563906831082409"/>
  </r>
  <r>
    <x v="7"/>
    <d v="2020-12-26T00:00:00"/>
    <n v="18190"/>
    <n v="885"/>
    <n v="17305"/>
    <n v="0.95134689389774607"/>
    <n v="112"/>
    <n v="17193"/>
    <n v="0.99384277075316108"/>
    <n v="84"/>
    <n v="17109"/>
    <n v="0.99538207806487078"/>
    <n v="69"/>
    <n v="17040"/>
    <n v="0.9962067069818582"/>
    <n v="48"/>
    <n v="16992"/>
    <n v="0.99736118746564051"/>
    <n v="3"/>
    <n v="16989"/>
    <n v="0.99983507421660256"/>
    <m/>
    <m/>
    <m/>
    <n v="16989"/>
    <n v="0.93397471137987909"/>
  </r>
  <r>
    <x v="8"/>
    <d v="2021-01-02T00:00:00"/>
    <n v="17060"/>
    <n v="923"/>
    <n v="16137"/>
    <n v="0.94589683470105512"/>
    <n v="169"/>
    <n v="15968"/>
    <n v="0.99009378663540448"/>
    <n v="98"/>
    <n v="15870"/>
    <n v="0.99425556858147712"/>
    <n v="95"/>
    <n v="15775"/>
    <n v="0.99443141852286054"/>
    <n v="4"/>
    <n v="15771"/>
    <n v="0.99976553341148888"/>
    <m/>
    <m/>
    <m/>
    <m/>
    <m/>
    <m/>
    <n v="15771"/>
    <n v="0.92444314185228604"/>
  </r>
  <r>
    <x v="9"/>
    <d v="2021-01-09T00:00:00"/>
    <n v="23296"/>
    <n v="1543"/>
    <n v="21753"/>
    <n v="0.93376545329670324"/>
    <n v="262"/>
    <n v="21491"/>
    <n v="0.98875343406593408"/>
    <n v="170"/>
    <n v="21321"/>
    <n v="0.99270260989010994"/>
    <n v="13"/>
    <n v="21308"/>
    <n v="0.9994419642857143"/>
    <m/>
    <m/>
    <m/>
    <m/>
    <m/>
    <m/>
    <m/>
    <m/>
    <m/>
    <n v="21308"/>
    <n v="0.91466346153846156"/>
  </r>
  <r>
    <x v="10"/>
    <d v="2021-01-16T00:00:00"/>
    <n v="21811"/>
    <n v="1550"/>
    <n v="20261"/>
    <n v="0.9289349410847737"/>
    <n v="258"/>
    <n v="20003"/>
    <n v="0.98817110632249783"/>
    <n v="16"/>
    <n v="19987"/>
    <n v="0.99926642519829445"/>
    <m/>
    <m/>
    <m/>
    <m/>
    <m/>
    <m/>
    <m/>
    <m/>
    <m/>
    <m/>
    <m/>
    <m/>
    <n v="19987"/>
    <n v="0.91637247260556598"/>
  </r>
  <r>
    <x v="11"/>
    <d v="2021-01-23T00:00:00"/>
    <n v="21083"/>
    <n v="1770"/>
    <n v="19313"/>
    <n v="0.91604610349570748"/>
    <n v="34"/>
    <n v="19279"/>
    <n v="0.99838732628183846"/>
    <m/>
    <m/>
    <m/>
    <m/>
    <m/>
    <m/>
    <m/>
    <m/>
    <m/>
    <m/>
    <m/>
    <m/>
    <m/>
    <m/>
    <m/>
    <n v="19279"/>
    <n v="0.91443342977754594"/>
  </r>
  <r>
    <x v="12"/>
    <d v="2021-01-30T00:00:00"/>
    <n v="20031"/>
    <n v="1238"/>
    <n v="18793"/>
    <n v="0.93819579651540108"/>
    <m/>
    <m/>
    <m/>
    <m/>
    <m/>
    <m/>
    <m/>
    <m/>
    <m/>
    <m/>
    <m/>
    <m/>
    <m/>
    <m/>
    <m/>
    <m/>
    <m/>
    <m/>
    <n v="18793"/>
    <n v="0.93819579651540108"/>
  </r>
  <r>
    <x v="13"/>
    <d v="2021-02-06T00:00:00"/>
    <n v="2256"/>
    <m/>
    <m/>
    <m/>
    <m/>
    <m/>
    <m/>
    <m/>
    <m/>
    <m/>
    <m/>
    <m/>
    <m/>
    <m/>
    <m/>
    <m/>
    <m/>
    <m/>
    <m/>
    <m/>
    <m/>
    <m/>
    <n v="2256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20-11-07T00:00:00"/>
    <n v="20085"/>
    <n v="1990"/>
    <n v="9.9078914612895197E-2"/>
    <n v="18095"/>
    <n v="0.9009210853871048"/>
    <n v="424"/>
    <n v="2.1110281304456063E-2"/>
    <n v="17671"/>
    <n v="0.97888971869554398"/>
    <n v="219"/>
    <n v="1.0903659447348767E-2"/>
    <n v="17452"/>
    <n v="0.98909634055265128"/>
    <n v="240"/>
    <n v="1.1949215832710979E-2"/>
    <n v="17212"/>
    <n v="0.98805078416728898"/>
    <n v="194"/>
    <n v="9.6589494647747083E-3"/>
    <n v="17018"/>
    <n v="0.99034105053522525"/>
    <n v="106"/>
    <n v="5.2775703261140157E-3"/>
    <n v="16912"/>
    <n v="0.99472242967388602"/>
    <n v="207"/>
    <n v="1.0306198655713219E-2"/>
    <n v="16705"/>
    <n v="0.98969380134428675"/>
    <n v="16705"/>
    <n v="0.83171521035598706"/>
    <n v="0.16828478964401294"/>
  </r>
  <r>
    <x v="1"/>
    <d v="2020-11-14T00:00:00"/>
    <n v="16248"/>
    <n v="1711"/>
    <n v="0.10530526834071886"/>
    <n v="14537"/>
    <n v="0.89469473165928115"/>
    <n v="280"/>
    <n v="1.7232890201871E-2"/>
    <n v="14257"/>
    <n v="0.98276710979812898"/>
    <n v="208"/>
    <n v="1.2801575578532743E-2"/>
    <n v="14049"/>
    <n v="0.98719842442146721"/>
    <n v="202"/>
    <n v="1.243229935992122E-2"/>
    <n v="13847"/>
    <n v="0.98756770064007882"/>
    <n v="97"/>
    <n v="5.9699655342195963E-3"/>
    <n v="13750"/>
    <n v="0.99403003446578042"/>
    <n v="48"/>
    <n v="2.9542097488921715E-3"/>
    <n v="13702"/>
    <n v="0.99704579025110784"/>
    <n v="146"/>
    <n v="8.9857213195470211E-3"/>
    <n v="13556"/>
    <n v="0.991014278680453"/>
    <n v="13556"/>
    <n v="0.83431806991629742"/>
    <n v="0.16568193008370261"/>
  </r>
  <r>
    <x v="2"/>
    <d v="2020-11-21T00:00:00"/>
    <n v="17972"/>
    <n v="1760"/>
    <n v="9.7930113509904299E-2"/>
    <n v="16212"/>
    <n v="0.90206988649009567"/>
    <n v="346"/>
    <n v="1.9252170042288002E-2"/>
    <n v="15866"/>
    <n v="0.98074782995771204"/>
    <n v="243"/>
    <n v="1.352103271756065E-2"/>
    <n v="15623"/>
    <n v="0.98647896728243933"/>
    <n v="158"/>
    <n v="8.7914533719118636E-3"/>
    <n v="15465"/>
    <n v="0.99120854662808811"/>
    <n v="75"/>
    <n v="4.173158246160694E-3"/>
    <n v="15390"/>
    <n v="0.99582684175383929"/>
    <n v="23"/>
    <n v="1.279768528822613E-3"/>
    <n v="15367"/>
    <n v="0.99872023147117739"/>
    <n v="138"/>
    <n v="7.678611172935678E-3"/>
    <n v="15229"/>
    <n v="0.99232138882706433"/>
    <n v="15229"/>
    <n v="0.84737369241041616"/>
    <n v="0.15262630758958379"/>
  </r>
  <r>
    <x v="3"/>
    <d v="2020-11-28T00:00:00"/>
    <n v="19932"/>
    <n v="1890"/>
    <n v="9.4822396146899454E-2"/>
    <n v="18042"/>
    <n v="0.90517760385310053"/>
    <n v="369"/>
    <n v="1.8512944009632753E-2"/>
    <n v="17673"/>
    <n v="0.98148705599036723"/>
    <n v="237"/>
    <n v="1.1890427453341361E-2"/>
    <n v="17436"/>
    <n v="0.98810957254665865"/>
    <n v="94"/>
    <n v="4.7160345173590211E-3"/>
    <n v="17342"/>
    <n v="0.99528396548264098"/>
    <n v="24"/>
    <n v="1.2040939193257074E-3"/>
    <n v="17318"/>
    <n v="0.99879590608067426"/>
    <n v="43"/>
    <n v="2.1573349387918926E-3"/>
    <n v="17275"/>
    <n v="0.99784266506120811"/>
    <n v="121"/>
    <n v="6.0706401766004413E-3"/>
    <n v="17154"/>
    <n v="0.99392935982339958"/>
    <n v="17154"/>
    <n v="0.86062612883804934"/>
    <n v="0.13937387116195063"/>
  </r>
  <r>
    <x v="4"/>
    <d v="2020-12-05T00:00:00"/>
    <n v="22303"/>
    <n v="2111"/>
    <n v="9.465094381921714E-2"/>
    <n v="20192"/>
    <n v="0.90534905618078287"/>
    <n v="380"/>
    <n v="1.7038066627807918E-2"/>
    <n v="19812"/>
    <n v="0.98296193337219206"/>
    <n v="124"/>
    <n v="5.559790162758373E-3"/>
    <n v="19688"/>
    <n v="0.99444020983724157"/>
    <n v="47"/>
    <n v="2.1073398197551897E-3"/>
    <n v="19641"/>
    <n v="0.99789266018024481"/>
    <n v="59"/>
    <n v="2.6453840290543871E-3"/>
    <n v="19582"/>
    <n v="0.99735461597094566"/>
    <n v="62"/>
    <n v="2.7798950813791865E-3"/>
    <n v="19520"/>
    <n v="0.99722010491862079"/>
    <n v="99"/>
    <n v="4.4388647267183789E-3"/>
    <n v="19421"/>
    <n v="0.99556113527328161"/>
    <n v="19421"/>
    <n v="0.87077971573330937"/>
    <n v="0.12922028426669058"/>
  </r>
  <r>
    <x v="5"/>
    <d v="2020-12-12T00:00:00"/>
    <n v="28550"/>
    <n v="2225"/>
    <n v="7.7933450087565678E-2"/>
    <n v="26325"/>
    <n v="0.92206654991243431"/>
    <n v="235"/>
    <n v="8.2311733800350256E-3"/>
    <n v="26090"/>
    <n v="0.99176882661996502"/>
    <n v="75"/>
    <n v="2.6269702276707531E-3"/>
    <n v="26015"/>
    <n v="0.99737302977232922"/>
    <n v="130"/>
    <n v="4.5534150612959717E-3"/>
    <n v="25885"/>
    <n v="0.99544658493870408"/>
    <n v="71"/>
    <n v="2.4868651488616461E-3"/>
    <n v="25814"/>
    <n v="0.99751313485113835"/>
    <n v="59"/>
    <n v="2.0665499124343256E-3"/>
    <n v="25755"/>
    <n v="0.99793345008756562"/>
    <n v="68"/>
    <n v="2.3817863397548162E-3"/>
    <n v="25687"/>
    <n v="0.99761821366024517"/>
    <n v="25687"/>
    <n v="0.89971978984238177"/>
    <n v="0.10028021015761822"/>
  </r>
  <r>
    <x v="6"/>
    <d v="2020-12-19T00:00:00"/>
    <n v="25545"/>
    <n v="1729"/>
    <n v="6.7684478371501267E-2"/>
    <n v="23816"/>
    <n v="0.93231552162849873"/>
    <n v="74"/>
    <n v="2.8968486983754161E-3"/>
    <n v="23742"/>
    <n v="0.99710315130162464"/>
    <n v="119"/>
    <n v="4.6584458798199259E-3"/>
    <n v="23623"/>
    <n v="0.99534155412018011"/>
    <n v="90"/>
    <n v="3.5231943628890195E-3"/>
    <n v="23533"/>
    <n v="0.99647680563711094"/>
    <n v="62"/>
    <n v="2.4270894499902134E-3"/>
    <n v="23471"/>
    <n v="0.99757291055000974"/>
    <n v="77"/>
    <n v="3.0142885104717165E-3"/>
    <n v="23394"/>
    <n v="0.9969857114895283"/>
    <n v="4"/>
    <n v="1.5658641612840087E-4"/>
    <n v="23390"/>
    <n v="0.99984341358387163"/>
    <n v="23390"/>
    <n v="0.91563906831082409"/>
    <n v="8.4360931689175966E-2"/>
  </r>
  <r>
    <x v="7"/>
    <d v="2020-12-26T00:00:00"/>
    <n v="18190"/>
    <n v="885"/>
    <n v="4.8653106102253985E-2"/>
    <n v="17305"/>
    <n v="0.95134689389774607"/>
    <n v="112"/>
    <n v="6.1572292468389227E-3"/>
    <n v="17193"/>
    <n v="0.99384277075316108"/>
    <n v="84"/>
    <n v="4.6179219351291916E-3"/>
    <n v="17109"/>
    <n v="0.99538207806487078"/>
    <n v="69"/>
    <n v="3.7932930181418362E-3"/>
    <n v="17040"/>
    <n v="0.9962067069818582"/>
    <n v="48"/>
    <n v="2.6388125343595383E-3"/>
    <n v="16992"/>
    <n v="0.99736118746564051"/>
    <n v="3"/>
    <n v="1.6492578339747114E-4"/>
    <n v="16989"/>
    <n v="0.99983507421660256"/>
    <m/>
    <m/>
    <m/>
    <m/>
    <n v="16989"/>
    <n v="0.93397471137987909"/>
    <n v="6.6025288620120942E-2"/>
  </r>
  <r>
    <x v="8"/>
    <d v="2021-01-02T00:00:00"/>
    <n v="17060"/>
    <n v="923"/>
    <n v="5.4103165298944898E-2"/>
    <n v="16137"/>
    <n v="0.94589683470105512"/>
    <n v="169"/>
    <n v="9.9062133645955452E-3"/>
    <n v="15968"/>
    <n v="0.99009378663540448"/>
    <n v="98"/>
    <n v="5.7444314185228608E-3"/>
    <n v="15870"/>
    <n v="0.99425556858147712"/>
    <n v="95"/>
    <n v="5.568581477139508E-3"/>
    <n v="15775"/>
    <n v="0.99443141852286054"/>
    <n v="4"/>
    <n v="2.3446658851113716E-4"/>
    <n v="15771"/>
    <n v="0.99976553341148888"/>
    <m/>
    <m/>
    <m/>
    <m/>
    <m/>
    <m/>
    <m/>
    <m/>
    <n v="15771"/>
    <n v="0.92444314185228604"/>
    <n v="7.5556858147713957E-2"/>
  </r>
  <r>
    <x v="9"/>
    <d v="2021-01-09T00:00:00"/>
    <n v="23296"/>
    <n v="1543"/>
    <n v="6.6234546703296704E-2"/>
    <n v="21753"/>
    <n v="0.93376545329670324"/>
    <n v="262"/>
    <n v="1.1246565934065934E-2"/>
    <n v="21491"/>
    <n v="0.98875343406593408"/>
    <n v="170"/>
    <n v="7.29739010989011E-3"/>
    <n v="21321"/>
    <n v="0.99270260989010994"/>
    <n v="13"/>
    <n v="5.5803571428571425E-4"/>
    <n v="21308"/>
    <n v="0.9994419642857143"/>
    <m/>
    <m/>
    <m/>
    <m/>
    <m/>
    <m/>
    <m/>
    <m/>
    <m/>
    <m/>
    <m/>
    <m/>
    <n v="21308"/>
    <n v="0.91466346153846156"/>
    <n v="8.5336538461538464E-2"/>
  </r>
  <r>
    <x v="10"/>
    <d v="2021-01-16T00:00:00"/>
    <n v="21811"/>
    <n v="1550"/>
    <n v="7.1065058915226256E-2"/>
    <n v="20261"/>
    <n v="0.9289349410847737"/>
    <n v="258"/>
    <n v="1.1828893677502178E-2"/>
    <n v="20003"/>
    <n v="0.98817110632249783"/>
    <n v="16"/>
    <n v="7.3357480170556139E-4"/>
    <n v="19987"/>
    <n v="0.99926642519829445"/>
    <m/>
    <m/>
    <m/>
    <m/>
    <m/>
    <m/>
    <m/>
    <m/>
    <m/>
    <m/>
    <m/>
    <m/>
    <m/>
    <m/>
    <m/>
    <m/>
    <n v="19987"/>
    <n v="0.91637247260556598"/>
    <n v="8.3627527394434006E-2"/>
  </r>
  <r>
    <x v="11"/>
    <d v="2021-01-23T00:00:00"/>
    <n v="21083"/>
    <n v="1770"/>
    <n v="8.3953896504292552E-2"/>
    <n v="19313"/>
    <n v="0.91604610349570748"/>
    <n v="34"/>
    <n v="1.6126737181615519E-3"/>
    <n v="19279"/>
    <n v="0.99838732628183846"/>
    <m/>
    <m/>
    <m/>
    <m/>
    <m/>
    <m/>
    <m/>
    <m/>
    <m/>
    <m/>
    <m/>
    <m/>
    <m/>
    <m/>
    <m/>
    <m/>
    <m/>
    <m/>
    <m/>
    <m/>
    <n v="19279"/>
    <n v="0.91443342977754594"/>
    <n v="8.5566570222454105E-2"/>
  </r>
  <r>
    <x v="12"/>
    <d v="2021-01-30T00:00:00"/>
    <n v="20031"/>
    <n v="1238"/>
    <n v="6.180420348459887E-2"/>
    <n v="18793"/>
    <n v="0.93819579651540108"/>
    <m/>
    <m/>
    <m/>
    <m/>
    <m/>
    <m/>
    <m/>
    <m/>
    <m/>
    <m/>
    <m/>
    <m/>
    <m/>
    <m/>
    <m/>
    <m/>
    <m/>
    <m/>
    <m/>
    <m/>
    <m/>
    <m/>
    <m/>
    <m/>
    <n v="18793"/>
    <n v="0.93819579651540108"/>
    <n v="6.180420348459887E-2"/>
  </r>
  <r>
    <x v="13"/>
    <d v="2021-02-06T00:00:00"/>
    <n v="2256"/>
    <m/>
    <m/>
    <m/>
    <m/>
    <m/>
    <m/>
    <m/>
    <m/>
    <m/>
    <m/>
    <m/>
    <m/>
    <m/>
    <m/>
    <m/>
    <m/>
    <m/>
    <m/>
    <m/>
    <m/>
    <m/>
    <m/>
    <m/>
    <m/>
    <m/>
    <m/>
    <m/>
    <m/>
    <n v="2256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98BC4-1FA3-4908-B4B4-60907268850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hort">
  <location ref="O6:W21" firstHeaderRow="0" firstDataRow="1" firstDataCol="1"/>
  <pivotFields count="2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4"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Week 1" fld="4" baseField="0" baseItem="0" numFmtId="164"/>
    <dataField name="Week 2" fld="7" baseField="0" baseItem="0" numFmtId="164"/>
    <dataField name="Week 3" fld="10" baseField="0" baseItem="0" numFmtId="164"/>
    <dataField name="Week 4" fld="13" baseField="0" baseItem="0" numFmtId="164"/>
    <dataField name="Week 5" fld="16" baseField="0" baseItem="0" numFmtId="164"/>
    <dataField name="Week 6" fld="19" baseField="0" baseItem="0" numFmtId="164"/>
    <dataField name="Week 7+" fld="22" baseField="0" baseItem="0" numFmtId="164"/>
    <dataField name="Total Retained Users" fld="24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0">
      <pivotArea outline="0" collapsedLevelsAreSubtotals="1" fieldPosition="0">
        <references count="1">
          <reference field="4294967294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7" selected="0">
              <x v="0"/>
              <x v="1"/>
              <x v="2"/>
              <x v="3"/>
              <x v="4"/>
              <x v="5"/>
              <x v="6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29EE5-4BDF-4A50-8AA6-04C617EEA63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ohort">
  <location ref="C6:D21" firstHeaderRow="1" firstDataRow="1" firstDataCol="1"/>
  <pivotFields count="2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New Subscribers" fld="2" baseField="0" baseItem="63361008" numFmtId="3"/>
  </dataFields>
  <formats count="4">
    <format dxfId="5">
      <pivotArea collapsedLevelsAreSubtotals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1">
          <reference field="0" count="5">
            <x v="9"/>
            <x v="10"/>
            <x v="11"/>
            <x v="12"/>
            <x v="13"/>
          </reference>
        </references>
      </pivotArea>
    </format>
    <format dxfId="2">
      <pivotArea dataOnly="0" labelOnly="1" fieldPosition="0">
        <references count="1">
          <reference field="0" count="5">
            <x v="9"/>
            <x v="10"/>
            <x v="11"/>
            <x v="12"/>
            <x v="13"/>
          </reference>
        </references>
      </pivotArea>
    </format>
  </format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2AD4D-1979-46AD-84EE-1B77A4547816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hort">
  <location ref="O40:W55" firstHeaderRow="0" firstDataRow="1" firstDataCol="1"/>
  <pivotFields count="3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4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numFmtId="164" showAll="0"/>
    <pivotField numFmtId="2" showAll="0"/>
    <pivotField dataField="1"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Week 1" fld="4" baseField="0" baseItem="0"/>
    <dataField name="Week 2" fld="8" baseField="0" baseItem="0"/>
    <dataField name="Week 3" fld="12" baseField="0" baseItem="0"/>
    <dataField name="Week 4" fld="16" baseField="0" baseItem="0"/>
    <dataField name="Week 5" fld="20" baseField="0" baseItem="0"/>
    <dataField name="Week 6" fld="24" baseField="0" baseItem="0"/>
    <dataField name="Week 7+" fld="28" baseField="0" baseItem="0"/>
    <dataField name="Total" fld="33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C4BC1-8633-48B8-B11F-53F313750297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hort">
  <location ref="C40:K55" firstHeaderRow="0" firstDataRow="1" firstDataCol="1"/>
  <pivotFields count="2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4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numFmtId="164" showAll="0"/>
    <pivotField dataField="1"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Week 1" fld="5" baseField="0" baseItem="0"/>
    <dataField name="Week 2" fld="8" baseField="0" baseItem="0"/>
    <dataField name="Week 3" fld="11" baseField="0" baseItem="0"/>
    <dataField name="Week 4" fld="14" baseField="0" baseItem="0"/>
    <dataField name="Week 5" fld="17" baseField="0" baseItem="0"/>
    <dataField name="Week 6" fld="20" baseField="0" baseItem="0"/>
    <dataField name="Week 7+" fld="23" baseField="0" baseItem="0"/>
    <dataField name="Total" fld="25" baseField="0" baseItem="0"/>
  </dataFields>
  <formats count="2">
    <format dxfId="8">
      <pivotArea grandRow="1" outline="0" collapsedLevelsAreSubtotals="1" fieldPosition="0"/>
    </format>
    <format dxfId="7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1"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0322-9240-4717-9F17-FB7EF72E0289}">
  <dimension ref="B3:X56"/>
  <sheetViews>
    <sheetView tabSelected="1" zoomScale="80" zoomScaleNormal="80" workbookViewId="0">
      <selection activeCell="D24" sqref="D24"/>
    </sheetView>
  </sheetViews>
  <sheetFormatPr defaultRowHeight="14.4"/>
  <cols>
    <col min="2" max="2" width="4.21875" customWidth="1"/>
    <col min="3" max="3" width="12.44140625" bestFit="1" customWidth="1"/>
    <col min="4" max="4" width="14.6640625" customWidth="1"/>
    <col min="5" max="10" width="10.6640625" customWidth="1"/>
    <col min="11" max="11" width="12" bestFit="1" customWidth="1"/>
    <col min="15" max="15" width="13" bestFit="1" customWidth="1"/>
    <col min="16" max="23" width="12.44140625" bestFit="1" customWidth="1"/>
  </cols>
  <sheetData>
    <row r="3" spans="2:24" ht="18">
      <c r="B3" s="49" t="s">
        <v>41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27"/>
      <c r="O3" s="50" t="s">
        <v>48</v>
      </c>
      <c r="P3" s="50"/>
      <c r="Q3" s="50"/>
      <c r="R3" s="50"/>
      <c r="S3" s="50"/>
      <c r="T3" s="50"/>
      <c r="U3" s="50"/>
      <c r="V3" s="50"/>
      <c r="W3" s="50"/>
      <c r="X3" s="50"/>
    </row>
    <row r="4" spans="2:24" ht="14.4" customHeight="1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2:24">
      <c r="P5" s="51"/>
      <c r="Q5" s="51"/>
      <c r="R5" s="51"/>
      <c r="S5" s="51"/>
      <c r="T5" s="51"/>
      <c r="U5" s="51"/>
      <c r="V5" s="51"/>
    </row>
    <row r="6" spans="2:24">
      <c r="B6" s="25"/>
      <c r="C6" s="20" t="s">
        <v>49</v>
      </c>
      <c r="D6" t="s">
        <v>37</v>
      </c>
      <c r="O6" s="20" t="s">
        <v>49</v>
      </c>
      <c r="P6" t="s">
        <v>2</v>
      </c>
      <c r="Q6" t="s">
        <v>3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</row>
    <row r="7" spans="2:24">
      <c r="B7" s="52" t="s">
        <v>38</v>
      </c>
      <c r="C7" s="23">
        <v>44136</v>
      </c>
      <c r="D7" s="24">
        <v>20085</v>
      </c>
      <c r="O7" s="21">
        <v>44136</v>
      </c>
      <c r="P7" s="26">
        <v>18095</v>
      </c>
      <c r="Q7" s="26">
        <v>17671</v>
      </c>
      <c r="R7" s="26">
        <v>17452</v>
      </c>
      <c r="S7" s="26">
        <v>17212</v>
      </c>
      <c r="T7" s="26">
        <v>17018</v>
      </c>
      <c r="U7" s="26">
        <v>16912</v>
      </c>
      <c r="V7" s="26">
        <v>16705</v>
      </c>
      <c r="W7" s="26">
        <v>16705</v>
      </c>
    </row>
    <row r="8" spans="2:24">
      <c r="B8" s="52"/>
      <c r="C8" s="23">
        <v>44143</v>
      </c>
      <c r="D8" s="24">
        <v>16248</v>
      </c>
      <c r="O8" s="21">
        <v>44143</v>
      </c>
      <c r="P8" s="26">
        <v>14537</v>
      </c>
      <c r="Q8" s="26">
        <v>14257</v>
      </c>
      <c r="R8" s="26">
        <v>14049</v>
      </c>
      <c r="S8" s="26">
        <v>13847</v>
      </c>
      <c r="T8" s="26">
        <v>13750</v>
      </c>
      <c r="U8" s="26">
        <v>13702</v>
      </c>
      <c r="V8" s="26">
        <v>13556</v>
      </c>
      <c r="W8" s="26">
        <v>13556</v>
      </c>
    </row>
    <row r="9" spans="2:24">
      <c r="B9" s="52"/>
      <c r="C9" s="23">
        <v>44150</v>
      </c>
      <c r="D9" s="24">
        <v>17972</v>
      </c>
      <c r="O9" s="21">
        <v>44150</v>
      </c>
      <c r="P9" s="26">
        <v>16212</v>
      </c>
      <c r="Q9" s="26">
        <v>15866</v>
      </c>
      <c r="R9" s="26">
        <v>15623</v>
      </c>
      <c r="S9" s="26">
        <v>15465</v>
      </c>
      <c r="T9" s="26">
        <v>15390</v>
      </c>
      <c r="U9" s="26">
        <v>15367</v>
      </c>
      <c r="V9" s="26">
        <v>15229</v>
      </c>
      <c r="W9" s="26">
        <v>15229</v>
      </c>
    </row>
    <row r="10" spans="2:24">
      <c r="B10" s="52"/>
      <c r="C10" s="23">
        <v>44157</v>
      </c>
      <c r="D10" s="24">
        <v>19932</v>
      </c>
      <c r="O10" s="21">
        <v>44157</v>
      </c>
      <c r="P10" s="26">
        <v>18042</v>
      </c>
      <c r="Q10" s="26">
        <v>17673</v>
      </c>
      <c r="R10" s="26">
        <v>17436</v>
      </c>
      <c r="S10" s="26">
        <v>17342</v>
      </c>
      <c r="T10" s="26">
        <v>17318</v>
      </c>
      <c r="U10" s="26">
        <v>17275</v>
      </c>
      <c r="V10" s="26">
        <v>17154</v>
      </c>
      <c r="W10" s="26">
        <v>17154</v>
      </c>
    </row>
    <row r="11" spans="2:24">
      <c r="B11" s="52"/>
      <c r="C11" s="23">
        <v>44164</v>
      </c>
      <c r="D11" s="24">
        <v>22303</v>
      </c>
      <c r="O11" s="21">
        <v>44164</v>
      </c>
      <c r="P11" s="26">
        <v>20192</v>
      </c>
      <c r="Q11" s="26">
        <v>19812</v>
      </c>
      <c r="R11" s="26">
        <v>19688</v>
      </c>
      <c r="S11" s="26">
        <v>19641</v>
      </c>
      <c r="T11" s="26">
        <v>19582</v>
      </c>
      <c r="U11" s="26">
        <v>19520</v>
      </c>
      <c r="V11" s="26">
        <v>19421</v>
      </c>
      <c r="W11" s="26">
        <v>19421</v>
      </c>
    </row>
    <row r="12" spans="2:24">
      <c r="B12" s="53" t="s">
        <v>39</v>
      </c>
      <c r="C12" s="21">
        <v>44171</v>
      </c>
      <c r="D12" s="22">
        <v>28550</v>
      </c>
      <c r="O12" s="21">
        <v>44171</v>
      </c>
      <c r="P12" s="26">
        <v>26325</v>
      </c>
      <c r="Q12" s="26">
        <v>26090</v>
      </c>
      <c r="R12" s="26">
        <v>26015</v>
      </c>
      <c r="S12" s="26">
        <v>25885</v>
      </c>
      <c r="T12" s="26">
        <v>25814</v>
      </c>
      <c r="U12" s="26">
        <v>25755</v>
      </c>
      <c r="V12" s="26">
        <v>25687</v>
      </c>
      <c r="W12" s="26">
        <v>25687</v>
      </c>
    </row>
    <row r="13" spans="2:24">
      <c r="B13" s="53"/>
      <c r="C13" s="21">
        <v>44178</v>
      </c>
      <c r="D13" s="22">
        <v>25545</v>
      </c>
      <c r="O13" s="21">
        <v>44178</v>
      </c>
      <c r="P13" s="26">
        <v>23816</v>
      </c>
      <c r="Q13" s="26">
        <v>23742</v>
      </c>
      <c r="R13" s="26">
        <v>23623</v>
      </c>
      <c r="S13" s="26">
        <v>23533</v>
      </c>
      <c r="T13" s="26">
        <v>23471</v>
      </c>
      <c r="U13" s="26">
        <v>23394</v>
      </c>
      <c r="V13" s="26">
        <v>23390</v>
      </c>
      <c r="W13" s="26">
        <v>23390</v>
      </c>
    </row>
    <row r="14" spans="2:24">
      <c r="B14" s="53"/>
      <c r="C14" s="21">
        <v>44185</v>
      </c>
      <c r="D14" s="22">
        <v>18190</v>
      </c>
      <c r="O14" s="21">
        <v>44185</v>
      </c>
      <c r="P14" s="26">
        <v>17305</v>
      </c>
      <c r="Q14" s="26">
        <v>17193</v>
      </c>
      <c r="R14" s="26">
        <v>17109</v>
      </c>
      <c r="S14" s="26">
        <v>17040</v>
      </c>
      <c r="T14" s="26">
        <v>16992</v>
      </c>
      <c r="U14" s="26">
        <v>16989</v>
      </c>
      <c r="V14" s="26"/>
      <c r="W14" s="26">
        <v>16989</v>
      </c>
    </row>
    <row r="15" spans="2:24">
      <c r="B15" s="53"/>
      <c r="C15" s="21">
        <v>44192</v>
      </c>
      <c r="D15" s="22">
        <v>17060</v>
      </c>
      <c r="O15" s="21">
        <v>44192</v>
      </c>
      <c r="P15" s="26">
        <v>16137</v>
      </c>
      <c r="Q15" s="26">
        <v>15968</v>
      </c>
      <c r="R15" s="26">
        <v>15870</v>
      </c>
      <c r="S15" s="26">
        <v>15775</v>
      </c>
      <c r="T15" s="26">
        <v>15771</v>
      </c>
      <c r="U15" s="26"/>
      <c r="V15" s="26"/>
      <c r="W15" s="26">
        <v>15771</v>
      </c>
    </row>
    <row r="16" spans="2:24">
      <c r="B16" s="52" t="s">
        <v>40</v>
      </c>
      <c r="C16" s="23">
        <v>44199</v>
      </c>
      <c r="D16" s="24">
        <v>23296</v>
      </c>
      <c r="O16" s="21">
        <v>44199</v>
      </c>
      <c r="P16" s="26">
        <v>21753</v>
      </c>
      <c r="Q16" s="26">
        <v>21491</v>
      </c>
      <c r="R16" s="26">
        <v>21321</v>
      </c>
      <c r="S16" s="26">
        <v>21308</v>
      </c>
      <c r="T16" s="26"/>
      <c r="U16" s="26"/>
      <c r="V16" s="26"/>
      <c r="W16" s="26">
        <v>21308</v>
      </c>
    </row>
    <row r="17" spans="2:23">
      <c r="B17" s="52"/>
      <c r="C17" s="23">
        <v>44206</v>
      </c>
      <c r="D17" s="24">
        <v>21811</v>
      </c>
      <c r="O17" s="21">
        <v>44206</v>
      </c>
      <c r="P17" s="26">
        <v>20261</v>
      </c>
      <c r="Q17" s="26">
        <v>20003</v>
      </c>
      <c r="R17" s="26">
        <v>19987</v>
      </c>
      <c r="S17" s="26"/>
      <c r="T17" s="26"/>
      <c r="U17" s="26"/>
      <c r="V17" s="26"/>
      <c r="W17" s="26">
        <v>19987</v>
      </c>
    </row>
    <row r="18" spans="2:23">
      <c r="B18" s="52"/>
      <c r="C18" s="23">
        <v>44213</v>
      </c>
      <c r="D18" s="24">
        <v>21083</v>
      </c>
      <c r="O18" s="21">
        <v>44213</v>
      </c>
      <c r="P18" s="26">
        <v>19313</v>
      </c>
      <c r="Q18" s="26">
        <v>19279</v>
      </c>
      <c r="R18" s="26"/>
      <c r="S18" s="26"/>
      <c r="T18" s="26"/>
      <c r="U18" s="26"/>
      <c r="V18" s="26"/>
      <c r="W18" s="26">
        <v>19279</v>
      </c>
    </row>
    <row r="19" spans="2:23">
      <c r="B19" s="52"/>
      <c r="C19" s="23">
        <v>44220</v>
      </c>
      <c r="D19" s="24">
        <v>20031</v>
      </c>
      <c r="O19" s="21">
        <v>44220</v>
      </c>
      <c r="P19" s="26">
        <v>18793</v>
      </c>
      <c r="Q19" s="26"/>
      <c r="R19" s="26"/>
      <c r="S19" s="26"/>
      <c r="T19" s="26"/>
      <c r="U19" s="26"/>
      <c r="V19" s="26"/>
      <c r="W19" s="26">
        <v>18793</v>
      </c>
    </row>
    <row r="20" spans="2:23">
      <c r="B20" s="52"/>
      <c r="C20" s="23">
        <v>44227</v>
      </c>
      <c r="D20" s="24">
        <v>2256</v>
      </c>
      <c r="O20" s="21">
        <v>44227</v>
      </c>
      <c r="P20" s="26"/>
      <c r="Q20" s="26"/>
      <c r="R20" s="26"/>
      <c r="S20" s="26"/>
      <c r="T20" s="26"/>
      <c r="U20" s="26"/>
      <c r="V20" s="26"/>
      <c r="W20" s="26">
        <v>2256</v>
      </c>
    </row>
    <row r="21" spans="2:23">
      <c r="B21" s="25"/>
      <c r="C21" s="21" t="s">
        <v>36</v>
      </c>
      <c r="D21" s="22">
        <v>274362</v>
      </c>
      <c r="O21" s="21" t="s">
        <v>36</v>
      </c>
      <c r="P21" s="26">
        <v>250781</v>
      </c>
      <c r="Q21" s="26">
        <v>229045</v>
      </c>
      <c r="R21" s="26">
        <v>208173</v>
      </c>
      <c r="S21" s="26">
        <v>187048</v>
      </c>
      <c r="T21" s="26">
        <v>165106</v>
      </c>
      <c r="U21" s="26">
        <v>148914</v>
      </c>
      <c r="V21" s="26">
        <v>131142</v>
      </c>
      <c r="W21" s="26">
        <v>245525</v>
      </c>
    </row>
    <row r="38" spans="2:24" ht="18">
      <c r="B38" s="49" t="s">
        <v>52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27"/>
      <c r="N38" s="49" t="s">
        <v>53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40" spans="2:24">
      <c r="C40" s="20" t="s">
        <v>49</v>
      </c>
      <c r="D40" t="s">
        <v>2</v>
      </c>
      <c r="E40" t="s">
        <v>3</v>
      </c>
      <c r="F40" t="s">
        <v>42</v>
      </c>
      <c r="G40" t="s">
        <v>43</v>
      </c>
      <c r="H40" t="s">
        <v>44</v>
      </c>
      <c r="I40" t="s">
        <v>45</v>
      </c>
      <c r="J40" t="s">
        <v>46</v>
      </c>
      <c r="K40" t="s">
        <v>51</v>
      </c>
      <c r="O40" s="20" t="s">
        <v>49</v>
      </c>
      <c r="P40" t="s">
        <v>2</v>
      </c>
      <c r="Q40" t="s">
        <v>3</v>
      </c>
      <c r="R40" t="s">
        <v>42</v>
      </c>
      <c r="S40" t="s">
        <v>43</v>
      </c>
      <c r="T40" t="s">
        <v>44</v>
      </c>
      <c r="U40" t="s">
        <v>45</v>
      </c>
      <c r="V40" t="s">
        <v>46</v>
      </c>
      <c r="W40" t="s">
        <v>51</v>
      </c>
    </row>
    <row r="41" spans="2:24">
      <c r="C41" s="21">
        <v>44136</v>
      </c>
      <c r="D41" s="28">
        <v>0.9009210853871048</v>
      </c>
      <c r="E41" s="28">
        <v>0.97888971869554398</v>
      </c>
      <c r="F41" s="28">
        <v>0.98909634055265128</v>
      </c>
      <c r="G41" s="28">
        <v>0.98805078416728898</v>
      </c>
      <c r="H41" s="28">
        <v>0.99034105053522525</v>
      </c>
      <c r="I41" s="28">
        <v>0.99472242967388602</v>
      </c>
      <c r="J41" s="28">
        <v>0.98969380134428675</v>
      </c>
      <c r="K41" s="28">
        <v>0.83171521035598706</v>
      </c>
      <c r="O41" s="21">
        <v>44136</v>
      </c>
      <c r="P41" s="28">
        <v>9.9078914612895197E-2</v>
      </c>
      <c r="Q41" s="28">
        <v>2.1110281304456063E-2</v>
      </c>
      <c r="R41" s="28">
        <v>1.0903659447348767E-2</v>
      </c>
      <c r="S41" s="28">
        <v>1.1949215832710979E-2</v>
      </c>
      <c r="T41" s="28">
        <v>9.6589494647747083E-3</v>
      </c>
      <c r="U41" s="28">
        <v>5.2775703261140157E-3</v>
      </c>
      <c r="V41" s="28">
        <v>1.0306198655713219E-2</v>
      </c>
      <c r="W41" s="28">
        <v>0.16828478964401294</v>
      </c>
    </row>
    <row r="42" spans="2:24">
      <c r="C42" s="21">
        <v>44143</v>
      </c>
      <c r="D42" s="28">
        <v>0.89469473165928115</v>
      </c>
      <c r="E42" s="28">
        <v>0.98276710979812898</v>
      </c>
      <c r="F42" s="28">
        <v>0.98719842442146721</v>
      </c>
      <c r="G42" s="28">
        <v>0.98756770064007882</v>
      </c>
      <c r="H42" s="28">
        <v>0.99403003446578042</v>
      </c>
      <c r="I42" s="28">
        <v>0.99704579025110784</v>
      </c>
      <c r="J42" s="28">
        <v>0.991014278680453</v>
      </c>
      <c r="K42" s="28">
        <v>0.83431806991629742</v>
      </c>
      <c r="O42" s="21">
        <v>44143</v>
      </c>
      <c r="P42" s="28">
        <v>0.10530526834071886</v>
      </c>
      <c r="Q42" s="28">
        <v>1.7232890201871E-2</v>
      </c>
      <c r="R42" s="28">
        <v>1.2801575578532743E-2</v>
      </c>
      <c r="S42" s="28">
        <v>1.243229935992122E-2</v>
      </c>
      <c r="T42" s="28">
        <v>5.9699655342195963E-3</v>
      </c>
      <c r="U42" s="28">
        <v>2.9542097488921715E-3</v>
      </c>
      <c r="V42" s="28">
        <v>8.9857213195470211E-3</v>
      </c>
      <c r="W42" s="28">
        <v>0.16568193008370261</v>
      </c>
    </row>
    <row r="43" spans="2:24">
      <c r="C43" s="21">
        <v>44150</v>
      </c>
      <c r="D43" s="28">
        <v>0.90206988649009567</v>
      </c>
      <c r="E43" s="28">
        <v>0.98074782995771204</v>
      </c>
      <c r="F43" s="28">
        <v>0.98647896728243933</v>
      </c>
      <c r="G43" s="28">
        <v>0.99120854662808811</v>
      </c>
      <c r="H43" s="28">
        <v>0.99582684175383929</v>
      </c>
      <c r="I43" s="28">
        <v>0.99872023147117739</v>
      </c>
      <c r="J43" s="28">
        <v>0.99232138882706433</v>
      </c>
      <c r="K43" s="28">
        <v>0.84737369241041616</v>
      </c>
      <c r="O43" s="21">
        <v>44150</v>
      </c>
      <c r="P43" s="28">
        <v>9.7930113509904299E-2</v>
      </c>
      <c r="Q43" s="28">
        <v>1.9252170042288002E-2</v>
      </c>
      <c r="R43" s="28">
        <v>1.352103271756065E-2</v>
      </c>
      <c r="S43" s="28">
        <v>8.7914533719118636E-3</v>
      </c>
      <c r="T43" s="28">
        <v>4.173158246160694E-3</v>
      </c>
      <c r="U43" s="28">
        <v>1.279768528822613E-3</v>
      </c>
      <c r="V43" s="28">
        <v>7.678611172935678E-3</v>
      </c>
      <c r="W43" s="28">
        <v>0.15262630758958379</v>
      </c>
    </row>
    <row r="44" spans="2:24">
      <c r="C44" s="21">
        <v>44157</v>
      </c>
      <c r="D44" s="28">
        <v>0.90517760385310053</v>
      </c>
      <c r="E44" s="28">
        <v>0.98148705599036723</v>
      </c>
      <c r="F44" s="28">
        <v>0.98810957254665865</v>
      </c>
      <c r="G44" s="28">
        <v>0.99528396548264098</v>
      </c>
      <c r="H44" s="28">
        <v>0.99879590608067426</v>
      </c>
      <c r="I44" s="28">
        <v>0.99784266506120811</v>
      </c>
      <c r="J44" s="28">
        <v>0.99392935982339958</v>
      </c>
      <c r="K44" s="28">
        <v>0.86062612883804934</v>
      </c>
      <c r="O44" s="21">
        <v>44157</v>
      </c>
      <c r="P44" s="28">
        <v>9.4822396146899454E-2</v>
      </c>
      <c r="Q44" s="28">
        <v>1.8512944009632753E-2</v>
      </c>
      <c r="R44" s="28">
        <v>1.1890427453341361E-2</v>
      </c>
      <c r="S44" s="28">
        <v>4.7160345173590211E-3</v>
      </c>
      <c r="T44" s="28">
        <v>1.2040939193257074E-3</v>
      </c>
      <c r="U44" s="28">
        <v>2.1573349387918926E-3</v>
      </c>
      <c r="V44" s="28">
        <v>6.0706401766004413E-3</v>
      </c>
      <c r="W44" s="28">
        <v>0.13937387116195063</v>
      </c>
    </row>
    <row r="45" spans="2:24">
      <c r="C45" s="21">
        <v>44164</v>
      </c>
      <c r="D45" s="28">
        <v>0.90534905618078287</v>
      </c>
      <c r="E45" s="28">
        <v>0.98296193337219206</v>
      </c>
      <c r="F45" s="28">
        <v>0.99444020983724157</v>
      </c>
      <c r="G45" s="28">
        <v>0.99789266018024481</v>
      </c>
      <c r="H45" s="28">
        <v>0.99735461597094566</v>
      </c>
      <c r="I45" s="28">
        <v>0.99722010491862079</v>
      </c>
      <c r="J45" s="28">
        <v>0.99556113527328161</v>
      </c>
      <c r="K45" s="28">
        <v>0.87077971573330937</v>
      </c>
      <c r="O45" s="21">
        <v>44164</v>
      </c>
      <c r="P45" s="28">
        <v>9.465094381921714E-2</v>
      </c>
      <c r="Q45" s="28">
        <v>1.7038066627807918E-2</v>
      </c>
      <c r="R45" s="28">
        <v>5.559790162758373E-3</v>
      </c>
      <c r="S45" s="28">
        <v>2.1073398197551897E-3</v>
      </c>
      <c r="T45" s="28">
        <v>2.6453840290543871E-3</v>
      </c>
      <c r="U45" s="28">
        <v>2.7798950813791865E-3</v>
      </c>
      <c r="V45" s="28">
        <v>4.4388647267183789E-3</v>
      </c>
      <c r="W45" s="28">
        <v>0.12922028426669058</v>
      </c>
    </row>
    <row r="46" spans="2:24">
      <c r="C46" s="21">
        <v>44171</v>
      </c>
      <c r="D46" s="28">
        <v>0.92206654991243431</v>
      </c>
      <c r="E46" s="28">
        <v>0.99176882661996502</v>
      </c>
      <c r="F46" s="28">
        <v>0.99737302977232922</v>
      </c>
      <c r="G46" s="28">
        <v>0.99544658493870408</v>
      </c>
      <c r="H46" s="28">
        <v>0.99751313485113835</v>
      </c>
      <c r="I46" s="28">
        <v>0.99793345008756562</v>
      </c>
      <c r="J46" s="28">
        <v>0.99761821366024517</v>
      </c>
      <c r="K46" s="28">
        <v>0.89971978984238177</v>
      </c>
      <c r="O46" s="21">
        <v>44171</v>
      </c>
      <c r="P46" s="28">
        <v>7.7933450087565678E-2</v>
      </c>
      <c r="Q46" s="28">
        <v>8.2311733800350256E-3</v>
      </c>
      <c r="R46" s="28">
        <v>2.6269702276707531E-3</v>
      </c>
      <c r="S46" s="28">
        <v>4.5534150612959717E-3</v>
      </c>
      <c r="T46" s="28">
        <v>2.4868651488616461E-3</v>
      </c>
      <c r="U46" s="28">
        <v>2.0665499124343256E-3</v>
      </c>
      <c r="V46" s="28">
        <v>2.3817863397548162E-3</v>
      </c>
      <c r="W46" s="28">
        <v>0.10028021015761822</v>
      </c>
    </row>
    <row r="47" spans="2:24">
      <c r="C47" s="21">
        <v>44178</v>
      </c>
      <c r="D47" s="28">
        <v>0.93231552162849873</v>
      </c>
      <c r="E47" s="28">
        <v>0.99710315130162464</v>
      </c>
      <c r="F47" s="28">
        <v>0.99534155412018011</v>
      </c>
      <c r="G47" s="28">
        <v>0.99647680563711094</v>
      </c>
      <c r="H47" s="28">
        <v>0.99757291055000974</v>
      </c>
      <c r="I47" s="28">
        <v>0.9969857114895283</v>
      </c>
      <c r="J47" s="28">
        <v>0.99984341358387163</v>
      </c>
      <c r="K47" s="28">
        <v>0.91563906831082409</v>
      </c>
      <c r="O47" s="21">
        <v>44178</v>
      </c>
      <c r="P47" s="28">
        <v>6.7684478371501267E-2</v>
      </c>
      <c r="Q47" s="28">
        <v>2.8968486983754161E-3</v>
      </c>
      <c r="R47" s="28">
        <v>4.6584458798199259E-3</v>
      </c>
      <c r="S47" s="28">
        <v>3.5231943628890195E-3</v>
      </c>
      <c r="T47" s="28">
        <v>2.4270894499902134E-3</v>
      </c>
      <c r="U47" s="28">
        <v>3.0142885104717165E-3</v>
      </c>
      <c r="V47" s="28">
        <v>1.5658641612840087E-4</v>
      </c>
      <c r="W47" s="28">
        <v>8.4360931689175966E-2</v>
      </c>
    </row>
    <row r="48" spans="2:24">
      <c r="C48" s="21">
        <v>44185</v>
      </c>
      <c r="D48" s="28">
        <v>0.95134689389774607</v>
      </c>
      <c r="E48" s="28">
        <v>0.99384277075316108</v>
      </c>
      <c r="F48" s="28">
        <v>0.99538207806487078</v>
      </c>
      <c r="G48" s="28">
        <v>0.9962067069818582</v>
      </c>
      <c r="H48" s="28">
        <v>0.99736118746564051</v>
      </c>
      <c r="I48" s="28">
        <v>0.99983507421660256</v>
      </c>
      <c r="J48" s="28"/>
      <c r="K48" s="28">
        <v>0.93397471137987909</v>
      </c>
      <c r="O48" s="21">
        <v>44185</v>
      </c>
      <c r="P48" s="28">
        <v>4.8653106102253985E-2</v>
      </c>
      <c r="Q48" s="28">
        <v>6.1572292468389227E-3</v>
      </c>
      <c r="R48" s="28">
        <v>4.6179219351291916E-3</v>
      </c>
      <c r="S48" s="28">
        <v>3.7932930181418362E-3</v>
      </c>
      <c r="T48" s="28">
        <v>2.6388125343595383E-3</v>
      </c>
      <c r="U48" s="28">
        <v>1.6492578339747114E-4</v>
      </c>
      <c r="V48" s="28"/>
      <c r="W48" s="28">
        <v>6.6025288620120942E-2</v>
      </c>
    </row>
    <row r="49" spans="3:23">
      <c r="C49" s="21">
        <v>44192</v>
      </c>
      <c r="D49" s="28">
        <v>0.94589683470105512</v>
      </c>
      <c r="E49" s="28">
        <v>0.99009378663540448</v>
      </c>
      <c r="F49" s="28">
        <v>0.99425556858147712</v>
      </c>
      <c r="G49" s="28">
        <v>0.99443141852286054</v>
      </c>
      <c r="H49" s="28">
        <v>0.99976553341148888</v>
      </c>
      <c r="I49" s="28"/>
      <c r="J49" s="28"/>
      <c r="K49" s="28">
        <v>0.92444314185228604</v>
      </c>
      <c r="O49" s="21">
        <v>44192</v>
      </c>
      <c r="P49" s="28">
        <v>5.4103165298944898E-2</v>
      </c>
      <c r="Q49" s="28">
        <v>9.9062133645955452E-3</v>
      </c>
      <c r="R49" s="28">
        <v>5.7444314185228608E-3</v>
      </c>
      <c r="S49" s="28">
        <v>5.568581477139508E-3</v>
      </c>
      <c r="T49" s="28">
        <v>2.3446658851113716E-4</v>
      </c>
      <c r="U49" s="28"/>
      <c r="V49" s="28"/>
      <c r="W49" s="28">
        <v>7.5556858147713957E-2</v>
      </c>
    </row>
    <row r="50" spans="3:23">
      <c r="C50" s="21">
        <v>44199</v>
      </c>
      <c r="D50" s="28">
        <v>0.93376545329670324</v>
      </c>
      <c r="E50" s="28">
        <v>0.98875343406593408</v>
      </c>
      <c r="F50" s="28">
        <v>0.99270260989010994</v>
      </c>
      <c r="G50" s="28">
        <v>0.9994419642857143</v>
      </c>
      <c r="H50" s="28"/>
      <c r="I50" s="28"/>
      <c r="J50" s="28"/>
      <c r="K50" s="28">
        <v>0.91466346153846156</v>
      </c>
      <c r="O50" s="21">
        <v>44199</v>
      </c>
      <c r="P50" s="28">
        <v>6.6234546703296704E-2</v>
      </c>
      <c r="Q50" s="28">
        <v>1.1246565934065934E-2</v>
      </c>
      <c r="R50" s="28">
        <v>7.29739010989011E-3</v>
      </c>
      <c r="S50" s="28">
        <v>5.5803571428571425E-4</v>
      </c>
      <c r="T50" s="28"/>
      <c r="U50" s="28"/>
      <c r="V50" s="28"/>
      <c r="W50" s="28">
        <v>8.5336538461538464E-2</v>
      </c>
    </row>
    <row r="51" spans="3:23">
      <c r="C51" s="21">
        <v>44206</v>
      </c>
      <c r="D51" s="28">
        <v>0.9289349410847737</v>
      </c>
      <c r="E51" s="28">
        <v>0.98817110632249783</v>
      </c>
      <c r="F51" s="28">
        <v>0.99926642519829445</v>
      </c>
      <c r="G51" s="28"/>
      <c r="H51" s="28"/>
      <c r="I51" s="28"/>
      <c r="J51" s="28"/>
      <c r="K51" s="28">
        <v>0.91637247260556598</v>
      </c>
      <c r="O51" s="21">
        <v>44206</v>
      </c>
      <c r="P51" s="28">
        <v>7.1065058915226256E-2</v>
      </c>
      <c r="Q51" s="28">
        <v>1.1828893677502178E-2</v>
      </c>
      <c r="R51" s="28">
        <v>7.3357480170556139E-4</v>
      </c>
      <c r="S51" s="28"/>
      <c r="T51" s="28"/>
      <c r="U51" s="28"/>
      <c r="V51" s="28"/>
      <c r="W51" s="28">
        <v>8.3627527394434006E-2</v>
      </c>
    </row>
    <row r="52" spans="3:23">
      <c r="C52" s="21">
        <v>44213</v>
      </c>
      <c r="D52" s="28">
        <v>0.91604610349570748</v>
      </c>
      <c r="E52" s="28">
        <v>0.99838732628183846</v>
      </c>
      <c r="F52" s="28"/>
      <c r="G52" s="28"/>
      <c r="H52" s="28"/>
      <c r="I52" s="28"/>
      <c r="J52" s="28"/>
      <c r="K52" s="28">
        <v>0.91443342977754594</v>
      </c>
      <c r="O52" s="21">
        <v>44213</v>
      </c>
      <c r="P52" s="28">
        <v>8.3953896504292552E-2</v>
      </c>
      <c r="Q52" s="28">
        <v>1.6126737181615519E-3</v>
      </c>
      <c r="R52" s="28"/>
      <c r="S52" s="28"/>
      <c r="T52" s="28"/>
      <c r="U52" s="28"/>
      <c r="V52" s="28"/>
      <c r="W52" s="28">
        <v>8.5566570222454105E-2</v>
      </c>
    </row>
    <row r="53" spans="3:23">
      <c r="C53" s="21">
        <v>44220</v>
      </c>
      <c r="D53" s="28">
        <v>0.93819579651540108</v>
      </c>
      <c r="E53" s="28"/>
      <c r="F53" s="28"/>
      <c r="G53" s="28"/>
      <c r="H53" s="28"/>
      <c r="I53" s="28"/>
      <c r="J53" s="28"/>
      <c r="K53" s="28">
        <v>0.93819579651540108</v>
      </c>
      <c r="O53" s="21">
        <v>44220</v>
      </c>
      <c r="P53" s="28">
        <v>6.180420348459887E-2</v>
      </c>
      <c r="Q53" s="28"/>
      <c r="R53" s="28"/>
      <c r="S53" s="28"/>
      <c r="T53" s="28"/>
      <c r="U53" s="28"/>
      <c r="V53" s="28"/>
      <c r="W53" s="28">
        <v>6.180420348459887E-2</v>
      </c>
    </row>
    <row r="54" spans="3:23">
      <c r="C54" s="21">
        <v>44227</v>
      </c>
      <c r="D54" s="28"/>
      <c r="E54" s="28"/>
      <c r="F54" s="28"/>
      <c r="G54" s="28"/>
      <c r="H54" s="28"/>
      <c r="I54" s="28"/>
      <c r="J54" s="28"/>
      <c r="K54" s="28">
        <v>1</v>
      </c>
      <c r="O54" s="21">
        <v>44227</v>
      </c>
      <c r="P54" s="28"/>
      <c r="Q54" s="28"/>
      <c r="R54" s="28"/>
      <c r="S54" s="28"/>
      <c r="T54" s="28"/>
      <c r="U54" s="28"/>
      <c r="V54" s="28"/>
      <c r="W54" s="28">
        <v>0</v>
      </c>
    </row>
    <row r="55" spans="3:23" hidden="1">
      <c r="C55" s="29" t="s">
        <v>36</v>
      </c>
      <c r="D55" s="30">
        <v>11.976780458102686</v>
      </c>
      <c r="E55" s="30">
        <v>11.85497404979437</v>
      </c>
      <c r="F55" s="30">
        <v>10.919644780267721</v>
      </c>
      <c r="G55" s="30">
        <v>9.9420071374645893</v>
      </c>
      <c r="H55" s="30">
        <v>8.9685612150847422</v>
      </c>
      <c r="I55" s="30">
        <v>7.9803054571696972</v>
      </c>
      <c r="J55" s="30">
        <v>6.9599815911926015</v>
      </c>
      <c r="K55" s="30">
        <v>12.602254689076407</v>
      </c>
      <c r="O55" s="21" t="s">
        <v>36</v>
      </c>
      <c r="P55">
        <v>1.0232195418973151</v>
      </c>
      <c r="Q55">
        <v>0.14502595020563031</v>
      </c>
      <c r="R55">
        <v>8.0355219732280297E-2</v>
      </c>
      <c r="S55">
        <v>5.7992862535410319E-2</v>
      </c>
      <c r="T55">
        <v>3.1438784915257631E-2</v>
      </c>
      <c r="U55">
        <v>1.9694542830303394E-2</v>
      </c>
      <c r="V55">
        <v>4.0018408807397959E-2</v>
      </c>
      <c r="W55">
        <v>1.3977453109235951</v>
      </c>
    </row>
    <row r="56" spans="3:23">
      <c r="C56" s="31" t="s">
        <v>36</v>
      </c>
      <c r="D56" s="32">
        <f>GETPIVOTDATA("Week 1",$O$6)/GETPIVOTDATA("New Joiners",$C$6)</f>
        <v>0.91405150859083983</v>
      </c>
      <c r="E56" s="32">
        <f>GETPIVOTDATA("Week 2",$O$6)/GETPIVOTDATA("New Joiners",$C$6)</f>
        <v>0.83482770937666295</v>
      </c>
      <c r="F56" s="32">
        <f>GETPIVOTDATA("Week 3",$O$6)/GETPIVOTDATA("New Joiners",$C$6)</f>
        <v>0.75875303431233188</v>
      </c>
      <c r="G56" s="32">
        <f>GETPIVOTDATA("Week 4",$O$6)/GETPIVOTDATA("New Joiners",$C$6)</f>
        <v>0.68175621988467794</v>
      </c>
      <c r="H56" s="32">
        <f>GETPIVOTDATA("Week 5",$O$6)/GETPIVOTDATA("New Joiners",$C$6)</f>
        <v>0.60178158782921831</v>
      </c>
      <c r="I56" s="32">
        <f>GETPIVOTDATA("Week 6",$O$6)/GETPIVOTDATA("New Joiners",$C$6)</f>
        <v>0.54276466857655215</v>
      </c>
      <c r="J56" s="32">
        <f>GETPIVOTDATA("Week 7+",$O$6)/GETPIVOTDATA("New Joiners",$C$6)</f>
        <v>0.47798893432764011</v>
      </c>
      <c r="K56" s="32">
        <f>GETPIVOTDATA("Total Retained Users",$O$6)/GETPIVOTDATA("New Joiners",$C$6)</f>
        <v>0.89489433667927776</v>
      </c>
      <c r="O56" s="31" t="s">
        <v>36</v>
      </c>
      <c r="P56" s="32">
        <f>(SUM(Data!D2:D14)/GETPIVOTDATA("New Joiners",Analysis!$C$6))</f>
        <v>7.7725778351229402E-2</v>
      </c>
      <c r="Q56" s="32">
        <f>(SUM(Data!H2:H13)/GETPIVOTDATA("New Joiners",Analysis!$C$6))</f>
        <v>1.0726704135412338E-2</v>
      </c>
      <c r="R56" s="32">
        <f>(SUM(Data!L2:L12)/GETPIVOTDATA("New Joiners",Analysis!$C$6))</f>
        <v>5.8061976512782379E-3</v>
      </c>
      <c r="S56" s="32">
        <f>(SUM(Data!P2:P11)/GETPIVOTDATA("New Joiners",Analysis!$C$6))</f>
        <v>4.1478047251441528E-3</v>
      </c>
      <c r="T56" s="32">
        <f>(SUM(Data!T2:T10)/GETPIVOTDATA("New Joiners",Analysis!$C$6))</f>
        <v>2.3108156377340885E-3</v>
      </c>
      <c r="U56" s="32">
        <f>(SUM(Data!X2:X9)/GETPIVOTDATA("New Joiners",Analysis!$C$6))</f>
        <v>1.5344690591262639E-3</v>
      </c>
      <c r="V56" s="32">
        <f>(SUM(Data!AB2:AB9)/GETPIVOTDATA("New Joiners",Analysis!$C$6))</f>
        <v>2.8538937607977782E-3</v>
      </c>
      <c r="W56" s="32">
        <f>(SUM(Data!D2:D14,Data!H2:H13,Data!L2:L12,Data!P2:P11,Data!T2:T10,Data!X2:X9,Data!AB2:AB8)/GETPIVOTDATA("New Joiners",Analysis!$C$6))</f>
        <v>0.10510566332072226</v>
      </c>
    </row>
  </sheetData>
  <mergeCells count="8">
    <mergeCell ref="B3:L3"/>
    <mergeCell ref="O3:X3"/>
    <mergeCell ref="P5:V5"/>
    <mergeCell ref="B38:L38"/>
    <mergeCell ref="N38:X38"/>
    <mergeCell ref="B7:B11"/>
    <mergeCell ref="B12:B15"/>
    <mergeCell ref="B16:B20"/>
  </mergeCells>
  <conditionalFormatting pivot="1" sqref="D7:D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{CB7C1B08-0039-4C7D-AC02-3C8F2FEEB50F}</x14:id>
        </ext>
      </extLst>
    </cfRule>
  </conditionalFormatting>
  <conditionalFormatting pivot="1" sqref="W7:W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{2ED81515-67FD-49B4-B6D4-8FBD759CD82F}</x14:id>
        </ext>
      </extLst>
    </cfRule>
  </conditionalFormatting>
  <conditionalFormatting pivot="1" sqref="P7:V20">
    <cfRule type="colorScale" priority="4">
      <colorScale>
        <cfvo type="min"/>
        <cfvo type="percentile" val="50"/>
        <cfvo type="max"/>
        <color theme="0" tint="-4.9989318521683403E-2"/>
        <color theme="3" tint="0.89999084444715716"/>
        <color theme="3" tint="0.499984740745262"/>
      </colorScale>
    </cfRule>
  </conditionalFormatting>
  <conditionalFormatting pivot="1" sqref="D41:K54">
    <cfRule type="colorScale" priority="2">
      <colorScale>
        <cfvo type="min"/>
        <cfvo type="percentile" val="50"/>
        <cfvo type="max"/>
        <color theme="0" tint="-4.9989318521683403E-2"/>
        <color theme="3" tint="0.89999084444715716"/>
        <color theme="3" tint="0.499984740745262"/>
      </colorScale>
    </cfRule>
  </conditionalFormatting>
  <conditionalFormatting pivot="1" sqref="P41:W54">
    <cfRule type="colorScale" priority="1">
      <colorScale>
        <cfvo type="min"/>
        <cfvo type="percentile" val="50"/>
        <cfvo type="max"/>
        <color theme="0" tint="-4.9989318521683403E-2"/>
        <color rgb="FFF2DCDB"/>
        <color rgb="FFD48A86"/>
      </colorScale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B7C1B08-0039-4C7D-AC02-3C8F2FEEB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D7:D20</xm:sqref>
        </x14:conditionalFormatting>
        <x14:conditionalFormatting xmlns:xm="http://schemas.microsoft.com/office/excel/2006/main" pivot="1">
          <x14:cfRule type="dataBar" id="{2ED81515-67FD-49B4-B6D4-8FBD759CD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W7:W20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313A-7479-4E07-8CA2-207D0563ACCB}">
  <dimension ref="A1:AU1000"/>
  <sheetViews>
    <sheetView topLeftCell="D1" workbookViewId="0">
      <selection activeCell="AH15" sqref="A1:AH15"/>
    </sheetView>
  </sheetViews>
  <sheetFormatPr defaultRowHeight="14.4"/>
  <cols>
    <col min="1" max="2" width="15" style="2" customWidth="1"/>
    <col min="3" max="3" width="10.44140625" style="2" customWidth="1"/>
    <col min="4" max="4" width="9" style="2" bestFit="1" customWidth="1"/>
    <col min="5" max="5" width="9" style="2" customWidth="1"/>
    <col min="6" max="6" width="9.77734375" style="2" bestFit="1" customWidth="1"/>
    <col min="7" max="7" width="8.77734375" style="2" customWidth="1"/>
    <col min="8" max="8" width="9" style="2" bestFit="1" customWidth="1"/>
    <col min="9" max="9" width="9" style="2" customWidth="1"/>
    <col min="10" max="10" width="9.77734375" style="2" bestFit="1" customWidth="1"/>
    <col min="11" max="11" width="9.109375" style="2" customWidth="1"/>
    <col min="12" max="14" width="8.88671875" style="2"/>
    <col min="15" max="15" width="9.33203125" style="2" customWidth="1"/>
    <col min="16" max="18" width="8.88671875" style="2"/>
    <col min="19" max="19" width="8.88671875" style="2" customWidth="1"/>
    <col min="20" max="26" width="8.88671875" style="2"/>
    <col min="27" max="27" width="9" style="2" customWidth="1"/>
    <col min="28" max="30" width="8.88671875" style="2"/>
    <col min="31" max="31" width="9.44140625" style="2" customWidth="1"/>
    <col min="32" max="32" width="9.77734375" style="2" bestFit="1" customWidth="1"/>
    <col min="33" max="33" width="10.44140625" style="2" bestFit="1" customWidth="1"/>
    <col min="34" max="16384" width="8.88671875" style="2"/>
  </cols>
  <sheetData>
    <row r="1" spans="1:47" ht="42" thickBot="1">
      <c r="A1" s="17" t="s">
        <v>0</v>
      </c>
      <c r="B1" s="17" t="s">
        <v>1</v>
      </c>
      <c r="C1" s="18" t="s">
        <v>13</v>
      </c>
      <c r="D1" s="19" t="s">
        <v>14</v>
      </c>
      <c r="E1" s="19" t="s">
        <v>54</v>
      </c>
      <c r="F1" s="17" t="s">
        <v>15</v>
      </c>
      <c r="G1" s="18" t="s">
        <v>16</v>
      </c>
      <c r="H1" s="19" t="s">
        <v>17</v>
      </c>
      <c r="I1" s="19" t="s">
        <v>55</v>
      </c>
      <c r="J1" s="17" t="s">
        <v>24</v>
      </c>
      <c r="K1" s="18" t="s">
        <v>25</v>
      </c>
      <c r="L1" s="19" t="s">
        <v>18</v>
      </c>
      <c r="M1" s="19" t="s">
        <v>57</v>
      </c>
      <c r="N1" s="17" t="s">
        <v>26</v>
      </c>
      <c r="O1" s="18" t="s">
        <v>27</v>
      </c>
      <c r="P1" s="19" t="s">
        <v>19</v>
      </c>
      <c r="Q1" s="19" t="s">
        <v>58</v>
      </c>
      <c r="R1" s="17" t="s">
        <v>28</v>
      </c>
      <c r="S1" s="18" t="s">
        <v>29</v>
      </c>
      <c r="T1" s="19" t="s">
        <v>20</v>
      </c>
      <c r="U1" s="19" t="s">
        <v>59</v>
      </c>
      <c r="V1" s="17" t="s">
        <v>30</v>
      </c>
      <c r="W1" s="18" t="s">
        <v>31</v>
      </c>
      <c r="X1" s="19" t="s">
        <v>21</v>
      </c>
      <c r="Y1" s="19" t="s">
        <v>60</v>
      </c>
      <c r="Z1" s="19" t="s">
        <v>32</v>
      </c>
      <c r="AA1" s="18" t="s">
        <v>33</v>
      </c>
      <c r="AB1" s="19" t="s">
        <v>22</v>
      </c>
      <c r="AC1" s="19" t="s">
        <v>61</v>
      </c>
      <c r="AD1" s="17" t="s">
        <v>34</v>
      </c>
      <c r="AE1" s="18" t="s">
        <v>35</v>
      </c>
      <c r="AF1" s="19" t="s">
        <v>23</v>
      </c>
      <c r="AG1" s="1" t="s">
        <v>50</v>
      </c>
      <c r="AH1" s="1" t="s">
        <v>56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" thickBot="1">
      <c r="A2" s="3">
        <v>44136</v>
      </c>
      <c r="B2" s="3">
        <v>44142</v>
      </c>
      <c r="C2" s="9">
        <v>20085</v>
      </c>
      <c r="D2" s="7">
        <v>1990</v>
      </c>
      <c r="E2" s="33">
        <f>D2/C2</f>
        <v>9.9078914612895197E-2</v>
      </c>
      <c r="F2" s="5">
        <f>C2-D2</f>
        <v>18095</v>
      </c>
      <c r="G2" s="10">
        <f>1-(D2/C2)</f>
        <v>0.9009210853871048</v>
      </c>
      <c r="H2" s="7">
        <v>424</v>
      </c>
      <c r="I2" s="33">
        <f>H2/C2</f>
        <v>2.1110281304456063E-2</v>
      </c>
      <c r="J2" s="5">
        <f>C2-D2-H2</f>
        <v>17671</v>
      </c>
      <c r="K2" s="10">
        <f>1-(H2/C2)</f>
        <v>0.97888971869554398</v>
      </c>
      <c r="L2" s="7">
        <v>219</v>
      </c>
      <c r="M2" s="33">
        <f>L2/C2</f>
        <v>1.0903659447348767E-2</v>
      </c>
      <c r="N2" s="5">
        <f>C2-D2-H2-L2</f>
        <v>17452</v>
      </c>
      <c r="O2" s="10">
        <f>1-(L2/C2)</f>
        <v>0.98909634055265128</v>
      </c>
      <c r="P2" s="7">
        <v>240</v>
      </c>
      <c r="Q2" s="33">
        <f>P2/C2</f>
        <v>1.1949215832710979E-2</v>
      </c>
      <c r="R2" s="5">
        <f>C2-D2-H2-L2-P2</f>
        <v>17212</v>
      </c>
      <c r="S2" s="10">
        <f>1-(P2/C2)</f>
        <v>0.98805078416728898</v>
      </c>
      <c r="T2" s="12">
        <v>194</v>
      </c>
      <c r="U2" s="33">
        <f>T2/C2</f>
        <v>9.6589494647747083E-3</v>
      </c>
      <c r="V2" s="13">
        <f>C2-D2-H2-L2-P2-T2</f>
        <v>17018</v>
      </c>
      <c r="W2" s="14">
        <f>1-(T2/C2)</f>
        <v>0.99034105053522525</v>
      </c>
      <c r="X2" s="7">
        <v>106</v>
      </c>
      <c r="Y2" s="33">
        <f>X2/C2</f>
        <v>5.2775703261140157E-3</v>
      </c>
      <c r="Z2" s="7">
        <f>C2-D2-H2-L2-P2-T2-X2</f>
        <v>16912</v>
      </c>
      <c r="AA2" s="10">
        <f>1-(X2/C2)</f>
        <v>0.99472242967388602</v>
      </c>
      <c r="AB2" s="7">
        <v>207</v>
      </c>
      <c r="AC2" s="33">
        <f>AB2/C2</f>
        <v>1.0306198655713219E-2</v>
      </c>
      <c r="AD2" s="5">
        <f>C2-D2-H2-L2-P2-T2-X2-AB2</f>
        <v>16705</v>
      </c>
      <c r="AE2" s="10">
        <f>1-(AB2/C2)</f>
        <v>0.98969380134428675</v>
      </c>
      <c r="AF2" s="7">
        <v>16705</v>
      </c>
      <c r="AG2" s="4">
        <f>AF2/C2</f>
        <v>0.83171521035598706</v>
      </c>
      <c r="AH2" s="4">
        <f>(C2-AF2)/C2</f>
        <v>0.16828478964401294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thickBot="1">
      <c r="A3" s="3">
        <v>44143</v>
      </c>
      <c r="B3" s="3">
        <v>44149</v>
      </c>
      <c r="C3" s="9">
        <v>16248</v>
      </c>
      <c r="D3" s="7">
        <v>1711</v>
      </c>
      <c r="E3" s="33">
        <f t="shared" ref="E3:E14" si="0">D3/C3</f>
        <v>0.10530526834071886</v>
      </c>
      <c r="F3" s="5">
        <f t="shared" ref="F3:F14" si="1">C3-D3</f>
        <v>14537</v>
      </c>
      <c r="G3" s="10">
        <f t="shared" ref="G3:G14" si="2">1-(D3/C3)</f>
        <v>0.89469473165928115</v>
      </c>
      <c r="H3" s="7">
        <v>280</v>
      </c>
      <c r="I3" s="33">
        <f t="shared" ref="I3:I13" si="3">H3/C3</f>
        <v>1.7232890201871E-2</v>
      </c>
      <c r="J3" s="5">
        <f t="shared" ref="J3:J13" si="4">C3-D3-H3</f>
        <v>14257</v>
      </c>
      <c r="K3" s="10">
        <f t="shared" ref="K3:K13" si="5">1-(H3/C3)</f>
        <v>0.98276710979812898</v>
      </c>
      <c r="L3" s="7">
        <v>208</v>
      </c>
      <c r="M3" s="33">
        <f t="shared" ref="M3:M12" si="6">L3/C3</f>
        <v>1.2801575578532743E-2</v>
      </c>
      <c r="N3" s="5">
        <f t="shared" ref="N3:N12" si="7">C3-D3-H3-L3</f>
        <v>14049</v>
      </c>
      <c r="O3" s="10">
        <f t="shared" ref="O3:O12" si="8">1-(L3/C3)</f>
        <v>0.98719842442146721</v>
      </c>
      <c r="P3" s="7">
        <v>202</v>
      </c>
      <c r="Q3" s="33">
        <f t="shared" ref="Q3:Q11" si="9">P3/C3</f>
        <v>1.243229935992122E-2</v>
      </c>
      <c r="R3" s="5">
        <f t="shared" ref="R3:R11" si="10">C3-D3-H3-L3-P3</f>
        <v>13847</v>
      </c>
      <c r="S3" s="10">
        <f t="shared" ref="S3:S11" si="11">1-(P3/C3)</f>
        <v>0.98756770064007882</v>
      </c>
      <c r="T3" s="12">
        <v>97</v>
      </c>
      <c r="U3" s="33">
        <f t="shared" ref="U3:U10" si="12">T3/C3</f>
        <v>5.9699655342195963E-3</v>
      </c>
      <c r="V3" s="13">
        <f t="shared" ref="V3:V10" si="13">C3-D3-H3-L3-P3-T3</f>
        <v>13750</v>
      </c>
      <c r="W3" s="14">
        <f t="shared" ref="W3:W10" si="14">1-(T3/C3)</f>
        <v>0.99403003446578042</v>
      </c>
      <c r="X3" s="7">
        <v>48</v>
      </c>
      <c r="Y3" s="33">
        <f t="shared" ref="Y3:Y9" si="15">X3/C3</f>
        <v>2.9542097488921715E-3</v>
      </c>
      <c r="Z3" s="7">
        <f t="shared" ref="Z3:Z9" si="16">C3-D3-H3-L3-P3-T3-X3</f>
        <v>13702</v>
      </c>
      <c r="AA3" s="10">
        <f t="shared" ref="AA3:AA9" si="17">1-(X3/C3)</f>
        <v>0.99704579025110784</v>
      </c>
      <c r="AB3" s="7">
        <v>146</v>
      </c>
      <c r="AC3" s="33">
        <f t="shared" ref="AC3:AC8" si="18">AB3/C3</f>
        <v>8.9857213195470211E-3</v>
      </c>
      <c r="AD3" s="5">
        <f t="shared" ref="AD3:AD8" si="19">C3-D3-H3-L3-P3-T3-X3-AB3</f>
        <v>13556</v>
      </c>
      <c r="AE3" s="10">
        <f t="shared" ref="AE3:AE8" si="20">1-(AB3/C3)</f>
        <v>0.991014278680453</v>
      </c>
      <c r="AF3" s="7">
        <v>13556</v>
      </c>
      <c r="AG3" s="4">
        <f t="shared" ref="AG3:AG15" si="21">AF3/C3</f>
        <v>0.83431806991629742</v>
      </c>
      <c r="AH3" s="4">
        <f t="shared" ref="AH3:AH15" si="22">(C3-AF3)/C3</f>
        <v>0.16568193008370261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thickBot="1">
      <c r="A4" s="3">
        <v>44150</v>
      </c>
      <c r="B4" s="3">
        <v>44156</v>
      </c>
      <c r="C4" s="9">
        <v>17972</v>
      </c>
      <c r="D4" s="7">
        <v>1760</v>
      </c>
      <c r="E4" s="33">
        <f t="shared" si="0"/>
        <v>9.7930113509904299E-2</v>
      </c>
      <c r="F4" s="5">
        <f t="shared" si="1"/>
        <v>16212</v>
      </c>
      <c r="G4" s="10">
        <f t="shared" si="2"/>
        <v>0.90206988649009567</v>
      </c>
      <c r="H4" s="7">
        <v>346</v>
      </c>
      <c r="I4" s="33">
        <f t="shared" si="3"/>
        <v>1.9252170042288002E-2</v>
      </c>
      <c r="J4" s="5">
        <f t="shared" si="4"/>
        <v>15866</v>
      </c>
      <c r="K4" s="10">
        <f t="shared" si="5"/>
        <v>0.98074782995771204</v>
      </c>
      <c r="L4" s="7">
        <v>243</v>
      </c>
      <c r="M4" s="33">
        <f t="shared" si="6"/>
        <v>1.352103271756065E-2</v>
      </c>
      <c r="N4" s="5">
        <f t="shared" si="7"/>
        <v>15623</v>
      </c>
      <c r="O4" s="10">
        <f t="shared" si="8"/>
        <v>0.98647896728243933</v>
      </c>
      <c r="P4" s="7">
        <v>158</v>
      </c>
      <c r="Q4" s="33">
        <f t="shared" si="9"/>
        <v>8.7914533719118636E-3</v>
      </c>
      <c r="R4" s="5">
        <f t="shared" si="10"/>
        <v>15465</v>
      </c>
      <c r="S4" s="10">
        <f t="shared" si="11"/>
        <v>0.99120854662808811</v>
      </c>
      <c r="T4" s="12">
        <v>75</v>
      </c>
      <c r="U4" s="33">
        <f t="shared" si="12"/>
        <v>4.173158246160694E-3</v>
      </c>
      <c r="V4" s="13">
        <f t="shared" si="13"/>
        <v>15390</v>
      </c>
      <c r="W4" s="14">
        <f t="shared" si="14"/>
        <v>0.99582684175383929</v>
      </c>
      <c r="X4" s="7">
        <v>23</v>
      </c>
      <c r="Y4" s="33">
        <f t="shared" si="15"/>
        <v>1.279768528822613E-3</v>
      </c>
      <c r="Z4" s="7">
        <f t="shared" si="16"/>
        <v>15367</v>
      </c>
      <c r="AA4" s="10">
        <f t="shared" si="17"/>
        <v>0.99872023147117739</v>
      </c>
      <c r="AB4" s="7">
        <v>138</v>
      </c>
      <c r="AC4" s="33">
        <f t="shared" si="18"/>
        <v>7.678611172935678E-3</v>
      </c>
      <c r="AD4" s="5">
        <f t="shared" si="19"/>
        <v>15229</v>
      </c>
      <c r="AE4" s="10">
        <f t="shared" si="20"/>
        <v>0.99232138882706433</v>
      </c>
      <c r="AF4" s="7">
        <v>15229</v>
      </c>
      <c r="AG4" s="4">
        <f t="shared" si="21"/>
        <v>0.84737369241041616</v>
      </c>
      <c r="AH4" s="4">
        <f t="shared" si="22"/>
        <v>0.15262630758958379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thickBot="1">
      <c r="A5" s="3">
        <v>44157</v>
      </c>
      <c r="B5" s="3">
        <v>44163</v>
      </c>
      <c r="C5" s="9">
        <v>19932</v>
      </c>
      <c r="D5" s="7">
        <v>1890</v>
      </c>
      <c r="E5" s="33">
        <f t="shared" si="0"/>
        <v>9.4822396146899454E-2</v>
      </c>
      <c r="F5" s="5">
        <f t="shared" si="1"/>
        <v>18042</v>
      </c>
      <c r="G5" s="10">
        <f t="shared" si="2"/>
        <v>0.90517760385310053</v>
      </c>
      <c r="H5" s="7">
        <v>369</v>
      </c>
      <c r="I5" s="33">
        <f t="shared" si="3"/>
        <v>1.8512944009632753E-2</v>
      </c>
      <c r="J5" s="5">
        <f t="shared" si="4"/>
        <v>17673</v>
      </c>
      <c r="K5" s="10">
        <f t="shared" si="5"/>
        <v>0.98148705599036723</v>
      </c>
      <c r="L5" s="7">
        <v>237</v>
      </c>
      <c r="M5" s="33">
        <f t="shared" si="6"/>
        <v>1.1890427453341361E-2</v>
      </c>
      <c r="N5" s="5">
        <f t="shared" si="7"/>
        <v>17436</v>
      </c>
      <c r="O5" s="10">
        <f t="shared" si="8"/>
        <v>0.98810957254665865</v>
      </c>
      <c r="P5" s="7">
        <v>94</v>
      </c>
      <c r="Q5" s="33">
        <f t="shared" si="9"/>
        <v>4.7160345173590211E-3</v>
      </c>
      <c r="R5" s="5">
        <f t="shared" si="10"/>
        <v>17342</v>
      </c>
      <c r="S5" s="10">
        <f t="shared" si="11"/>
        <v>0.99528396548264098</v>
      </c>
      <c r="T5" s="12">
        <v>24</v>
      </c>
      <c r="U5" s="33">
        <f t="shared" si="12"/>
        <v>1.2040939193257074E-3</v>
      </c>
      <c r="V5" s="13">
        <f t="shared" si="13"/>
        <v>17318</v>
      </c>
      <c r="W5" s="14">
        <f t="shared" si="14"/>
        <v>0.99879590608067426</v>
      </c>
      <c r="X5" s="7">
        <v>43</v>
      </c>
      <c r="Y5" s="33">
        <f t="shared" si="15"/>
        <v>2.1573349387918926E-3</v>
      </c>
      <c r="Z5" s="7">
        <f t="shared" si="16"/>
        <v>17275</v>
      </c>
      <c r="AA5" s="10">
        <f t="shared" si="17"/>
        <v>0.99784266506120811</v>
      </c>
      <c r="AB5" s="7">
        <v>121</v>
      </c>
      <c r="AC5" s="33">
        <f t="shared" si="18"/>
        <v>6.0706401766004413E-3</v>
      </c>
      <c r="AD5" s="5">
        <f t="shared" si="19"/>
        <v>17154</v>
      </c>
      <c r="AE5" s="10">
        <f t="shared" si="20"/>
        <v>0.99392935982339958</v>
      </c>
      <c r="AF5" s="7">
        <v>17154</v>
      </c>
      <c r="AG5" s="4">
        <f t="shared" si="21"/>
        <v>0.86062612883804934</v>
      </c>
      <c r="AH5" s="4">
        <f t="shared" si="22"/>
        <v>0.13937387116195063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thickBot="1">
      <c r="A6" s="3">
        <v>44164</v>
      </c>
      <c r="B6" s="3">
        <v>44170</v>
      </c>
      <c r="C6" s="9">
        <v>22303</v>
      </c>
      <c r="D6" s="7">
        <v>2111</v>
      </c>
      <c r="E6" s="33">
        <f t="shared" si="0"/>
        <v>9.465094381921714E-2</v>
      </c>
      <c r="F6" s="5">
        <f t="shared" si="1"/>
        <v>20192</v>
      </c>
      <c r="G6" s="10">
        <f t="shared" si="2"/>
        <v>0.90534905618078287</v>
      </c>
      <c r="H6" s="7">
        <v>380</v>
      </c>
      <c r="I6" s="33">
        <f t="shared" si="3"/>
        <v>1.7038066627807918E-2</v>
      </c>
      <c r="J6" s="5">
        <f t="shared" si="4"/>
        <v>19812</v>
      </c>
      <c r="K6" s="10">
        <f t="shared" si="5"/>
        <v>0.98296193337219206</v>
      </c>
      <c r="L6" s="7">
        <v>124</v>
      </c>
      <c r="M6" s="33">
        <f t="shared" si="6"/>
        <v>5.559790162758373E-3</v>
      </c>
      <c r="N6" s="5">
        <f t="shared" si="7"/>
        <v>19688</v>
      </c>
      <c r="O6" s="10">
        <f t="shared" si="8"/>
        <v>0.99444020983724157</v>
      </c>
      <c r="P6" s="7">
        <v>47</v>
      </c>
      <c r="Q6" s="33">
        <f t="shared" si="9"/>
        <v>2.1073398197551897E-3</v>
      </c>
      <c r="R6" s="5">
        <f t="shared" si="10"/>
        <v>19641</v>
      </c>
      <c r="S6" s="10">
        <f t="shared" si="11"/>
        <v>0.99789266018024481</v>
      </c>
      <c r="T6" s="12">
        <v>59</v>
      </c>
      <c r="U6" s="33">
        <f t="shared" si="12"/>
        <v>2.6453840290543871E-3</v>
      </c>
      <c r="V6" s="13">
        <f t="shared" si="13"/>
        <v>19582</v>
      </c>
      <c r="W6" s="14">
        <f t="shared" si="14"/>
        <v>0.99735461597094566</v>
      </c>
      <c r="X6" s="7">
        <v>62</v>
      </c>
      <c r="Y6" s="33">
        <f t="shared" si="15"/>
        <v>2.7798950813791865E-3</v>
      </c>
      <c r="Z6" s="7">
        <f t="shared" si="16"/>
        <v>19520</v>
      </c>
      <c r="AA6" s="10">
        <f t="shared" si="17"/>
        <v>0.99722010491862079</v>
      </c>
      <c r="AB6" s="7">
        <v>99</v>
      </c>
      <c r="AC6" s="33">
        <f t="shared" si="18"/>
        <v>4.4388647267183789E-3</v>
      </c>
      <c r="AD6" s="5">
        <f t="shared" si="19"/>
        <v>19421</v>
      </c>
      <c r="AE6" s="10">
        <f t="shared" si="20"/>
        <v>0.99556113527328161</v>
      </c>
      <c r="AF6" s="7">
        <v>19421</v>
      </c>
      <c r="AG6" s="4">
        <f t="shared" si="21"/>
        <v>0.87077971573330937</v>
      </c>
      <c r="AH6" s="4">
        <f t="shared" si="22"/>
        <v>0.12922028426669058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thickBot="1">
      <c r="A7" s="3">
        <v>44171</v>
      </c>
      <c r="B7" s="3">
        <v>44177</v>
      </c>
      <c r="C7" s="9">
        <v>28550</v>
      </c>
      <c r="D7" s="7">
        <v>2225</v>
      </c>
      <c r="E7" s="33">
        <f t="shared" si="0"/>
        <v>7.7933450087565678E-2</v>
      </c>
      <c r="F7" s="5">
        <f t="shared" si="1"/>
        <v>26325</v>
      </c>
      <c r="G7" s="10">
        <f t="shared" si="2"/>
        <v>0.92206654991243431</v>
      </c>
      <c r="H7" s="7">
        <v>235</v>
      </c>
      <c r="I7" s="33">
        <f t="shared" si="3"/>
        <v>8.2311733800350256E-3</v>
      </c>
      <c r="J7" s="5">
        <f t="shared" si="4"/>
        <v>26090</v>
      </c>
      <c r="K7" s="10">
        <f t="shared" si="5"/>
        <v>0.99176882661996502</v>
      </c>
      <c r="L7" s="7">
        <v>75</v>
      </c>
      <c r="M7" s="33">
        <f t="shared" si="6"/>
        <v>2.6269702276707531E-3</v>
      </c>
      <c r="N7" s="5">
        <f t="shared" si="7"/>
        <v>26015</v>
      </c>
      <c r="O7" s="10">
        <f t="shared" si="8"/>
        <v>0.99737302977232922</v>
      </c>
      <c r="P7" s="7">
        <v>130</v>
      </c>
      <c r="Q7" s="33">
        <f t="shared" si="9"/>
        <v>4.5534150612959717E-3</v>
      </c>
      <c r="R7" s="5">
        <f t="shared" si="10"/>
        <v>25885</v>
      </c>
      <c r="S7" s="10">
        <f t="shared" si="11"/>
        <v>0.99544658493870408</v>
      </c>
      <c r="T7" s="12">
        <v>71</v>
      </c>
      <c r="U7" s="33">
        <f t="shared" si="12"/>
        <v>2.4868651488616461E-3</v>
      </c>
      <c r="V7" s="13">
        <f t="shared" si="13"/>
        <v>25814</v>
      </c>
      <c r="W7" s="14">
        <f t="shared" si="14"/>
        <v>0.99751313485113835</v>
      </c>
      <c r="X7" s="7">
        <v>59</v>
      </c>
      <c r="Y7" s="33">
        <f t="shared" si="15"/>
        <v>2.0665499124343256E-3</v>
      </c>
      <c r="Z7" s="7">
        <f t="shared" si="16"/>
        <v>25755</v>
      </c>
      <c r="AA7" s="10">
        <f t="shared" si="17"/>
        <v>0.99793345008756562</v>
      </c>
      <c r="AB7" s="7">
        <v>68</v>
      </c>
      <c r="AC7" s="33">
        <f t="shared" si="18"/>
        <v>2.3817863397548162E-3</v>
      </c>
      <c r="AD7" s="5">
        <f t="shared" si="19"/>
        <v>25687</v>
      </c>
      <c r="AE7" s="10">
        <f t="shared" si="20"/>
        <v>0.99761821366024517</v>
      </c>
      <c r="AF7" s="7">
        <v>25687</v>
      </c>
      <c r="AG7" s="4">
        <f t="shared" si="21"/>
        <v>0.89971978984238177</v>
      </c>
      <c r="AH7" s="4">
        <f t="shared" si="22"/>
        <v>0.10028021015761822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thickBot="1">
      <c r="A8" s="3">
        <v>44178</v>
      </c>
      <c r="B8" s="3">
        <v>44184</v>
      </c>
      <c r="C8" s="9">
        <v>25545</v>
      </c>
      <c r="D8" s="7">
        <v>1729</v>
      </c>
      <c r="E8" s="33">
        <f t="shared" si="0"/>
        <v>6.7684478371501267E-2</v>
      </c>
      <c r="F8" s="5">
        <f t="shared" si="1"/>
        <v>23816</v>
      </c>
      <c r="G8" s="10">
        <f t="shared" si="2"/>
        <v>0.93231552162849873</v>
      </c>
      <c r="H8" s="7">
        <v>74</v>
      </c>
      <c r="I8" s="33">
        <f t="shared" si="3"/>
        <v>2.8968486983754161E-3</v>
      </c>
      <c r="J8" s="5">
        <f t="shared" si="4"/>
        <v>23742</v>
      </c>
      <c r="K8" s="10">
        <f t="shared" si="5"/>
        <v>0.99710315130162464</v>
      </c>
      <c r="L8" s="7">
        <v>119</v>
      </c>
      <c r="M8" s="33">
        <f t="shared" si="6"/>
        <v>4.6584458798199259E-3</v>
      </c>
      <c r="N8" s="5">
        <f t="shared" si="7"/>
        <v>23623</v>
      </c>
      <c r="O8" s="10">
        <f t="shared" si="8"/>
        <v>0.99534155412018011</v>
      </c>
      <c r="P8" s="7">
        <v>90</v>
      </c>
      <c r="Q8" s="33">
        <f t="shared" si="9"/>
        <v>3.5231943628890195E-3</v>
      </c>
      <c r="R8" s="5">
        <f t="shared" si="10"/>
        <v>23533</v>
      </c>
      <c r="S8" s="10">
        <f t="shared" si="11"/>
        <v>0.99647680563711094</v>
      </c>
      <c r="T8" s="12">
        <v>62</v>
      </c>
      <c r="U8" s="33">
        <f t="shared" si="12"/>
        <v>2.4270894499902134E-3</v>
      </c>
      <c r="V8" s="13">
        <f t="shared" si="13"/>
        <v>23471</v>
      </c>
      <c r="W8" s="14">
        <f t="shared" si="14"/>
        <v>0.99757291055000974</v>
      </c>
      <c r="X8" s="7">
        <v>77</v>
      </c>
      <c r="Y8" s="33">
        <f t="shared" si="15"/>
        <v>3.0142885104717165E-3</v>
      </c>
      <c r="Z8" s="7">
        <f t="shared" si="16"/>
        <v>23394</v>
      </c>
      <c r="AA8" s="10">
        <f t="shared" si="17"/>
        <v>0.9969857114895283</v>
      </c>
      <c r="AB8" s="7">
        <v>4</v>
      </c>
      <c r="AC8" s="33">
        <f t="shared" si="18"/>
        <v>1.5658641612840087E-4</v>
      </c>
      <c r="AD8" s="5">
        <f t="shared" si="19"/>
        <v>23390</v>
      </c>
      <c r="AE8" s="10">
        <f t="shared" si="20"/>
        <v>0.99984341358387163</v>
      </c>
      <c r="AF8" s="7">
        <v>23390</v>
      </c>
      <c r="AG8" s="4">
        <f t="shared" si="21"/>
        <v>0.91563906831082409</v>
      </c>
      <c r="AH8" s="4">
        <f t="shared" si="22"/>
        <v>8.4360931689175966E-2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5" thickBot="1">
      <c r="A9" s="3">
        <v>44185</v>
      </c>
      <c r="B9" s="3">
        <v>44191</v>
      </c>
      <c r="C9" s="9">
        <v>18190</v>
      </c>
      <c r="D9" s="7">
        <v>885</v>
      </c>
      <c r="E9" s="33">
        <f t="shared" si="0"/>
        <v>4.8653106102253985E-2</v>
      </c>
      <c r="F9" s="5">
        <f t="shared" si="1"/>
        <v>17305</v>
      </c>
      <c r="G9" s="10">
        <f t="shared" si="2"/>
        <v>0.95134689389774607</v>
      </c>
      <c r="H9" s="7">
        <v>112</v>
      </c>
      <c r="I9" s="33">
        <f t="shared" si="3"/>
        <v>6.1572292468389227E-3</v>
      </c>
      <c r="J9" s="5">
        <f t="shared" si="4"/>
        <v>17193</v>
      </c>
      <c r="K9" s="10">
        <f t="shared" si="5"/>
        <v>0.99384277075316108</v>
      </c>
      <c r="L9" s="7">
        <v>84</v>
      </c>
      <c r="M9" s="33">
        <f t="shared" si="6"/>
        <v>4.6179219351291916E-3</v>
      </c>
      <c r="N9" s="5">
        <f t="shared" si="7"/>
        <v>17109</v>
      </c>
      <c r="O9" s="10">
        <f t="shared" si="8"/>
        <v>0.99538207806487078</v>
      </c>
      <c r="P9" s="7">
        <v>69</v>
      </c>
      <c r="Q9" s="33">
        <f t="shared" si="9"/>
        <v>3.7932930181418362E-3</v>
      </c>
      <c r="R9" s="5">
        <f t="shared" si="10"/>
        <v>17040</v>
      </c>
      <c r="S9" s="10">
        <f t="shared" si="11"/>
        <v>0.9962067069818582</v>
      </c>
      <c r="T9" s="12">
        <v>48</v>
      </c>
      <c r="U9" s="33">
        <f t="shared" si="12"/>
        <v>2.6388125343595383E-3</v>
      </c>
      <c r="V9" s="13">
        <f t="shared" si="13"/>
        <v>16992</v>
      </c>
      <c r="W9" s="14">
        <f t="shared" si="14"/>
        <v>0.99736118746564051</v>
      </c>
      <c r="X9" s="7">
        <v>3</v>
      </c>
      <c r="Y9" s="33">
        <f t="shared" si="15"/>
        <v>1.6492578339747114E-4</v>
      </c>
      <c r="Z9" s="7">
        <f t="shared" si="16"/>
        <v>16989</v>
      </c>
      <c r="AA9" s="10">
        <f t="shared" si="17"/>
        <v>0.99983507421660256</v>
      </c>
      <c r="AB9" s="15"/>
      <c r="AC9" s="33"/>
      <c r="AD9" s="16"/>
      <c r="AE9" s="8"/>
      <c r="AF9" s="7">
        <v>16989</v>
      </c>
      <c r="AG9" s="4">
        <f t="shared" si="21"/>
        <v>0.93397471137987909</v>
      </c>
      <c r="AH9" s="4">
        <f t="shared" si="22"/>
        <v>6.6025288620120942E-2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" thickBot="1">
      <c r="A10" s="3">
        <v>44192</v>
      </c>
      <c r="B10" s="3">
        <v>44198</v>
      </c>
      <c r="C10" s="9">
        <v>17060</v>
      </c>
      <c r="D10" s="7">
        <v>923</v>
      </c>
      <c r="E10" s="33">
        <f t="shared" si="0"/>
        <v>5.4103165298944898E-2</v>
      </c>
      <c r="F10" s="5">
        <f t="shared" si="1"/>
        <v>16137</v>
      </c>
      <c r="G10" s="10">
        <f t="shared" si="2"/>
        <v>0.94589683470105512</v>
      </c>
      <c r="H10" s="7">
        <v>169</v>
      </c>
      <c r="I10" s="33">
        <f t="shared" si="3"/>
        <v>9.9062133645955452E-3</v>
      </c>
      <c r="J10" s="5">
        <f t="shared" si="4"/>
        <v>15968</v>
      </c>
      <c r="K10" s="10">
        <f t="shared" si="5"/>
        <v>0.99009378663540448</v>
      </c>
      <c r="L10" s="7">
        <v>98</v>
      </c>
      <c r="M10" s="33">
        <f t="shared" si="6"/>
        <v>5.7444314185228608E-3</v>
      </c>
      <c r="N10" s="5">
        <f t="shared" si="7"/>
        <v>15870</v>
      </c>
      <c r="O10" s="10">
        <f t="shared" si="8"/>
        <v>0.99425556858147712</v>
      </c>
      <c r="P10" s="7">
        <v>95</v>
      </c>
      <c r="Q10" s="33">
        <f t="shared" si="9"/>
        <v>5.568581477139508E-3</v>
      </c>
      <c r="R10" s="5">
        <f t="shared" si="10"/>
        <v>15775</v>
      </c>
      <c r="S10" s="10">
        <f t="shared" si="11"/>
        <v>0.99443141852286054</v>
      </c>
      <c r="T10" s="12">
        <v>4</v>
      </c>
      <c r="U10" s="33">
        <f t="shared" si="12"/>
        <v>2.3446658851113716E-4</v>
      </c>
      <c r="V10" s="13">
        <f t="shared" si="13"/>
        <v>15771</v>
      </c>
      <c r="W10" s="14">
        <f t="shared" si="14"/>
        <v>0.99976553341148888</v>
      </c>
      <c r="X10" s="6"/>
      <c r="Y10" s="33"/>
      <c r="Z10" s="6"/>
      <c r="AA10" s="8"/>
      <c r="AB10" s="15"/>
      <c r="AC10" s="15"/>
      <c r="AD10" s="16"/>
      <c r="AE10" s="8"/>
      <c r="AF10" s="7">
        <v>15771</v>
      </c>
      <c r="AG10" s="4">
        <f t="shared" si="21"/>
        <v>0.92444314185228604</v>
      </c>
      <c r="AH10" s="4">
        <f t="shared" si="22"/>
        <v>7.5556858147713957E-2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" thickBot="1">
      <c r="A11" s="3">
        <v>44199</v>
      </c>
      <c r="B11" s="3">
        <v>44205</v>
      </c>
      <c r="C11" s="9">
        <v>23296</v>
      </c>
      <c r="D11" s="7">
        <v>1543</v>
      </c>
      <c r="E11" s="33">
        <f t="shared" si="0"/>
        <v>6.6234546703296704E-2</v>
      </c>
      <c r="F11" s="5">
        <f t="shared" si="1"/>
        <v>21753</v>
      </c>
      <c r="G11" s="10">
        <f t="shared" si="2"/>
        <v>0.93376545329670324</v>
      </c>
      <c r="H11" s="7">
        <v>262</v>
      </c>
      <c r="I11" s="33">
        <f t="shared" si="3"/>
        <v>1.1246565934065934E-2</v>
      </c>
      <c r="J11" s="5">
        <f t="shared" si="4"/>
        <v>21491</v>
      </c>
      <c r="K11" s="10">
        <f t="shared" si="5"/>
        <v>0.98875343406593408</v>
      </c>
      <c r="L11" s="7">
        <v>170</v>
      </c>
      <c r="M11" s="33">
        <f t="shared" si="6"/>
        <v>7.29739010989011E-3</v>
      </c>
      <c r="N11" s="5">
        <f t="shared" si="7"/>
        <v>21321</v>
      </c>
      <c r="O11" s="10">
        <f t="shared" si="8"/>
        <v>0.99270260989010994</v>
      </c>
      <c r="P11" s="7">
        <v>13</v>
      </c>
      <c r="Q11" s="33">
        <f t="shared" si="9"/>
        <v>5.5803571428571425E-4</v>
      </c>
      <c r="R11" s="5">
        <f t="shared" si="10"/>
        <v>21308</v>
      </c>
      <c r="S11" s="10">
        <f t="shared" si="11"/>
        <v>0.9994419642857143</v>
      </c>
      <c r="T11" s="6"/>
      <c r="U11" s="33"/>
      <c r="V11" s="1"/>
      <c r="W11" s="8"/>
      <c r="X11" s="6"/>
      <c r="Y11" s="6"/>
      <c r="Z11" s="6"/>
      <c r="AA11" s="8"/>
      <c r="AB11" s="6"/>
      <c r="AC11" s="6"/>
      <c r="AD11" s="1"/>
      <c r="AE11" s="8"/>
      <c r="AF11" s="7">
        <v>21308</v>
      </c>
      <c r="AG11" s="4">
        <f t="shared" si="21"/>
        <v>0.91466346153846156</v>
      </c>
      <c r="AH11" s="4">
        <f t="shared" si="22"/>
        <v>8.5336538461538464E-2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" thickBot="1">
      <c r="A12" s="3">
        <v>44206</v>
      </c>
      <c r="B12" s="3">
        <v>44212</v>
      </c>
      <c r="C12" s="9">
        <v>21811</v>
      </c>
      <c r="D12" s="7">
        <v>1550</v>
      </c>
      <c r="E12" s="33">
        <f t="shared" si="0"/>
        <v>7.1065058915226256E-2</v>
      </c>
      <c r="F12" s="5">
        <f t="shared" si="1"/>
        <v>20261</v>
      </c>
      <c r="G12" s="10">
        <f t="shared" si="2"/>
        <v>0.9289349410847737</v>
      </c>
      <c r="H12" s="7">
        <v>258</v>
      </c>
      <c r="I12" s="33">
        <f t="shared" si="3"/>
        <v>1.1828893677502178E-2</v>
      </c>
      <c r="J12" s="5">
        <f t="shared" si="4"/>
        <v>20003</v>
      </c>
      <c r="K12" s="10">
        <f t="shared" si="5"/>
        <v>0.98817110632249783</v>
      </c>
      <c r="L12" s="7">
        <v>16</v>
      </c>
      <c r="M12" s="33">
        <f t="shared" si="6"/>
        <v>7.3357480170556139E-4</v>
      </c>
      <c r="N12" s="5">
        <f t="shared" si="7"/>
        <v>19987</v>
      </c>
      <c r="O12" s="10">
        <f t="shared" si="8"/>
        <v>0.99926642519829445</v>
      </c>
      <c r="P12" s="6"/>
      <c r="Q12" s="33"/>
      <c r="R12" s="1"/>
      <c r="S12" s="8"/>
      <c r="T12" s="6"/>
      <c r="U12" s="33"/>
      <c r="V12" s="1"/>
      <c r="W12" s="8"/>
      <c r="X12" s="6"/>
      <c r="Y12" s="6"/>
      <c r="Z12" s="6"/>
      <c r="AA12" s="8"/>
      <c r="AB12" s="6"/>
      <c r="AC12" s="6"/>
      <c r="AD12" s="1"/>
      <c r="AE12" s="8"/>
      <c r="AF12" s="7">
        <v>19987</v>
      </c>
      <c r="AG12" s="4">
        <f t="shared" si="21"/>
        <v>0.91637247260556598</v>
      </c>
      <c r="AH12" s="4">
        <f t="shared" si="22"/>
        <v>8.3627527394434006E-2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" thickBot="1">
      <c r="A13" s="3">
        <v>44213</v>
      </c>
      <c r="B13" s="3">
        <v>44219</v>
      </c>
      <c r="C13" s="9">
        <v>21083</v>
      </c>
      <c r="D13" s="7">
        <v>1770</v>
      </c>
      <c r="E13" s="33">
        <f t="shared" si="0"/>
        <v>8.3953896504292552E-2</v>
      </c>
      <c r="F13" s="5">
        <f t="shared" si="1"/>
        <v>19313</v>
      </c>
      <c r="G13" s="10">
        <f t="shared" si="2"/>
        <v>0.91604610349570748</v>
      </c>
      <c r="H13" s="7">
        <v>34</v>
      </c>
      <c r="I13" s="33">
        <f t="shared" si="3"/>
        <v>1.6126737181615519E-3</v>
      </c>
      <c r="J13" s="5">
        <f t="shared" si="4"/>
        <v>19279</v>
      </c>
      <c r="K13" s="10">
        <f t="shared" si="5"/>
        <v>0.99838732628183846</v>
      </c>
      <c r="L13" s="6"/>
      <c r="M13" s="33"/>
      <c r="N13" s="1"/>
      <c r="O13" s="8"/>
      <c r="P13" s="6"/>
      <c r="Q13" s="33"/>
      <c r="R13" s="1"/>
      <c r="S13" s="8"/>
      <c r="T13" s="6"/>
      <c r="U13" s="6"/>
      <c r="V13" s="1"/>
      <c r="W13" s="8"/>
      <c r="X13" s="6"/>
      <c r="Y13" s="6"/>
      <c r="Z13" s="6"/>
      <c r="AA13" s="8"/>
      <c r="AB13" s="6"/>
      <c r="AC13" s="6"/>
      <c r="AD13" s="1"/>
      <c r="AE13" s="8"/>
      <c r="AF13" s="7">
        <v>19279</v>
      </c>
      <c r="AG13" s="4">
        <f t="shared" si="21"/>
        <v>0.91443342977754594</v>
      </c>
      <c r="AH13" s="4">
        <f t="shared" si="22"/>
        <v>8.5566570222454105E-2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" thickBot="1">
      <c r="A14" s="3">
        <v>44220</v>
      </c>
      <c r="B14" s="3">
        <v>44226</v>
      </c>
      <c r="C14" s="9">
        <v>20031</v>
      </c>
      <c r="D14" s="7">
        <v>1238</v>
      </c>
      <c r="E14" s="33">
        <f t="shared" si="0"/>
        <v>6.180420348459887E-2</v>
      </c>
      <c r="F14" s="5">
        <f t="shared" si="1"/>
        <v>18793</v>
      </c>
      <c r="G14" s="10">
        <f t="shared" si="2"/>
        <v>0.93819579651540108</v>
      </c>
      <c r="H14" s="6"/>
      <c r="I14" s="33"/>
      <c r="J14" s="1"/>
      <c r="K14" s="8"/>
      <c r="L14" s="6"/>
      <c r="M14" s="33"/>
      <c r="N14" s="1"/>
      <c r="O14" s="8"/>
      <c r="P14" s="6"/>
      <c r="Q14" s="6"/>
      <c r="R14" s="1"/>
      <c r="S14" s="8"/>
      <c r="T14" s="6"/>
      <c r="U14" s="6"/>
      <c r="V14" s="1"/>
      <c r="W14" s="8"/>
      <c r="X14" s="6"/>
      <c r="Y14" s="6"/>
      <c r="Z14" s="6"/>
      <c r="AA14" s="8"/>
      <c r="AB14" s="6"/>
      <c r="AC14" s="6"/>
      <c r="AD14" s="1"/>
      <c r="AE14" s="8"/>
      <c r="AF14" s="7">
        <v>18793</v>
      </c>
      <c r="AG14" s="4">
        <f t="shared" si="21"/>
        <v>0.93819579651540108</v>
      </c>
      <c r="AH14" s="4">
        <f t="shared" si="22"/>
        <v>6.180420348459887E-2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" thickBot="1">
      <c r="A15" s="3">
        <v>44227</v>
      </c>
      <c r="B15" s="3">
        <v>44233</v>
      </c>
      <c r="C15" s="9">
        <v>2256</v>
      </c>
      <c r="D15" s="6"/>
      <c r="E15" s="34"/>
      <c r="F15" s="5"/>
      <c r="G15" s="11"/>
      <c r="H15" s="6"/>
      <c r="I15" s="6"/>
      <c r="J15" s="1"/>
      <c r="K15" s="8"/>
      <c r="L15" s="6"/>
      <c r="M15" s="6"/>
      <c r="N15" s="1"/>
      <c r="O15" s="8"/>
      <c r="P15" s="6"/>
      <c r="Q15" s="6"/>
      <c r="R15" s="1"/>
      <c r="S15" s="8"/>
      <c r="T15" s="6"/>
      <c r="U15" s="6"/>
      <c r="V15" s="1"/>
      <c r="W15" s="8"/>
      <c r="X15" s="6"/>
      <c r="Y15" s="6"/>
      <c r="Z15" s="6"/>
      <c r="AA15" s="8"/>
      <c r="AB15" s="6"/>
      <c r="AC15" s="6"/>
      <c r="AD15" s="1"/>
      <c r="AE15" s="8"/>
      <c r="AF15" s="7">
        <v>2256</v>
      </c>
      <c r="AG15" s="4">
        <f t="shared" si="21"/>
        <v>1</v>
      </c>
      <c r="AH15" s="4">
        <f t="shared" si="22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" thickBot="1">
      <c r="A16" s="1"/>
      <c r="B16" s="1"/>
      <c r="C16" s="1"/>
      <c r="D16" s="1"/>
      <c r="E16" s="1"/>
      <c r="F16" s="1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ht="1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ht="1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ht="1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ht="1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ht="1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ht="1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ht="1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ht="1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ht="1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ht="1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ht="1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ht="1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ht="1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ht="1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ht="1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ht="1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ht="1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ht="1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ht="1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ht="1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ht="1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ht="1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ht="1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ht="1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ht="1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ht="1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ht="1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ht="1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ht="1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ht="1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E236-D337-4F75-A747-9BA0E731186B}">
  <dimension ref="B2:O181"/>
  <sheetViews>
    <sheetView workbookViewId="0">
      <selection activeCell="H31" sqref="H31"/>
    </sheetView>
  </sheetViews>
  <sheetFormatPr defaultRowHeight="14.4"/>
  <cols>
    <col min="2" max="2" width="80" customWidth="1"/>
    <col min="3" max="3" width="16.5546875" customWidth="1"/>
    <col min="4" max="4" width="18.33203125" customWidth="1"/>
    <col min="5" max="6" width="13.88671875" customWidth="1"/>
    <col min="7" max="15" width="10.33203125" customWidth="1"/>
  </cols>
  <sheetData>
    <row r="2" spans="2:15">
      <c r="B2" s="39" t="s">
        <v>143</v>
      </c>
      <c r="E2" s="39" t="s">
        <v>144</v>
      </c>
    </row>
    <row r="3" spans="2:15" ht="15" thickBot="1"/>
    <row r="4" spans="2:15" ht="21" thickBot="1">
      <c r="B4" s="35" t="s">
        <v>62</v>
      </c>
      <c r="E4" s="40" t="s">
        <v>0</v>
      </c>
      <c r="F4" s="40" t="s">
        <v>1</v>
      </c>
      <c r="G4" s="40" t="s">
        <v>4</v>
      </c>
      <c r="H4" s="40" t="s">
        <v>5</v>
      </c>
      <c r="I4" s="40" t="s">
        <v>6</v>
      </c>
      <c r="J4" s="40" t="s">
        <v>7</v>
      </c>
      <c r="K4" s="40" t="s">
        <v>8</v>
      </c>
      <c r="L4" s="40" t="s">
        <v>9</v>
      </c>
      <c r="M4" s="40" t="s">
        <v>10</v>
      </c>
      <c r="N4" s="40" t="s">
        <v>11</v>
      </c>
      <c r="O4" s="40" t="s">
        <v>12</v>
      </c>
    </row>
    <row r="5" spans="2:15" ht="15" thickBot="1">
      <c r="B5" s="36" t="s">
        <v>63</v>
      </c>
      <c r="E5" s="41">
        <v>44136</v>
      </c>
      <c r="F5" s="41">
        <v>44142</v>
      </c>
      <c r="G5" s="42">
        <v>20085</v>
      </c>
      <c r="H5" s="42">
        <v>1990</v>
      </c>
      <c r="I5" s="42">
        <v>424</v>
      </c>
      <c r="J5" s="42">
        <v>219</v>
      </c>
      <c r="K5" s="42">
        <v>240</v>
      </c>
      <c r="L5" s="42">
        <v>194</v>
      </c>
      <c r="M5" s="42">
        <v>106</v>
      </c>
      <c r="N5" s="42">
        <v>207</v>
      </c>
      <c r="O5" s="42">
        <v>16705</v>
      </c>
    </row>
    <row r="6" spans="2:15" ht="15" thickBot="1">
      <c r="B6" s="37" t="s">
        <v>64</v>
      </c>
      <c r="E6" s="41">
        <v>44143</v>
      </c>
      <c r="F6" s="41">
        <v>44149</v>
      </c>
      <c r="G6" s="42">
        <v>16248</v>
      </c>
      <c r="H6" s="42">
        <v>1711</v>
      </c>
      <c r="I6" s="42">
        <v>280</v>
      </c>
      <c r="J6" s="42">
        <v>208</v>
      </c>
      <c r="K6" s="42">
        <v>202</v>
      </c>
      <c r="L6" s="42">
        <v>97</v>
      </c>
      <c r="M6" s="42">
        <v>48</v>
      </c>
      <c r="N6" s="42">
        <v>146</v>
      </c>
      <c r="O6" s="42">
        <v>13556</v>
      </c>
    </row>
    <row r="7" spans="2:15" ht="15" thickBot="1">
      <c r="B7" s="37" t="s">
        <v>65</v>
      </c>
      <c r="E7" s="41">
        <v>44150</v>
      </c>
      <c r="F7" s="41">
        <v>44156</v>
      </c>
      <c r="G7" s="42">
        <v>17972</v>
      </c>
      <c r="H7" s="42">
        <v>1760</v>
      </c>
      <c r="I7" s="42">
        <v>346</v>
      </c>
      <c r="J7" s="42">
        <v>243</v>
      </c>
      <c r="K7" s="42">
        <v>158</v>
      </c>
      <c r="L7" s="42">
        <v>75</v>
      </c>
      <c r="M7" s="42">
        <v>23</v>
      </c>
      <c r="N7" s="42">
        <v>138</v>
      </c>
      <c r="O7" s="42">
        <v>15229</v>
      </c>
    </row>
    <row r="8" spans="2:15" ht="15" thickBot="1">
      <c r="B8" s="37" t="s">
        <v>66</v>
      </c>
      <c r="E8" s="41">
        <v>44157</v>
      </c>
      <c r="F8" s="41">
        <v>44163</v>
      </c>
      <c r="G8" s="42">
        <v>19932</v>
      </c>
      <c r="H8" s="42">
        <v>1890</v>
      </c>
      <c r="I8" s="42">
        <v>369</v>
      </c>
      <c r="J8" s="42">
        <v>237</v>
      </c>
      <c r="K8" s="42">
        <v>94</v>
      </c>
      <c r="L8" s="42">
        <v>24</v>
      </c>
      <c r="M8" s="42">
        <v>43</v>
      </c>
      <c r="N8" s="42">
        <v>121</v>
      </c>
      <c r="O8" s="42">
        <v>17154</v>
      </c>
    </row>
    <row r="9" spans="2:15" ht="15" thickBot="1">
      <c r="B9" s="37" t="s">
        <v>67</v>
      </c>
      <c r="E9" s="41">
        <v>44164</v>
      </c>
      <c r="F9" s="41">
        <v>44170</v>
      </c>
      <c r="G9" s="42">
        <v>22303</v>
      </c>
      <c r="H9" s="42">
        <v>2111</v>
      </c>
      <c r="I9" s="42">
        <v>380</v>
      </c>
      <c r="J9" s="42">
        <v>124</v>
      </c>
      <c r="K9" s="42">
        <v>47</v>
      </c>
      <c r="L9" s="42">
        <v>59</v>
      </c>
      <c r="M9" s="42">
        <v>62</v>
      </c>
      <c r="N9" s="42">
        <v>99</v>
      </c>
      <c r="O9" s="42">
        <v>19421</v>
      </c>
    </row>
    <row r="10" spans="2:15" ht="15" thickBot="1">
      <c r="B10" s="38" t="s">
        <v>68</v>
      </c>
      <c r="E10" s="41">
        <v>44171</v>
      </c>
      <c r="F10" s="41">
        <v>44177</v>
      </c>
      <c r="G10" s="42">
        <v>28550</v>
      </c>
      <c r="H10" s="42">
        <v>2225</v>
      </c>
      <c r="I10" s="42">
        <v>235</v>
      </c>
      <c r="J10" s="42">
        <v>75</v>
      </c>
      <c r="K10" s="42">
        <v>130</v>
      </c>
      <c r="L10" s="42">
        <v>71</v>
      </c>
      <c r="M10" s="42">
        <v>59</v>
      </c>
      <c r="N10" s="42">
        <v>68</v>
      </c>
      <c r="O10" s="42">
        <v>25687</v>
      </c>
    </row>
    <row r="11" spans="2:15" ht="15" thickBot="1">
      <c r="E11" s="41">
        <v>44178</v>
      </c>
      <c r="F11" s="41">
        <v>44184</v>
      </c>
      <c r="G11" s="42">
        <v>25545</v>
      </c>
      <c r="H11" s="42">
        <v>1729</v>
      </c>
      <c r="I11" s="42">
        <v>74</v>
      </c>
      <c r="J11" s="42">
        <v>119</v>
      </c>
      <c r="K11" s="42">
        <v>90</v>
      </c>
      <c r="L11" s="42">
        <v>62</v>
      </c>
      <c r="M11" s="42">
        <v>77</v>
      </c>
      <c r="N11" s="42">
        <v>4</v>
      </c>
      <c r="O11" s="42">
        <v>23390</v>
      </c>
    </row>
    <row r="12" spans="2:15" ht="15" thickBot="1">
      <c r="B12" s="36" t="s">
        <v>69</v>
      </c>
      <c r="E12" s="41">
        <v>44185</v>
      </c>
      <c r="F12" s="41">
        <v>44191</v>
      </c>
      <c r="G12" s="42">
        <v>18190</v>
      </c>
      <c r="H12" s="42">
        <v>885</v>
      </c>
      <c r="I12" s="42">
        <v>112</v>
      </c>
      <c r="J12" s="42">
        <v>84</v>
      </c>
      <c r="K12" s="42">
        <v>69</v>
      </c>
      <c r="L12" s="42">
        <v>48</v>
      </c>
      <c r="M12" s="42">
        <v>3</v>
      </c>
      <c r="N12" s="40"/>
      <c r="O12" s="42">
        <v>16989</v>
      </c>
    </row>
    <row r="13" spans="2:15" ht="15" thickBot="1">
      <c r="B13" s="37" t="s">
        <v>70</v>
      </c>
      <c r="E13" s="41">
        <v>44192</v>
      </c>
      <c r="F13" s="41">
        <v>44198</v>
      </c>
      <c r="G13" s="42">
        <v>17060</v>
      </c>
      <c r="H13" s="42">
        <v>923</v>
      </c>
      <c r="I13" s="42">
        <v>169</v>
      </c>
      <c r="J13" s="42">
        <v>98</v>
      </c>
      <c r="K13" s="42">
        <v>95</v>
      </c>
      <c r="L13" s="42">
        <v>4</v>
      </c>
      <c r="M13" s="40"/>
      <c r="N13" s="40"/>
      <c r="O13" s="42">
        <v>15771</v>
      </c>
    </row>
    <row r="14" spans="2:15" ht="15" thickBot="1">
      <c r="B14" s="37" t="s">
        <v>71</v>
      </c>
      <c r="E14" s="41">
        <v>44199</v>
      </c>
      <c r="F14" s="41">
        <v>44205</v>
      </c>
      <c r="G14" s="42">
        <v>23296</v>
      </c>
      <c r="H14" s="42">
        <v>1543</v>
      </c>
      <c r="I14" s="42">
        <v>262</v>
      </c>
      <c r="J14" s="42">
        <v>170</v>
      </c>
      <c r="K14" s="42">
        <v>13</v>
      </c>
      <c r="L14" s="40"/>
      <c r="M14" s="40"/>
      <c r="N14" s="40"/>
      <c r="O14" s="42">
        <v>21308</v>
      </c>
    </row>
    <row r="15" spans="2:15" ht="15" thickBot="1">
      <c r="B15" s="37" t="s">
        <v>72</v>
      </c>
      <c r="E15" s="41">
        <v>44206</v>
      </c>
      <c r="F15" s="41">
        <v>44212</v>
      </c>
      <c r="G15" s="42">
        <v>21811</v>
      </c>
      <c r="H15" s="42">
        <v>1550</v>
      </c>
      <c r="I15" s="42">
        <v>258</v>
      </c>
      <c r="J15" s="42">
        <v>16</v>
      </c>
      <c r="K15" s="40"/>
      <c r="L15" s="40"/>
      <c r="M15" s="40"/>
      <c r="N15" s="40"/>
      <c r="O15" s="42">
        <v>19987</v>
      </c>
    </row>
    <row r="16" spans="2:15" ht="15" thickBot="1">
      <c r="B16" s="37" t="s">
        <v>73</v>
      </c>
      <c r="E16" s="41">
        <v>44213</v>
      </c>
      <c r="F16" s="41">
        <v>44219</v>
      </c>
      <c r="G16" s="42">
        <v>21083</v>
      </c>
      <c r="H16" s="42">
        <v>1770</v>
      </c>
      <c r="I16" s="42">
        <v>34</v>
      </c>
      <c r="J16" s="40"/>
      <c r="K16" s="40"/>
      <c r="L16" s="40"/>
      <c r="M16" s="40"/>
      <c r="N16" s="40"/>
      <c r="O16" s="42">
        <v>19279</v>
      </c>
    </row>
    <row r="17" spans="2:15" ht="15" thickBot="1">
      <c r="B17" s="37" t="s">
        <v>74</v>
      </c>
      <c r="E17" s="41">
        <v>44220</v>
      </c>
      <c r="F17" s="41">
        <v>44226</v>
      </c>
      <c r="G17" s="42">
        <v>20031</v>
      </c>
      <c r="H17" s="42">
        <v>1238</v>
      </c>
      <c r="I17" s="40"/>
      <c r="J17" s="40"/>
      <c r="K17" s="40"/>
      <c r="L17" s="40"/>
      <c r="M17" s="40"/>
      <c r="N17" s="40"/>
      <c r="O17" s="42">
        <v>18793</v>
      </c>
    </row>
    <row r="18" spans="2:15" ht="15" thickBot="1">
      <c r="B18" s="37" t="s">
        <v>75</v>
      </c>
      <c r="E18" s="41">
        <v>44227</v>
      </c>
      <c r="F18" s="41">
        <v>44233</v>
      </c>
      <c r="G18" s="42">
        <v>2256</v>
      </c>
      <c r="H18" s="40"/>
      <c r="I18" s="40"/>
      <c r="J18" s="40"/>
      <c r="K18" s="40"/>
      <c r="L18" s="40"/>
      <c r="M18" s="40"/>
      <c r="N18" s="40"/>
      <c r="O18" s="42">
        <v>2256</v>
      </c>
    </row>
    <row r="19" spans="2:15">
      <c r="B19" s="37" t="s">
        <v>76</v>
      </c>
    </row>
    <row r="20" spans="2:15">
      <c r="B20" s="37" t="s">
        <v>77</v>
      </c>
    </row>
    <row r="21" spans="2:15">
      <c r="B21" s="38" t="s">
        <v>68</v>
      </c>
    </row>
    <row r="22" spans="2:15">
      <c r="E22" s="39" t="s">
        <v>145</v>
      </c>
    </row>
    <row r="23" spans="2:15">
      <c r="B23" s="36" t="s">
        <v>78</v>
      </c>
    </row>
    <row r="24" spans="2:15">
      <c r="B24" s="37" t="s">
        <v>79</v>
      </c>
      <c r="E24" s="43" t="s">
        <v>146</v>
      </c>
    </row>
    <row r="25" spans="2:15">
      <c r="B25" s="37" t="s">
        <v>80</v>
      </c>
      <c r="E25" s="44" t="s">
        <v>147</v>
      </c>
    </row>
    <row r="26" spans="2:15">
      <c r="B26" s="37" t="s">
        <v>81</v>
      </c>
      <c r="E26" s="43" t="s">
        <v>148</v>
      </c>
    </row>
    <row r="27" spans="2:15">
      <c r="B27" s="37" t="s">
        <v>82</v>
      </c>
      <c r="E27" s="45" t="s">
        <v>149</v>
      </c>
    </row>
    <row r="28" spans="2:15">
      <c r="B28" s="37" t="s">
        <v>74</v>
      </c>
      <c r="E28" s="43" t="s">
        <v>150</v>
      </c>
    </row>
    <row r="29" spans="2:15">
      <c r="B29" s="37" t="s">
        <v>75</v>
      </c>
      <c r="E29" s="44" t="s">
        <v>101</v>
      </c>
    </row>
    <row r="30" spans="2:15">
      <c r="B30" s="37" t="s">
        <v>76</v>
      </c>
    </row>
    <row r="31" spans="2:15">
      <c r="B31" s="37" t="s">
        <v>83</v>
      </c>
      <c r="E31" s="43" t="s">
        <v>151</v>
      </c>
    </row>
    <row r="32" spans="2:15">
      <c r="B32" s="37" t="s">
        <v>84</v>
      </c>
      <c r="E32" s="45" t="s">
        <v>152</v>
      </c>
    </row>
    <row r="33" spans="2:5">
      <c r="B33" s="38" t="s">
        <v>68</v>
      </c>
      <c r="E33" s="43" t="s">
        <v>153</v>
      </c>
    </row>
    <row r="34" spans="2:5">
      <c r="E34" s="43" t="s">
        <v>154</v>
      </c>
    </row>
    <row r="35" spans="2:5">
      <c r="B35" s="36" t="s">
        <v>85</v>
      </c>
      <c r="E35" s="43" t="s">
        <v>155</v>
      </c>
    </row>
    <row r="36" spans="2:5">
      <c r="B36" s="37" t="s">
        <v>79</v>
      </c>
      <c r="E36" s="43" t="s">
        <v>156</v>
      </c>
    </row>
    <row r="37" spans="2:5">
      <c r="B37" s="37" t="s">
        <v>80</v>
      </c>
      <c r="E37" s="43" t="s">
        <v>157</v>
      </c>
    </row>
    <row r="38" spans="2:5">
      <c r="B38" s="37" t="s">
        <v>81</v>
      </c>
      <c r="E38" s="43" t="s">
        <v>158</v>
      </c>
    </row>
    <row r="39" spans="2:5">
      <c r="B39" s="37" t="s">
        <v>82</v>
      </c>
      <c r="E39" s="43" t="s">
        <v>159</v>
      </c>
    </row>
    <row r="40" spans="2:5">
      <c r="B40" s="37" t="s">
        <v>74</v>
      </c>
      <c r="E40" s="43" t="s">
        <v>160</v>
      </c>
    </row>
    <row r="41" spans="2:5">
      <c r="B41" s="37" t="s">
        <v>75</v>
      </c>
      <c r="E41" s="43" t="s">
        <v>161</v>
      </c>
    </row>
    <row r="42" spans="2:5">
      <c r="B42" s="37" t="s">
        <v>76</v>
      </c>
    </row>
    <row r="43" spans="2:5">
      <c r="B43" s="37" t="s">
        <v>86</v>
      </c>
    </row>
    <row r="44" spans="2:5">
      <c r="B44" s="37" t="s">
        <v>84</v>
      </c>
    </row>
    <row r="45" spans="2:5">
      <c r="B45" s="38" t="s">
        <v>87</v>
      </c>
      <c r="E45" s="39" t="s">
        <v>162</v>
      </c>
    </row>
    <row r="47" spans="2:5">
      <c r="B47" s="36" t="s">
        <v>88</v>
      </c>
      <c r="E47" s="46" t="s">
        <v>151</v>
      </c>
    </row>
    <row r="48" spans="2:5">
      <c r="B48" s="37" t="s">
        <v>79</v>
      </c>
      <c r="E48" s="47" t="s">
        <v>163</v>
      </c>
    </row>
    <row r="49" spans="2:5">
      <c r="B49" s="37" t="s">
        <v>80</v>
      </c>
      <c r="E49" s="47" t="s">
        <v>164</v>
      </c>
    </row>
    <row r="50" spans="2:5">
      <c r="B50" s="37" t="s">
        <v>81</v>
      </c>
      <c r="E50" s="47" t="s">
        <v>165</v>
      </c>
    </row>
    <row r="51" spans="2:5">
      <c r="B51" s="37" t="s">
        <v>82</v>
      </c>
      <c r="E51" s="47" t="s">
        <v>166</v>
      </c>
    </row>
    <row r="52" spans="2:5">
      <c r="B52" s="37" t="s">
        <v>74</v>
      </c>
      <c r="E52" s="47" t="s">
        <v>167</v>
      </c>
    </row>
    <row r="53" spans="2:5">
      <c r="B53" s="37" t="s">
        <v>75</v>
      </c>
      <c r="E53" s="47" t="s">
        <v>168</v>
      </c>
    </row>
    <row r="54" spans="2:5">
      <c r="B54" s="37" t="s">
        <v>76</v>
      </c>
      <c r="E54" s="47" t="s">
        <v>169</v>
      </c>
    </row>
    <row r="55" spans="2:5">
      <c r="B55" s="37" t="s">
        <v>89</v>
      </c>
      <c r="E55" s="47" t="s">
        <v>170</v>
      </c>
    </row>
    <row r="56" spans="2:5">
      <c r="B56" s="37" t="s">
        <v>84</v>
      </c>
      <c r="E56" s="47" t="s">
        <v>171</v>
      </c>
    </row>
    <row r="57" spans="2:5">
      <c r="B57" s="38" t="s">
        <v>87</v>
      </c>
      <c r="E57" s="48" t="s">
        <v>172</v>
      </c>
    </row>
    <row r="59" spans="2:5">
      <c r="B59" s="36" t="s">
        <v>90</v>
      </c>
    </row>
    <row r="60" spans="2:5">
      <c r="B60" s="37" t="s">
        <v>79</v>
      </c>
    </row>
    <row r="61" spans="2:5">
      <c r="B61" s="37" t="s">
        <v>80</v>
      </c>
    </row>
    <row r="62" spans="2:5">
      <c r="B62" s="37" t="s">
        <v>81</v>
      </c>
    </row>
    <row r="63" spans="2:5">
      <c r="B63" s="37" t="s">
        <v>82</v>
      </c>
    </row>
    <row r="64" spans="2:5">
      <c r="B64" s="37" t="s">
        <v>74</v>
      </c>
    </row>
    <row r="65" spans="2:2">
      <c r="B65" s="37" t="s">
        <v>75</v>
      </c>
    </row>
    <row r="66" spans="2:2">
      <c r="B66" s="37" t="s">
        <v>76</v>
      </c>
    </row>
    <row r="67" spans="2:2">
      <c r="B67" s="37" t="s">
        <v>91</v>
      </c>
    </row>
    <row r="68" spans="2:2">
      <c r="B68" s="37" t="s">
        <v>84</v>
      </c>
    </row>
    <row r="69" spans="2:2">
      <c r="B69" s="38" t="s">
        <v>87</v>
      </c>
    </row>
    <row r="71" spans="2:2">
      <c r="B71" s="36" t="s">
        <v>92</v>
      </c>
    </row>
    <row r="72" spans="2:2">
      <c r="B72" s="37" t="s">
        <v>79</v>
      </c>
    </row>
    <row r="73" spans="2:2">
      <c r="B73" s="37" t="s">
        <v>80</v>
      </c>
    </row>
    <row r="74" spans="2:2">
      <c r="B74" s="37" t="s">
        <v>81</v>
      </c>
    </row>
    <row r="75" spans="2:2">
      <c r="B75" s="37" t="s">
        <v>82</v>
      </c>
    </row>
    <row r="76" spans="2:2">
      <c r="B76" s="37" t="s">
        <v>74</v>
      </c>
    </row>
    <row r="77" spans="2:2">
      <c r="B77" s="37" t="s">
        <v>75</v>
      </c>
    </row>
    <row r="78" spans="2:2">
      <c r="B78" s="37" t="s">
        <v>76</v>
      </c>
    </row>
    <row r="79" spans="2:2">
      <c r="B79" s="37" t="s">
        <v>93</v>
      </c>
    </row>
    <row r="80" spans="2:2">
      <c r="B80" s="37" t="s">
        <v>84</v>
      </c>
    </row>
    <row r="81" spans="2:2">
      <c r="B81" s="38" t="s">
        <v>68</v>
      </c>
    </row>
    <row r="83" spans="2:2">
      <c r="B83" s="36" t="s">
        <v>94</v>
      </c>
    </row>
    <row r="84" spans="2:2">
      <c r="B84" s="37" t="s">
        <v>79</v>
      </c>
    </row>
    <row r="85" spans="2:2">
      <c r="B85" s="37" t="s">
        <v>80</v>
      </c>
    </row>
    <row r="86" spans="2:2">
      <c r="B86" s="37" t="s">
        <v>81</v>
      </c>
    </row>
    <row r="87" spans="2:2">
      <c r="B87" s="37" t="s">
        <v>82</v>
      </c>
    </row>
    <row r="88" spans="2:2">
      <c r="B88" s="37" t="s">
        <v>74</v>
      </c>
    </row>
    <row r="89" spans="2:2">
      <c r="B89" s="37" t="s">
        <v>75</v>
      </c>
    </row>
    <row r="90" spans="2:2">
      <c r="B90" s="37" t="s">
        <v>76</v>
      </c>
    </row>
    <row r="91" spans="2:2">
      <c r="B91" s="37" t="s">
        <v>95</v>
      </c>
    </row>
    <row r="92" spans="2:2">
      <c r="B92" s="37" t="s">
        <v>84</v>
      </c>
    </row>
    <row r="93" spans="2:2">
      <c r="B93" s="38" t="s">
        <v>68</v>
      </c>
    </row>
    <row r="95" spans="2:2">
      <c r="B95" s="36" t="s">
        <v>96</v>
      </c>
    </row>
    <row r="96" spans="2:2">
      <c r="B96" s="37" t="s">
        <v>79</v>
      </c>
    </row>
    <row r="97" spans="2:2">
      <c r="B97" s="37" t="s">
        <v>80</v>
      </c>
    </row>
    <row r="98" spans="2:2">
      <c r="B98" s="37" t="s">
        <v>81</v>
      </c>
    </row>
    <row r="99" spans="2:2">
      <c r="B99" s="37" t="s">
        <v>82</v>
      </c>
    </row>
    <row r="100" spans="2:2">
      <c r="B100" s="37" t="s">
        <v>74</v>
      </c>
    </row>
    <row r="101" spans="2:2">
      <c r="B101" s="37" t="s">
        <v>75</v>
      </c>
    </row>
    <row r="102" spans="2:2">
      <c r="B102" s="37" t="s">
        <v>76</v>
      </c>
    </row>
    <row r="103" spans="2:2">
      <c r="B103" s="37" t="s">
        <v>97</v>
      </c>
    </row>
    <row r="104" spans="2:2">
      <c r="B104" s="37" t="s">
        <v>84</v>
      </c>
    </row>
    <row r="105" spans="2:2">
      <c r="B105" s="38" t="s">
        <v>68</v>
      </c>
    </row>
    <row r="107" spans="2:2">
      <c r="B107" s="36" t="s">
        <v>98</v>
      </c>
    </row>
    <row r="108" spans="2:2">
      <c r="B108" s="37" t="s">
        <v>79</v>
      </c>
    </row>
    <row r="109" spans="2:2">
      <c r="B109" s="37" t="s">
        <v>80</v>
      </c>
    </row>
    <row r="110" spans="2:2">
      <c r="B110" s="37" t="s">
        <v>81</v>
      </c>
    </row>
    <row r="111" spans="2:2">
      <c r="B111" s="37" t="s">
        <v>99</v>
      </c>
    </row>
    <row r="112" spans="2:2">
      <c r="B112" s="37" t="s">
        <v>74</v>
      </c>
    </row>
    <row r="113" spans="2:2">
      <c r="B113" s="37" t="s">
        <v>75</v>
      </c>
    </row>
    <row r="114" spans="2:2">
      <c r="B114" s="37" t="s">
        <v>76</v>
      </c>
    </row>
    <row r="115" spans="2:2">
      <c r="B115" s="37" t="s">
        <v>100</v>
      </c>
    </row>
    <row r="116" spans="2:2">
      <c r="B116" s="37" t="s">
        <v>77</v>
      </c>
    </row>
    <row r="117" spans="2:2">
      <c r="B117" s="38" t="s">
        <v>101</v>
      </c>
    </row>
    <row r="119" spans="2:2">
      <c r="B119" s="35" t="s">
        <v>102</v>
      </c>
    </row>
    <row r="120" spans="2:2">
      <c r="B120" s="37" t="s">
        <v>103</v>
      </c>
    </row>
    <row r="121" spans="2:2">
      <c r="B121" s="37" t="s">
        <v>104</v>
      </c>
    </row>
    <row r="122" spans="2:2">
      <c r="B122" s="37" t="s">
        <v>105</v>
      </c>
    </row>
    <row r="124" spans="2:2">
      <c r="B124" s="37" t="s">
        <v>106</v>
      </c>
    </row>
    <row r="125" spans="2:2">
      <c r="B125" s="37" t="s">
        <v>107</v>
      </c>
    </row>
    <row r="126" spans="2:2">
      <c r="B126" s="37" t="s">
        <v>108</v>
      </c>
    </row>
    <row r="127" spans="2:2">
      <c r="B127" s="37"/>
    </row>
    <row r="128" spans="2:2">
      <c r="B128" s="37" t="s">
        <v>109</v>
      </c>
    </row>
    <row r="129" spans="2:2">
      <c r="B129" s="37" t="s">
        <v>107</v>
      </c>
    </row>
    <row r="130" spans="2:2">
      <c r="B130" s="37" t="s">
        <v>110</v>
      </c>
    </row>
    <row r="132" spans="2:2">
      <c r="B132" s="37" t="s">
        <v>111</v>
      </c>
    </row>
    <row r="134" spans="2:2">
      <c r="B134" s="37" t="s">
        <v>112</v>
      </c>
    </row>
    <row r="136" spans="2:2">
      <c r="B136" s="37" t="s">
        <v>113</v>
      </c>
    </row>
    <row r="138" spans="2:2">
      <c r="B138" s="37" t="s">
        <v>114</v>
      </c>
    </row>
    <row r="140" spans="2:2">
      <c r="B140" s="35" t="s">
        <v>115</v>
      </c>
    </row>
    <row r="141" spans="2:2">
      <c r="B141" s="37" t="s">
        <v>116</v>
      </c>
    </row>
    <row r="142" spans="2:2">
      <c r="B142" s="37" t="s">
        <v>117</v>
      </c>
    </row>
    <row r="143" spans="2:2">
      <c r="B143" s="37" t="s">
        <v>118</v>
      </c>
    </row>
    <row r="144" spans="2:2">
      <c r="B144" s="37" t="s">
        <v>119</v>
      </c>
    </row>
    <row r="146" spans="2:2">
      <c r="B146" s="37" t="s">
        <v>120</v>
      </c>
    </row>
    <row r="147" spans="2:2">
      <c r="B147" s="37" t="s">
        <v>121</v>
      </c>
    </row>
    <row r="148" spans="2:2">
      <c r="B148" s="37" t="s">
        <v>122</v>
      </c>
    </row>
    <row r="149" spans="2:2">
      <c r="B149" s="37" t="s">
        <v>119</v>
      </c>
    </row>
    <row r="150" spans="2:2">
      <c r="B150" s="37" t="s">
        <v>107</v>
      </c>
    </row>
    <row r="151" spans="2:2">
      <c r="B151" s="37" t="s">
        <v>123</v>
      </c>
    </row>
    <row r="152" spans="2:2">
      <c r="B152" s="37" t="s">
        <v>124</v>
      </c>
    </row>
    <row r="153" spans="2:2">
      <c r="B153" s="37" t="s">
        <v>125</v>
      </c>
    </row>
    <row r="154" spans="2:2">
      <c r="B154" s="37" t="s">
        <v>119</v>
      </c>
    </row>
    <row r="155" spans="2:2">
      <c r="B155" s="37" t="s">
        <v>107</v>
      </c>
    </row>
    <row r="156" spans="2:2">
      <c r="B156" s="37" t="s">
        <v>126</v>
      </c>
    </row>
    <row r="157" spans="2:2">
      <c r="B157" s="37" t="s">
        <v>127</v>
      </c>
    </row>
    <row r="158" spans="2:2">
      <c r="B158" s="37" t="s">
        <v>128</v>
      </c>
    </row>
    <row r="159" spans="2:2">
      <c r="B159" s="37" t="s">
        <v>119</v>
      </c>
    </row>
    <row r="160" spans="2:2">
      <c r="B160" s="37" t="s">
        <v>107</v>
      </c>
    </row>
    <row r="161" spans="2:2">
      <c r="B161" s="37" t="s">
        <v>129</v>
      </c>
    </row>
    <row r="162" spans="2:2">
      <c r="B162" s="37" t="s">
        <v>130</v>
      </c>
    </row>
    <row r="163" spans="2:2">
      <c r="B163" s="37" t="s">
        <v>131</v>
      </c>
    </row>
    <row r="164" spans="2:2">
      <c r="B164" s="37" t="s">
        <v>119</v>
      </c>
    </row>
    <row r="165" spans="2:2">
      <c r="B165" s="37" t="s">
        <v>107</v>
      </c>
    </row>
    <row r="166" spans="2:2">
      <c r="B166" s="37" t="s">
        <v>132</v>
      </c>
    </row>
    <row r="167" spans="2:2">
      <c r="B167" s="37" t="s">
        <v>133</v>
      </c>
    </row>
    <row r="168" spans="2:2">
      <c r="B168" s="37" t="s">
        <v>134</v>
      </c>
    </row>
    <row r="169" spans="2:2">
      <c r="B169" s="37" t="s">
        <v>135</v>
      </c>
    </row>
    <row r="170" spans="2:2">
      <c r="B170" s="37" t="s">
        <v>107</v>
      </c>
    </row>
    <row r="171" spans="2:2">
      <c r="B171" s="37" t="s">
        <v>136</v>
      </c>
    </row>
    <row r="172" spans="2:2">
      <c r="B172" s="37" t="s">
        <v>137</v>
      </c>
    </row>
    <row r="173" spans="2:2">
      <c r="B173" s="37" t="s">
        <v>138</v>
      </c>
    </row>
    <row r="174" spans="2:2">
      <c r="B174" s="37" t="s">
        <v>119</v>
      </c>
    </row>
    <row r="175" spans="2:2">
      <c r="B175" s="37" t="s">
        <v>107</v>
      </c>
    </row>
    <row r="176" spans="2:2">
      <c r="B176" s="37" t="s">
        <v>139</v>
      </c>
    </row>
    <row r="177" spans="2:2">
      <c r="B177" s="37" t="s">
        <v>140</v>
      </c>
    </row>
    <row r="178" spans="2:2">
      <c r="B178" s="37" t="s">
        <v>141</v>
      </c>
    </row>
    <row r="179" spans="2:2">
      <c r="B179" s="37" t="s">
        <v>119</v>
      </c>
    </row>
    <row r="181" spans="2:2">
      <c r="B181" s="3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</vt:lpstr>
      <vt:lpstr>SQL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Samberger</dc:creator>
  <cp:lastModifiedBy>Viktoria Samberger</cp:lastModifiedBy>
  <dcterms:created xsi:type="dcterms:W3CDTF">2024-05-31T17:27:36Z</dcterms:created>
  <dcterms:modified xsi:type="dcterms:W3CDTF">2024-08-28T15:13:55Z</dcterms:modified>
</cp:coreProperties>
</file>