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07FA9186-0E16-4BB5-905B-46F65F6099C1}" xr6:coauthVersionLast="47" xr6:coauthVersionMax="47" xr10:uidLastSave="{00000000-0000-0000-0000-000000000000}"/>
  <bookViews>
    <workbookView xWindow="-80" yWindow="-80" windowWidth="19360" windowHeight="10240" activeTab="3" xr2:uid="{2C85BAB2-9B62-4E51-B3EB-D606BC370155}"/>
  </bookViews>
  <sheets>
    <sheet name="Locations" sheetId="1" r:id="rId1"/>
    <sheet name="Transportation" sheetId="2" r:id="rId2"/>
    <sheet name="Model" sheetId="3" r:id="rId3"/>
    <sheet name="Model w Stipulation" sheetId="4" r:id="rId4"/>
  </sheets>
  <definedNames>
    <definedName name="solver_adj" localSheetId="2" hidden="1">Model!$B$4:$B$16</definedName>
    <definedName name="solver_adj" localSheetId="3" hidden="1">'Model w Stipulation'!$B$4:$B$16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Model!$B$4:$B$16</definedName>
    <definedName name="solver_lhs1" localSheetId="3" hidden="1">'Model w Stipulation'!$B$4:$B$16</definedName>
    <definedName name="solver_lhs2" localSheetId="2" hidden="1">Model!$L$4:$L$12</definedName>
    <definedName name="solver_lhs2" localSheetId="3" hidden="1">'Model w Stipulation'!$L$4:$L$12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Model!$I$18</definedName>
    <definedName name="solver_opt" localSheetId="3" hidden="1">'Model w Stipulation'!$I$18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el2" localSheetId="2" hidden="1">1</definedName>
    <definedName name="solver_rel2" localSheetId="3" hidden="1">1</definedName>
    <definedName name="solver_rhs1" localSheetId="2" hidden="1">0</definedName>
    <definedName name="solver_rhs1" localSheetId="3" hidden="1">0</definedName>
    <definedName name="solver_rhs2" localSheetId="2" hidden="1">Model!$M$4:$M$12</definedName>
    <definedName name="solver_rhs2" localSheetId="3" hidden="1">'Model w Stipulation'!$M$4:$M$12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F16" i="4"/>
  <c r="D16" i="4"/>
  <c r="F15" i="4"/>
  <c r="D15" i="4"/>
  <c r="F14" i="4"/>
  <c r="D14" i="4"/>
  <c r="F13" i="4"/>
  <c r="D13" i="4"/>
  <c r="K12" i="4"/>
  <c r="J12" i="4"/>
  <c r="F12" i="4"/>
  <c r="D12" i="4"/>
  <c r="K11" i="4"/>
  <c r="J11" i="4"/>
  <c r="L11" i="4" s="1"/>
  <c r="F11" i="4"/>
  <c r="D11" i="4"/>
  <c r="K10" i="4"/>
  <c r="J10" i="4"/>
  <c r="F10" i="4"/>
  <c r="D10" i="4"/>
  <c r="K9" i="4"/>
  <c r="J9" i="4"/>
  <c r="L9" i="4" s="1"/>
  <c r="F9" i="4"/>
  <c r="D9" i="4"/>
  <c r="K8" i="4"/>
  <c r="J8" i="4"/>
  <c r="F8" i="4"/>
  <c r="D8" i="4"/>
  <c r="K7" i="4"/>
  <c r="J7" i="4"/>
  <c r="L7" i="4" s="1"/>
  <c r="F7" i="4"/>
  <c r="D7" i="4"/>
  <c r="K6" i="4"/>
  <c r="J6" i="4"/>
  <c r="L6" i="4" s="1"/>
  <c r="F6" i="4"/>
  <c r="D6" i="4"/>
  <c r="K5" i="4"/>
  <c r="J5" i="4"/>
  <c r="L5" i="4" s="1"/>
  <c r="F5" i="4"/>
  <c r="D5" i="4"/>
  <c r="K4" i="4"/>
  <c r="J4" i="4"/>
  <c r="F4" i="4"/>
  <c r="D4" i="4"/>
  <c r="F6" i="3"/>
  <c r="J5" i="3"/>
  <c r="K5" i="3"/>
  <c r="I18" i="3"/>
  <c r="J6" i="3"/>
  <c r="J7" i="3"/>
  <c r="J8" i="3"/>
  <c r="J9" i="3"/>
  <c r="J10" i="3"/>
  <c r="J11" i="3"/>
  <c r="J12" i="3"/>
  <c r="J4" i="3"/>
  <c r="K6" i="3"/>
  <c r="K7" i="3"/>
  <c r="K8" i="3"/>
  <c r="K9" i="3"/>
  <c r="K10" i="3"/>
  <c r="K11" i="3"/>
  <c r="K12" i="3"/>
  <c r="K4" i="3"/>
  <c r="F5" i="3"/>
  <c r="F7" i="3"/>
  <c r="F8" i="3"/>
  <c r="F9" i="3"/>
  <c r="F10" i="3"/>
  <c r="F11" i="3"/>
  <c r="F12" i="3"/>
  <c r="F13" i="3"/>
  <c r="F14" i="3"/>
  <c r="F15" i="3"/>
  <c r="F16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L8" i="4" l="1"/>
  <c r="L10" i="4"/>
  <c r="L4" i="4"/>
  <c r="L12" i="4"/>
  <c r="L4" i="3"/>
  <c r="L11" i="3"/>
  <c r="L10" i="3"/>
  <c r="L6" i="3"/>
  <c r="L5" i="3"/>
  <c r="L9" i="3"/>
  <c r="L7" i="3"/>
  <c r="L12" i="3"/>
  <c r="L8" i="3"/>
</calcChain>
</file>

<file path=xl/sharedStrings.xml><?xml version="1.0" encoding="utf-8"?>
<sst xmlns="http://schemas.openxmlformats.org/spreadsheetml/2006/main" count="63" uniqueCount="28">
  <si>
    <t>location_id</t>
  </si>
  <si>
    <t>location_name</t>
  </si>
  <si>
    <t>gumdrop_requirement</t>
  </si>
  <si>
    <t>loc_type</t>
  </si>
  <si>
    <t>Butter Pecan Bluff</t>
  </si>
  <si>
    <t>warehouse</t>
  </si>
  <si>
    <t>Candyfloss Countryside</t>
  </si>
  <si>
    <t>Caramel Cascades</t>
  </si>
  <si>
    <t>Coconut Cream Cove</t>
  </si>
  <si>
    <t>retail</t>
  </si>
  <si>
    <t>Frosted Fluff Fields</t>
  </si>
  <si>
    <t>Hazelnut Haven</t>
  </si>
  <si>
    <t>Licorice Labyrinth</t>
  </si>
  <si>
    <t>Malted Milk Manor</t>
  </si>
  <si>
    <t>Peppermint Peninsula</t>
  </si>
  <si>
    <t>from</t>
  </si>
  <si>
    <t>to</t>
  </si>
  <si>
    <t>cost_per_mile</t>
  </si>
  <si>
    <t>Ship</t>
  </si>
  <si>
    <t>From</t>
  </si>
  <si>
    <t>To</t>
  </si>
  <si>
    <t xml:space="preserve">Unit Cost </t>
  </si>
  <si>
    <t xml:space="preserve">Nodes </t>
  </si>
  <si>
    <t>Inflow</t>
  </si>
  <si>
    <t>Outflow</t>
  </si>
  <si>
    <t>Net Flow</t>
  </si>
  <si>
    <t xml:space="preserve">Supply/Demand </t>
  </si>
  <si>
    <t xml:space="preserve">Total Transportation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</si>
</sst>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1" xfId="0" applyFont="1" applyBorder="1"/>
    <xf numFmtId="0" fontId="2" fillId="0" borderId="2" xfId="0" applyFont="1" applyBorder="1"/>
    <xf numFmtId="44" fontId="2" fillId="0" borderId="2" xfId="1" applyFont="1" applyBorder="1"/>
    <xf numFmtId="0" fontId="3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ont="1" applyFill="1" applyBorder="1"/>
    <xf numFmtId="44" fontId="2" fillId="6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349250</xdr:colOff>
      <xdr:row>7</xdr:row>
      <xdr:rowOff>95250</xdr:rowOff>
    </xdr:from>
    <xdr:to>
      <xdr:col>22</xdr:col>
      <xdr:colOff>298729</xdr:colOff>
      <xdr:row>29</xdr:row>
      <xdr:rowOff>89109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4CBCAD-C47A-D021-6769-A2B8BA7D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0" y="1384300"/>
          <a:ext cx="5435879" cy="4057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349250</xdr:colOff>
      <xdr:row>7</xdr:row>
      <xdr:rowOff>95250</xdr:rowOff>
    </xdr:from>
    <xdr:to>
      <xdr:col>22</xdr:col>
      <xdr:colOff>298729</xdr:colOff>
      <xdr:row>29</xdr:row>
      <xdr:rowOff>89109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FB300-2160-4B5F-8F39-0F37BBFC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0" y="1384300"/>
          <a:ext cx="5435879" cy="405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4602-CA61-4BCF-A89B-1DAC25B58332}">
  <dimension ref="A1:D10"/>
  <sheetViews>
    <sheetView workbookViewId="0">
      <selection activeCell="C4" sqref="C4:C10"/>
    </sheetView>
  </sheetViews>
  <sheetFormatPr defaultRowHeight="14.5" x14ac:dyDescent="0.35"/>
  <cols>
    <col min="1" max="1" width="9.6328125" bestFit="1" customWidth="1"/>
    <col min="2" max="2" width="20" bestFit="1" customWidth="1"/>
    <col min="3" max="3" width="18.81640625" bestFit="1" customWidth="1"/>
    <col min="4" max="4" width="9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342</v>
      </c>
      <c r="D2" t="s">
        <v>5</v>
      </c>
    </row>
    <row r="3" spans="1:4" x14ac:dyDescent="0.35">
      <c r="A3">
        <v>1</v>
      </c>
      <c r="B3" t="s">
        <v>6</v>
      </c>
      <c r="C3">
        <v>342</v>
      </c>
      <c r="D3" t="s">
        <v>5</v>
      </c>
    </row>
    <row r="4" spans="1:4" x14ac:dyDescent="0.35">
      <c r="A4">
        <v>2</v>
      </c>
      <c r="B4" t="s">
        <v>7</v>
      </c>
      <c r="C4">
        <v>212</v>
      </c>
      <c r="D4" t="s">
        <v>5</v>
      </c>
    </row>
    <row r="5" spans="1:4" x14ac:dyDescent="0.35">
      <c r="A5">
        <v>3</v>
      </c>
      <c r="B5" t="s">
        <v>8</v>
      </c>
      <c r="C5">
        <v>195</v>
      </c>
      <c r="D5" t="s">
        <v>9</v>
      </c>
    </row>
    <row r="6" spans="1:4" x14ac:dyDescent="0.35">
      <c r="A6">
        <v>4</v>
      </c>
      <c r="B6" t="s">
        <v>10</v>
      </c>
      <c r="C6">
        <v>130</v>
      </c>
      <c r="D6" t="s">
        <v>9</v>
      </c>
    </row>
    <row r="7" spans="1:4" x14ac:dyDescent="0.35">
      <c r="A7">
        <v>5</v>
      </c>
      <c r="B7" t="s">
        <v>11</v>
      </c>
      <c r="C7">
        <v>152</v>
      </c>
      <c r="D7" t="s">
        <v>9</v>
      </c>
    </row>
    <row r="8" spans="1:4" x14ac:dyDescent="0.35">
      <c r="A8">
        <v>6</v>
      </c>
      <c r="B8" t="s">
        <v>12</v>
      </c>
      <c r="C8">
        <v>217</v>
      </c>
      <c r="D8" t="s">
        <v>9</v>
      </c>
    </row>
    <row r="9" spans="1:4" x14ac:dyDescent="0.35">
      <c r="A9">
        <v>7</v>
      </c>
      <c r="B9" t="s">
        <v>13</v>
      </c>
      <c r="C9">
        <v>130</v>
      </c>
      <c r="D9" t="s">
        <v>9</v>
      </c>
    </row>
    <row r="10" spans="1:4" x14ac:dyDescent="0.35">
      <c r="A10">
        <v>8</v>
      </c>
      <c r="B10" t="s">
        <v>14</v>
      </c>
      <c r="C10">
        <v>176</v>
      </c>
      <c r="D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14A5-34BB-4A1E-980F-170CB46D0217}">
  <dimension ref="A1:C14"/>
  <sheetViews>
    <sheetView workbookViewId="0">
      <selection activeCell="D13" sqref="D13"/>
    </sheetView>
  </sheetViews>
  <sheetFormatPr defaultRowHeight="14.5" x14ac:dyDescent="0.35"/>
  <cols>
    <col min="1" max="1" width="4.54296875" bestFit="1" customWidth="1"/>
    <col min="2" max="2" width="2.453125" bestFit="1" customWidth="1"/>
    <col min="3" max="3" width="12.0898437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5</v>
      </c>
      <c r="C2">
        <v>47</v>
      </c>
    </row>
    <row r="3" spans="1:3" x14ac:dyDescent="0.35">
      <c r="A3">
        <v>1</v>
      </c>
      <c r="B3">
        <v>4</v>
      </c>
      <c r="C3">
        <v>37</v>
      </c>
    </row>
    <row r="4" spans="1:3" x14ac:dyDescent="0.35">
      <c r="A4">
        <v>2</v>
      </c>
      <c r="B4">
        <v>5</v>
      </c>
      <c r="C4">
        <v>36</v>
      </c>
    </row>
    <row r="5" spans="1:3" x14ac:dyDescent="0.35">
      <c r="A5">
        <v>3</v>
      </c>
      <c r="B5">
        <v>8</v>
      </c>
      <c r="C5">
        <v>49</v>
      </c>
    </row>
    <row r="6" spans="1:3" x14ac:dyDescent="0.35">
      <c r="A6">
        <v>4</v>
      </c>
      <c r="B6">
        <v>5</v>
      </c>
      <c r="C6">
        <v>29</v>
      </c>
    </row>
    <row r="7" spans="1:3" x14ac:dyDescent="0.35">
      <c r="A7">
        <v>4</v>
      </c>
      <c r="B7">
        <v>8</v>
      </c>
      <c r="C7">
        <v>47</v>
      </c>
    </row>
    <row r="8" spans="1:3" x14ac:dyDescent="0.35">
      <c r="A8">
        <v>5</v>
      </c>
      <c r="B8">
        <v>7</v>
      </c>
      <c r="C8">
        <v>42</v>
      </c>
    </row>
    <row r="9" spans="1:3" x14ac:dyDescent="0.35">
      <c r="A9">
        <v>7</v>
      </c>
      <c r="B9">
        <v>3</v>
      </c>
      <c r="C9">
        <v>47</v>
      </c>
    </row>
    <row r="10" spans="1:3" x14ac:dyDescent="0.35">
      <c r="A10">
        <v>7</v>
      </c>
      <c r="B10">
        <v>4</v>
      </c>
      <c r="C10">
        <v>47</v>
      </c>
    </row>
    <row r="11" spans="1:3" x14ac:dyDescent="0.35">
      <c r="A11">
        <v>7</v>
      </c>
      <c r="B11">
        <v>8</v>
      </c>
      <c r="C11">
        <v>42</v>
      </c>
    </row>
    <row r="12" spans="1:3" x14ac:dyDescent="0.35">
      <c r="A12">
        <v>8</v>
      </c>
      <c r="B12">
        <v>4</v>
      </c>
      <c r="C12">
        <v>31</v>
      </c>
    </row>
    <row r="13" spans="1:3" x14ac:dyDescent="0.35">
      <c r="A13">
        <v>8</v>
      </c>
      <c r="B13">
        <v>6</v>
      </c>
      <c r="C13">
        <v>44</v>
      </c>
    </row>
    <row r="14" spans="1:3" x14ac:dyDescent="0.35">
      <c r="A14">
        <v>8</v>
      </c>
      <c r="B14">
        <v>7</v>
      </c>
      <c r="C14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E563-60B6-46C4-A92A-E26B9270F662}">
  <dimension ref="B3:M18"/>
  <sheetViews>
    <sheetView topLeftCell="A2" workbookViewId="0">
      <selection activeCell="H19" sqref="H19"/>
    </sheetView>
  </sheetViews>
  <sheetFormatPr defaultRowHeight="14.5" x14ac:dyDescent="0.35"/>
  <cols>
    <col min="3" max="3" width="1.81640625" bestFit="1" customWidth="1"/>
    <col min="4" max="4" width="20" bestFit="1" customWidth="1"/>
    <col min="5" max="5" width="1.81640625" bestFit="1" customWidth="1"/>
    <col min="6" max="6" width="18.6328125" bestFit="1" customWidth="1"/>
    <col min="8" max="8" width="21.81640625" bestFit="1" customWidth="1"/>
    <col min="9" max="9" width="20" bestFit="1" customWidth="1"/>
    <col min="13" max="13" width="14" bestFit="1" customWidth="1"/>
  </cols>
  <sheetData>
    <row r="3" spans="2:13" x14ac:dyDescent="0.35">
      <c r="B3" s="6" t="s">
        <v>18</v>
      </c>
      <c r="C3" s="7" t="s">
        <v>19</v>
      </c>
      <c r="D3" s="8"/>
      <c r="E3" s="12" t="s">
        <v>20</v>
      </c>
      <c r="F3" s="13"/>
      <c r="G3" s="9" t="s">
        <v>21</v>
      </c>
      <c r="I3" s="11" t="s">
        <v>22</v>
      </c>
      <c r="J3" s="10" t="s">
        <v>23</v>
      </c>
      <c r="K3" s="10" t="s">
        <v>24</v>
      </c>
      <c r="L3" s="10" t="s">
        <v>25</v>
      </c>
      <c r="M3" s="9" t="s">
        <v>26</v>
      </c>
    </row>
    <row r="4" spans="2:13" x14ac:dyDescent="0.35">
      <c r="B4" s="1">
        <v>342</v>
      </c>
      <c r="C4" s="1">
        <v>0</v>
      </c>
      <c r="D4" s="1" t="str">
        <f>VLOOKUP(C4,$H$4:$I$12,2,0)</f>
        <v>Butter Pecan Bluff</v>
      </c>
      <c r="E4" s="1">
        <v>5</v>
      </c>
      <c r="F4" s="1" t="str">
        <f>_xlfn.XLOOKUP(E4,$H$4:$H$12,$I$4:$I$12)</f>
        <v>Hazelnut Haven</v>
      </c>
      <c r="G4" s="2">
        <v>47</v>
      </c>
      <c r="H4">
        <v>0</v>
      </c>
      <c r="I4" s="3" t="s">
        <v>4</v>
      </c>
      <c r="J4" s="3">
        <f>SUMIF($E$4:$E$16,H4,$B$4:$B$16)</f>
        <v>0</v>
      </c>
      <c r="K4" s="3">
        <f>SUMIF($C$4:$C$16,H4,$B$4:$B$16)</f>
        <v>342</v>
      </c>
      <c r="L4" s="3">
        <f>J4-K4</f>
        <v>-342</v>
      </c>
      <c r="M4" s="3">
        <v>-342</v>
      </c>
    </row>
    <row r="5" spans="2:13" x14ac:dyDescent="0.35">
      <c r="B5" s="1">
        <v>342</v>
      </c>
      <c r="C5" s="1">
        <v>1</v>
      </c>
      <c r="D5" s="1" t="str">
        <f t="shared" ref="D5:D16" si="0">VLOOKUP(C5,$H$4:$I$12,2,0)</f>
        <v>Candyfloss Countryside</v>
      </c>
      <c r="E5" s="1">
        <v>4</v>
      </c>
      <c r="F5" s="1" t="str">
        <f t="shared" ref="F5:F16" si="1">_xlfn.XLOOKUP(E5,$H$4:$H$12,$I$4:$I$12)</f>
        <v>Frosted Fluff Fields</v>
      </c>
      <c r="G5" s="2">
        <v>37</v>
      </c>
      <c r="H5">
        <v>1</v>
      </c>
      <c r="I5" s="3" t="s">
        <v>6</v>
      </c>
      <c r="J5" s="3">
        <f>SUMIF($E$4:$E$16,H5,$B$4:$B$16)</f>
        <v>0</v>
      </c>
      <c r="K5" s="3">
        <f>SUMIF($C$4:$C$16,H5,$B$4:$B$16)</f>
        <v>342</v>
      </c>
      <c r="L5" s="3">
        <f t="shared" ref="L5:L12" si="2">J5-K5</f>
        <v>-342</v>
      </c>
      <c r="M5" s="3">
        <v>-342</v>
      </c>
    </row>
    <row r="6" spans="2:13" x14ac:dyDescent="0.35">
      <c r="B6" s="1">
        <v>212</v>
      </c>
      <c r="C6" s="1">
        <v>2</v>
      </c>
      <c r="D6" s="1" t="str">
        <f t="shared" si="0"/>
        <v>Caramel Cascades</v>
      </c>
      <c r="E6" s="1">
        <v>5</v>
      </c>
      <c r="F6" s="1" t="str">
        <f>_xlfn.XLOOKUP(E6,$H$4:$H$12,$I$4:$I$12)</f>
        <v>Hazelnut Haven</v>
      </c>
      <c r="G6" s="2">
        <v>36</v>
      </c>
      <c r="H6">
        <v>2</v>
      </c>
      <c r="I6" s="3" t="s">
        <v>7</v>
      </c>
      <c r="J6" s="3">
        <f t="shared" ref="J5:J12" si="3">SUMIF($E$4:$E$16,H6,$B$4:$B$16)</f>
        <v>0</v>
      </c>
      <c r="K6" s="3">
        <f t="shared" ref="K5:K12" si="4">SUMIF($C$4:$C$16,H6,$B$4:$B$16)</f>
        <v>212</v>
      </c>
      <c r="L6" s="3">
        <f t="shared" si="2"/>
        <v>-212</v>
      </c>
      <c r="M6" s="3">
        <v>-212</v>
      </c>
    </row>
    <row r="7" spans="2:13" x14ac:dyDescent="0.35">
      <c r="B7" s="1">
        <v>0</v>
      </c>
      <c r="C7" s="1">
        <v>3</v>
      </c>
      <c r="D7" s="1" t="str">
        <f t="shared" si="0"/>
        <v>Coconut Cream Cove</v>
      </c>
      <c r="E7" s="1">
        <v>8</v>
      </c>
      <c r="F7" s="1" t="str">
        <f t="shared" si="1"/>
        <v>Peppermint Peninsula</v>
      </c>
      <c r="G7" s="2">
        <v>48</v>
      </c>
      <c r="H7">
        <v>3</v>
      </c>
      <c r="I7" s="3" t="s">
        <v>8</v>
      </c>
      <c r="J7" s="3">
        <f t="shared" si="3"/>
        <v>195</v>
      </c>
      <c r="K7" s="3">
        <f t="shared" si="4"/>
        <v>0</v>
      </c>
      <c r="L7" s="3">
        <f t="shared" si="2"/>
        <v>195</v>
      </c>
      <c r="M7" s="3">
        <v>195</v>
      </c>
    </row>
    <row r="8" spans="2:13" x14ac:dyDescent="0.35">
      <c r="B8" s="1">
        <v>0</v>
      </c>
      <c r="C8" s="1">
        <v>4</v>
      </c>
      <c r="D8" s="1" t="str">
        <f t="shared" si="0"/>
        <v>Frosted Fluff Fields</v>
      </c>
      <c r="E8" s="1">
        <v>5</v>
      </c>
      <c r="F8" s="1" t="str">
        <f t="shared" si="1"/>
        <v>Hazelnut Haven</v>
      </c>
      <c r="G8" s="2">
        <v>29</v>
      </c>
      <c r="H8">
        <v>4</v>
      </c>
      <c r="I8" s="3" t="s">
        <v>10</v>
      </c>
      <c r="J8" s="3">
        <f t="shared" si="3"/>
        <v>342</v>
      </c>
      <c r="K8" s="3">
        <f t="shared" si="4"/>
        <v>212</v>
      </c>
      <c r="L8" s="3">
        <f t="shared" si="2"/>
        <v>130</v>
      </c>
      <c r="M8" s="3">
        <v>130</v>
      </c>
    </row>
    <row r="9" spans="2:13" x14ac:dyDescent="0.35">
      <c r="B9" s="1">
        <v>212</v>
      </c>
      <c r="C9" s="1">
        <v>4</v>
      </c>
      <c r="D9" s="1" t="str">
        <f t="shared" si="0"/>
        <v>Frosted Fluff Fields</v>
      </c>
      <c r="E9" s="1">
        <v>8</v>
      </c>
      <c r="F9" s="1" t="str">
        <f t="shared" si="1"/>
        <v>Peppermint Peninsula</v>
      </c>
      <c r="G9" s="2">
        <v>27</v>
      </c>
      <c r="H9">
        <v>5</v>
      </c>
      <c r="I9" s="3" t="s">
        <v>11</v>
      </c>
      <c r="J9" s="3">
        <f t="shared" si="3"/>
        <v>554</v>
      </c>
      <c r="K9" s="3">
        <f t="shared" si="4"/>
        <v>402</v>
      </c>
      <c r="L9" s="3">
        <f t="shared" si="2"/>
        <v>152</v>
      </c>
      <c r="M9" s="3">
        <v>152</v>
      </c>
    </row>
    <row r="10" spans="2:13" x14ac:dyDescent="0.35">
      <c r="B10" s="1">
        <v>402</v>
      </c>
      <c r="C10" s="1">
        <v>5</v>
      </c>
      <c r="D10" s="1" t="str">
        <f t="shared" si="0"/>
        <v>Hazelnut Haven</v>
      </c>
      <c r="E10" s="1">
        <v>7</v>
      </c>
      <c r="F10" s="1" t="str">
        <f t="shared" si="1"/>
        <v>Malted Milk Manor</v>
      </c>
      <c r="G10" s="2">
        <v>42</v>
      </c>
      <c r="H10">
        <v>6</v>
      </c>
      <c r="I10" s="3" t="s">
        <v>12</v>
      </c>
      <c r="J10" s="3">
        <f t="shared" si="3"/>
        <v>113</v>
      </c>
      <c r="K10" s="3">
        <f t="shared" si="4"/>
        <v>0</v>
      </c>
      <c r="L10" s="3">
        <f t="shared" si="2"/>
        <v>113</v>
      </c>
      <c r="M10" s="3">
        <v>217</v>
      </c>
    </row>
    <row r="11" spans="2:13" x14ac:dyDescent="0.35">
      <c r="B11" s="1">
        <v>195</v>
      </c>
      <c r="C11" s="1">
        <v>7</v>
      </c>
      <c r="D11" s="1" t="str">
        <f t="shared" si="0"/>
        <v>Malted Milk Manor</v>
      </c>
      <c r="E11" s="1">
        <v>3</v>
      </c>
      <c r="F11" s="1" t="str">
        <f t="shared" si="1"/>
        <v>Coconut Cream Cove</v>
      </c>
      <c r="G11" s="2">
        <v>47</v>
      </c>
      <c r="H11">
        <v>7</v>
      </c>
      <c r="I11" s="3" t="s">
        <v>13</v>
      </c>
      <c r="J11" s="3">
        <f t="shared" si="3"/>
        <v>402</v>
      </c>
      <c r="K11" s="3">
        <f t="shared" si="4"/>
        <v>272</v>
      </c>
      <c r="L11" s="3">
        <f t="shared" si="2"/>
        <v>130</v>
      </c>
      <c r="M11" s="3">
        <v>130</v>
      </c>
    </row>
    <row r="12" spans="2:13" x14ac:dyDescent="0.35">
      <c r="B12" s="1">
        <v>0</v>
      </c>
      <c r="C12" s="1">
        <v>7</v>
      </c>
      <c r="D12" s="1" t="str">
        <f t="shared" si="0"/>
        <v>Malted Milk Manor</v>
      </c>
      <c r="E12" s="1">
        <v>4</v>
      </c>
      <c r="F12" s="1" t="str">
        <f t="shared" si="1"/>
        <v>Frosted Fluff Fields</v>
      </c>
      <c r="G12" s="2">
        <v>47</v>
      </c>
      <c r="H12">
        <v>8</v>
      </c>
      <c r="I12" s="3" t="s">
        <v>14</v>
      </c>
      <c r="J12" s="3">
        <f t="shared" si="3"/>
        <v>289</v>
      </c>
      <c r="K12" s="3">
        <f t="shared" si="4"/>
        <v>113</v>
      </c>
      <c r="L12" s="3">
        <f t="shared" si="2"/>
        <v>176</v>
      </c>
      <c r="M12" s="3">
        <v>176</v>
      </c>
    </row>
    <row r="13" spans="2:13" x14ac:dyDescent="0.35">
      <c r="B13" s="1">
        <v>77</v>
      </c>
      <c r="C13" s="1">
        <v>7</v>
      </c>
      <c r="D13" s="1" t="str">
        <f t="shared" si="0"/>
        <v>Malted Milk Manor</v>
      </c>
      <c r="E13" s="1">
        <v>8</v>
      </c>
      <c r="F13" s="1" t="str">
        <f t="shared" si="1"/>
        <v>Peppermint Peninsula</v>
      </c>
      <c r="G13" s="2">
        <v>48</v>
      </c>
    </row>
    <row r="14" spans="2:13" x14ac:dyDescent="0.35">
      <c r="B14" s="1">
        <v>0</v>
      </c>
      <c r="C14" s="1">
        <v>8</v>
      </c>
      <c r="D14" s="1" t="str">
        <f t="shared" si="0"/>
        <v>Peppermint Peninsula</v>
      </c>
      <c r="E14" s="1">
        <v>4</v>
      </c>
      <c r="F14" s="1" t="str">
        <f t="shared" si="1"/>
        <v>Frosted Fluff Fields</v>
      </c>
      <c r="G14" s="2">
        <v>31</v>
      </c>
    </row>
    <row r="15" spans="2:13" x14ac:dyDescent="0.35">
      <c r="B15" s="1">
        <v>113</v>
      </c>
      <c r="C15" s="1">
        <v>8</v>
      </c>
      <c r="D15" s="1" t="str">
        <f t="shared" si="0"/>
        <v>Peppermint Peninsula</v>
      </c>
      <c r="E15" s="1">
        <v>6</v>
      </c>
      <c r="F15" s="1" t="str">
        <f t="shared" si="1"/>
        <v>Licorice Labyrinth</v>
      </c>
      <c r="G15" s="2">
        <v>44</v>
      </c>
    </row>
    <row r="16" spans="2:13" x14ac:dyDescent="0.35">
      <c r="B16" s="1">
        <v>0</v>
      </c>
      <c r="C16" s="1">
        <v>8</v>
      </c>
      <c r="D16" s="1" t="str">
        <f t="shared" si="0"/>
        <v>Peppermint Peninsula</v>
      </c>
      <c r="E16" s="1">
        <v>7</v>
      </c>
      <c r="F16" s="1" t="str">
        <f t="shared" si="1"/>
        <v>Malted Milk Manor</v>
      </c>
      <c r="G16" s="2">
        <v>35</v>
      </c>
    </row>
    <row r="17" spans="8:9" ht="15" thickBot="1" x14ac:dyDescent="0.4"/>
    <row r="18" spans="8:9" ht="15" thickBot="1" x14ac:dyDescent="0.4">
      <c r="H18" s="4" t="s">
        <v>27</v>
      </c>
      <c r="I18" s="5">
        <f>SUMPRODUCT(B4:B16,G4:G16)</f>
        <v>76801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4734-E89F-4542-B3BF-219DC034D931}">
  <dimension ref="B3:M18"/>
  <sheetViews>
    <sheetView tabSelected="1" workbookViewId="0">
      <selection activeCell="F31" sqref="F31"/>
    </sheetView>
  </sheetViews>
  <sheetFormatPr defaultRowHeight="14.5" x14ac:dyDescent="0.35"/>
  <cols>
    <col min="3" max="3" width="1.81640625" bestFit="1" customWidth="1"/>
    <col min="4" max="4" width="20" bestFit="1" customWidth="1"/>
    <col min="5" max="5" width="1.81640625" bestFit="1" customWidth="1"/>
    <col min="6" max="6" width="18.6328125" bestFit="1" customWidth="1"/>
    <col min="8" max="8" width="21.81640625" bestFit="1" customWidth="1"/>
    <col min="9" max="9" width="20" bestFit="1" customWidth="1"/>
    <col min="13" max="13" width="14" bestFit="1" customWidth="1"/>
  </cols>
  <sheetData>
    <row r="3" spans="2:13" x14ac:dyDescent="0.35">
      <c r="B3" s="6" t="s">
        <v>18</v>
      </c>
      <c r="C3" s="7" t="s">
        <v>19</v>
      </c>
      <c r="D3" s="8"/>
      <c r="E3" s="12" t="s">
        <v>20</v>
      </c>
      <c r="F3" s="13"/>
      <c r="G3" s="9" t="s">
        <v>21</v>
      </c>
      <c r="I3" s="11" t="s">
        <v>22</v>
      </c>
      <c r="J3" s="10" t="s">
        <v>23</v>
      </c>
      <c r="K3" s="10" t="s">
        <v>24</v>
      </c>
      <c r="L3" s="10" t="s">
        <v>25</v>
      </c>
      <c r="M3" s="9" t="s">
        <v>26</v>
      </c>
    </row>
    <row r="4" spans="2:13" x14ac:dyDescent="0.35">
      <c r="B4" s="1">
        <v>457</v>
      </c>
      <c r="C4" s="1">
        <v>0</v>
      </c>
      <c r="D4" s="1" t="str">
        <f>VLOOKUP(C4,$H$4:$I$12,2,0)</f>
        <v>Butter Pecan Bluff</v>
      </c>
      <c r="E4" s="1">
        <v>5</v>
      </c>
      <c r="F4" s="1" t="str">
        <f>_xlfn.XLOOKUP(E4,$H$4:$H$12,$I$4:$I$12)</f>
        <v>Hazelnut Haven</v>
      </c>
      <c r="G4" s="2">
        <v>47</v>
      </c>
      <c r="H4">
        <v>0</v>
      </c>
      <c r="I4" s="3" t="s">
        <v>4</v>
      </c>
      <c r="J4" s="3">
        <f>SUMIF($E$4:$E$16,H4,$B$4:$B$16)</f>
        <v>0</v>
      </c>
      <c r="K4" s="3">
        <f>SUMIF($C$4:$C$16,H4,$B$4:$B$16)</f>
        <v>457</v>
      </c>
      <c r="L4" s="3">
        <f>J4-K4</f>
        <v>-457</v>
      </c>
      <c r="M4" s="14">
        <v>-457</v>
      </c>
    </row>
    <row r="5" spans="2:13" x14ac:dyDescent="0.35">
      <c r="B5" s="1">
        <v>342</v>
      </c>
      <c r="C5" s="1">
        <v>1</v>
      </c>
      <c r="D5" s="1" t="str">
        <f t="shared" ref="D5:D16" si="0">VLOOKUP(C5,$H$4:$I$12,2,0)</f>
        <v>Candyfloss Countryside</v>
      </c>
      <c r="E5" s="1">
        <v>4</v>
      </c>
      <c r="F5" s="1" t="str">
        <f t="shared" ref="F5:F16" si="1">_xlfn.XLOOKUP(E5,$H$4:$H$12,$I$4:$I$12)</f>
        <v>Frosted Fluff Fields</v>
      </c>
      <c r="G5" s="2">
        <v>37</v>
      </c>
      <c r="H5">
        <v>1</v>
      </c>
      <c r="I5" s="3" t="s">
        <v>6</v>
      </c>
      <c r="J5" s="3">
        <f>SUMIF($E$4:$E$16,H5,$B$4:$B$16)</f>
        <v>0</v>
      </c>
      <c r="K5" s="3">
        <f>SUMIF($C$4:$C$16,H5,$B$4:$B$16)</f>
        <v>342</v>
      </c>
      <c r="L5" s="3">
        <f t="shared" ref="L5:L12" si="2">J5-K5</f>
        <v>-342</v>
      </c>
      <c r="M5" s="14">
        <v>-342</v>
      </c>
    </row>
    <row r="6" spans="2:13" x14ac:dyDescent="0.35">
      <c r="B6" s="1">
        <v>201</v>
      </c>
      <c r="C6" s="1">
        <v>2</v>
      </c>
      <c r="D6" s="1" t="str">
        <f t="shared" si="0"/>
        <v>Caramel Cascades</v>
      </c>
      <c r="E6" s="1">
        <v>5</v>
      </c>
      <c r="F6" s="1" t="str">
        <f>_xlfn.XLOOKUP(E6,$H$4:$H$12,$I$4:$I$12)</f>
        <v>Hazelnut Haven</v>
      </c>
      <c r="G6" s="2">
        <v>36</v>
      </c>
      <c r="H6">
        <v>2</v>
      </c>
      <c r="I6" s="3" t="s">
        <v>7</v>
      </c>
      <c r="J6" s="3">
        <f t="shared" ref="J6:J13" si="3">SUMIF($E$4:$E$16,H6,$B$4:$B$16)</f>
        <v>0</v>
      </c>
      <c r="K6" s="3">
        <f t="shared" ref="K6:K13" si="4">SUMIF($C$4:$C$16,H6,$B$4:$B$16)</f>
        <v>201</v>
      </c>
      <c r="L6" s="3">
        <f t="shared" si="2"/>
        <v>-201</v>
      </c>
      <c r="M6" s="14">
        <v>-212</v>
      </c>
    </row>
    <row r="7" spans="2:13" x14ac:dyDescent="0.35">
      <c r="B7" s="1">
        <v>0</v>
      </c>
      <c r="C7" s="1">
        <v>3</v>
      </c>
      <c r="D7" s="1" t="str">
        <f t="shared" si="0"/>
        <v>Coconut Cream Cove</v>
      </c>
      <c r="E7" s="1">
        <v>8</v>
      </c>
      <c r="F7" s="1" t="str">
        <f t="shared" si="1"/>
        <v>Peppermint Peninsula</v>
      </c>
      <c r="G7" s="2">
        <v>48</v>
      </c>
      <c r="H7">
        <v>3</v>
      </c>
      <c r="I7" s="3" t="s">
        <v>8</v>
      </c>
      <c r="J7" s="3">
        <f t="shared" si="3"/>
        <v>195</v>
      </c>
      <c r="K7" s="3">
        <f t="shared" si="4"/>
        <v>0</v>
      </c>
      <c r="L7" s="3">
        <f t="shared" si="2"/>
        <v>195</v>
      </c>
      <c r="M7" s="3">
        <v>195</v>
      </c>
    </row>
    <row r="8" spans="2:13" x14ac:dyDescent="0.35">
      <c r="B8" s="1">
        <v>0</v>
      </c>
      <c r="C8" s="1">
        <v>4</v>
      </c>
      <c r="D8" s="1" t="str">
        <f t="shared" si="0"/>
        <v>Frosted Fluff Fields</v>
      </c>
      <c r="E8" s="1">
        <v>5</v>
      </c>
      <c r="F8" s="1" t="str">
        <f t="shared" si="1"/>
        <v>Hazelnut Haven</v>
      </c>
      <c r="G8" s="2">
        <v>29</v>
      </c>
      <c r="H8">
        <v>4</v>
      </c>
      <c r="I8" s="3" t="s">
        <v>10</v>
      </c>
      <c r="J8" s="3">
        <f t="shared" si="3"/>
        <v>523</v>
      </c>
      <c r="K8" s="3">
        <f t="shared" si="4"/>
        <v>393</v>
      </c>
      <c r="L8" s="3">
        <f t="shared" si="2"/>
        <v>130</v>
      </c>
      <c r="M8" s="3">
        <v>130</v>
      </c>
    </row>
    <row r="9" spans="2:13" x14ac:dyDescent="0.35">
      <c r="B9" s="1">
        <v>393</v>
      </c>
      <c r="C9" s="1">
        <v>4</v>
      </c>
      <c r="D9" s="1" t="str">
        <f t="shared" si="0"/>
        <v>Frosted Fluff Fields</v>
      </c>
      <c r="E9" s="1">
        <v>8</v>
      </c>
      <c r="F9" s="1" t="str">
        <f t="shared" si="1"/>
        <v>Peppermint Peninsula</v>
      </c>
      <c r="G9" s="2">
        <v>27</v>
      </c>
      <c r="H9">
        <v>5</v>
      </c>
      <c r="I9" s="3" t="s">
        <v>11</v>
      </c>
      <c r="J9" s="3">
        <f t="shared" si="3"/>
        <v>658</v>
      </c>
      <c r="K9" s="3">
        <f t="shared" si="4"/>
        <v>506</v>
      </c>
      <c r="L9" s="3">
        <f t="shared" si="2"/>
        <v>152</v>
      </c>
      <c r="M9" s="3">
        <v>152</v>
      </c>
    </row>
    <row r="10" spans="2:13" x14ac:dyDescent="0.35">
      <c r="B10" s="1">
        <v>506</v>
      </c>
      <c r="C10" s="1">
        <v>5</v>
      </c>
      <c r="D10" s="1" t="str">
        <f t="shared" si="0"/>
        <v>Hazelnut Haven</v>
      </c>
      <c r="E10" s="1">
        <v>7</v>
      </c>
      <c r="F10" s="1" t="str">
        <f t="shared" si="1"/>
        <v>Malted Milk Manor</v>
      </c>
      <c r="G10" s="2">
        <v>42</v>
      </c>
      <c r="H10">
        <v>6</v>
      </c>
      <c r="I10" s="3" t="s">
        <v>12</v>
      </c>
      <c r="J10" s="3">
        <f t="shared" si="3"/>
        <v>217</v>
      </c>
      <c r="K10" s="3">
        <f t="shared" si="4"/>
        <v>0</v>
      </c>
      <c r="L10" s="3">
        <f t="shared" si="2"/>
        <v>217</v>
      </c>
      <c r="M10" s="3">
        <v>217</v>
      </c>
    </row>
    <row r="11" spans="2:13" x14ac:dyDescent="0.35">
      <c r="B11" s="1">
        <v>195</v>
      </c>
      <c r="C11" s="1">
        <v>7</v>
      </c>
      <c r="D11" s="1" t="str">
        <f t="shared" si="0"/>
        <v>Malted Milk Manor</v>
      </c>
      <c r="E11" s="1">
        <v>3</v>
      </c>
      <c r="F11" s="1" t="str">
        <f t="shared" si="1"/>
        <v>Coconut Cream Cove</v>
      </c>
      <c r="G11" s="2">
        <v>47</v>
      </c>
      <c r="H11">
        <v>7</v>
      </c>
      <c r="I11" s="3" t="s">
        <v>13</v>
      </c>
      <c r="J11" s="3">
        <f t="shared" si="3"/>
        <v>506</v>
      </c>
      <c r="K11" s="3">
        <f t="shared" si="4"/>
        <v>376</v>
      </c>
      <c r="L11" s="3">
        <f t="shared" si="2"/>
        <v>130</v>
      </c>
      <c r="M11" s="3">
        <v>130</v>
      </c>
    </row>
    <row r="12" spans="2:13" x14ac:dyDescent="0.35">
      <c r="B12" s="1">
        <v>181</v>
      </c>
      <c r="C12" s="1">
        <v>7</v>
      </c>
      <c r="D12" s="1" t="str">
        <f t="shared" si="0"/>
        <v>Malted Milk Manor</v>
      </c>
      <c r="E12" s="1">
        <v>4</v>
      </c>
      <c r="F12" s="1" t="str">
        <f t="shared" si="1"/>
        <v>Frosted Fluff Fields</v>
      </c>
      <c r="G12" s="2">
        <v>47</v>
      </c>
      <c r="H12">
        <v>8</v>
      </c>
      <c r="I12" s="3" t="s">
        <v>14</v>
      </c>
      <c r="J12" s="3">
        <f t="shared" si="3"/>
        <v>393</v>
      </c>
      <c r="K12" s="3">
        <f t="shared" si="4"/>
        <v>217</v>
      </c>
      <c r="L12" s="3">
        <f t="shared" si="2"/>
        <v>176</v>
      </c>
      <c r="M12" s="3">
        <v>176</v>
      </c>
    </row>
    <row r="13" spans="2:13" x14ac:dyDescent="0.35">
      <c r="B13" s="1">
        <v>0</v>
      </c>
      <c r="C13" s="1">
        <v>7</v>
      </c>
      <c r="D13" s="1" t="str">
        <f t="shared" si="0"/>
        <v>Malted Milk Manor</v>
      </c>
      <c r="E13" s="1">
        <v>8</v>
      </c>
      <c r="F13" s="1" t="str">
        <f t="shared" si="1"/>
        <v>Peppermint Peninsula</v>
      </c>
      <c r="G13" s="2">
        <v>48</v>
      </c>
    </row>
    <row r="14" spans="2:13" x14ac:dyDescent="0.35">
      <c r="B14" s="1">
        <v>0</v>
      </c>
      <c r="C14" s="1">
        <v>8</v>
      </c>
      <c r="D14" s="1" t="str">
        <f t="shared" si="0"/>
        <v>Peppermint Peninsula</v>
      </c>
      <c r="E14" s="1">
        <v>4</v>
      </c>
      <c r="F14" s="1" t="str">
        <f t="shared" si="1"/>
        <v>Frosted Fluff Fields</v>
      </c>
      <c r="G14" s="2">
        <v>31</v>
      </c>
    </row>
    <row r="15" spans="2:13" x14ac:dyDescent="0.35">
      <c r="B15" s="1">
        <v>217</v>
      </c>
      <c r="C15" s="1">
        <v>8</v>
      </c>
      <c r="D15" s="1" t="str">
        <f t="shared" si="0"/>
        <v>Peppermint Peninsula</v>
      </c>
      <c r="E15" s="1">
        <v>6</v>
      </c>
      <c r="F15" s="1" t="str">
        <f t="shared" si="1"/>
        <v>Licorice Labyrinth</v>
      </c>
      <c r="G15" s="2">
        <v>44</v>
      </c>
    </row>
    <row r="16" spans="2:13" x14ac:dyDescent="0.35">
      <c r="B16" s="1">
        <v>0</v>
      </c>
      <c r="C16" s="1">
        <v>8</v>
      </c>
      <c r="D16" s="1" t="str">
        <f t="shared" si="0"/>
        <v>Peppermint Peninsula</v>
      </c>
      <c r="E16" s="1">
        <v>7</v>
      </c>
      <c r="F16" s="1" t="str">
        <f t="shared" si="1"/>
        <v>Malted Milk Manor</v>
      </c>
      <c r="G16" s="2">
        <v>35</v>
      </c>
    </row>
    <row r="17" spans="8:9" ht="15" thickBot="1" x14ac:dyDescent="0.4"/>
    <row r="18" spans="8:9" ht="15" thickBot="1" x14ac:dyDescent="0.4">
      <c r="H18" s="4" t="s">
        <v>27</v>
      </c>
      <c r="I18" s="15">
        <f>SUMPRODUCT(B4:B16,G4:G16)</f>
        <v>100452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3" ma:contentTypeDescription="Create a new document." ma:contentTypeScope="" ma:versionID="98b00eda3bae0bc0dd3dedc11aeccb8e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8770509aad491fd78f3c8932feb8118a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Props1.xml><?xml version="1.0" encoding="utf-8"?>
<ds:datastoreItem xmlns:ds="http://schemas.openxmlformats.org/officeDocument/2006/customXml" ds:itemID="{B944ACED-C1D4-409F-A62C-F562B9C87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6995B1-508D-495F-A357-E4EE160D6E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728153-A50E-407C-9AA2-4ABD618AA398}">
  <ds:schemaRefs>
    <ds:schemaRef ds:uri="53260887-8d8e-4892-808b-78d7f57b138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c709f8-2985-4fa4-82e2-60efa68dfdc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Transportation</vt:lpstr>
      <vt:lpstr>Model</vt:lpstr>
      <vt:lpstr>Model w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2025-03-19T22:30:36Z</dcterms:created>
  <dcterms:modified xsi:type="dcterms:W3CDTF">2025-03-20T18:33:57Z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