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9E6B0A90-969E-460D-93B8-A55A06897454}" xr6:coauthVersionLast="47" xr6:coauthVersionMax="47" xr10:uidLastSave="{00000000-0000-0000-0000-000000000000}"/>
  <bookViews>
    <workbookView xWindow="10" yWindow="10" windowWidth="19180" windowHeight="10060" firstSheet="1" activeTab="1" xr2:uid="{2917B3C2-C422-488A-8179-495C8D1B354F}"/>
  </bookViews>
  <sheets>
    <sheet name="Zip Files" sheetId="1" r:id="rId1"/>
    <sheet name="Summary Statistics " sheetId="4" r:id="rId2"/>
    <sheet name="Model" sheetId="2" r:id="rId3"/>
    <sheet name="Model with Stipulation" sheetId="3" r:id="rId4"/>
  </sheets>
  <definedNames>
    <definedName name="solver_adj" localSheetId="2" hidden="1">Model!$O$6:$O$11</definedName>
    <definedName name="solver_adj" localSheetId="3" hidden="1">'Model with Stipulation'!$O$6:$O$11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Model!$C$12:$N$12</definedName>
    <definedName name="solver_lhs1" localSheetId="3" hidden="1">'Model with Stipulation'!$C$12:$N$12</definedName>
    <definedName name="solver_lhs2" localSheetId="2" hidden="1">Model!$O$6:$O$11</definedName>
    <definedName name="solver_lhs2" localSheetId="3" hidden="1">'Model with Stipulation'!$O$11</definedName>
    <definedName name="solver_lhs3" localSheetId="2" hidden="1">Model!$O$6:$O$11</definedName>
    <definedName name="solver_lhs3" localSheetId="3" hidden="1">'Model with Stipulation'!$O$6:$O$11</definedName>
    <definedName name="solver_lhs4" localSheetId="3" hidden="1">'Model with Stipulation'!$O$6:$O$11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4</definedName>
    <definedName name="solver_nwt" localSheetId="2" hidden="1">1</definedName>
    <definedName name="solver_nwt" localSheetId="3" hidden="1">1</definedName>
    <definedName name="solver_opt" localSheetId="2" hidden="1">Model!$P$13</definedName>
    <definedName name="solver_opt" localSheetId="3" hidden="1">'Model with Stipulation'!$P$13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el2" localSheetId="2" hidden="1">4</definedName>
    <definedName name="solver_rel2" localSheetId="3" hidden="1">2</definedName>
    <definedName name="solver_rel3" localSheetId="2" hidden="1">3</definedName>
    <definedName name="solver_rel3" localSheetId="3" hidden="1">4</definedName>
    <definedName name="solver_rel4" localSheetId="3" hidden="1">3</definedName>
    <definedName name="solver_rhs1" localSheetId="2" hidden="1">Model!$C$13:$N$13</definedName>
    <definedName name="solver_rhs1" localSheetId="3" hidden="1">'Model with Stipulation'!$C$13:$N$13</definedName>
    <definedName name="solver_rhs2" localSheetId="2" hidden="1">"integer"</definedName>
    <definedName name="solver_rhs2" localSheetId="3" hidden="1">'Model with Stipulation'!$Q$11</definedName>
    <definedName name="solver_rhs3" localSheetId="2" hidden="1">0</definedName>
    <definedName name="solver_rhs3" localSheetId="3" hidden="1">"integer"</definedName>
    <definedName name="solver_rhs4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3" l="1"/>
  <c r="P16" i="3"/>
  <c r="I10" i="4"/>
  <c r="D7" i="4"/>
  <c r="C7" i="4"/>
  <c r="D6" i="4"/>
  <c r="D5" i="4"/>
  <c r="C6" i="4"/>
  <c r="C5" i="4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P10" i="3"/>
  <c r="P9" i="3"/>
  <c r="P8" i="3"/>
  <c r="P7" i="3"/>
  <c r="P6" i="3"/>
  <c r="P13" i="3" s="1"/>
  <c r="P11" i="2"/>
  <c r="P10" i="2"/>
  <c r="P9" i="2"/>
  <c r="P8" i="2"/>
  <c r="P7" i="2"/>
  <c r="P6" i="2"/>
  <c r="P13" i="2"/>
  <c r="N12" i="2"/>
  <c r="M12" i="2"/>
  <c r="L12" i="2"/>
  <c r="K12" i="2"/>
  <c r="J12" i="2"/>
  <c r="I12" i="2"/>
  <c r="H12" i="2"/>
  <c r="G12" i="2"/>
  <c r="F12" i="2"/>
  <c r="E12" i="2"/>
  <c r="D12" i="2"/>
  <c r="C12" i="2"/>
  <c r="K48" i="1"/>
</calcChain>
</file>

<file path=xl/sharedStrings.xml><?xml version="1.0" encoding="utf-8"?>
<sst xmlns="http://schemas.openxmlformats.org/spreadsheetml/2006/main" count="134" uniqueCount="98">
  <si>
    <t>month</t>
  </si>
  <si>
    <t>foot_traffic</t>
  </si>
  <si>
    <t>agency</t>
  </si>
  <si>
    <t>beginning_month_of_service</t>
  </si>
  <si>
    <t>duration_of_service</t>
  </si>
  <si>
    <t>monthly_salary</t>
  </si>
  <si>
    <t>Licorice Lagoon</t>
  </si>
  <si>
    <t>Bite-Sized Dreams</t>
  </si>
  <si>
    <t>PopRocks &amp; PixieDust</t>
  </si>
  <si>
    <t>The Gummy Gazette</t>
  </si>
  <si>
    <t>Snickerdoodle Street</t>
  </si>
  <si>
    <t xml:space="preserve">Estimated Foot Traffic </t>
  </si>
  <si>
    <t xml:space="preserve">Temporary Workers </t>
  </si>
  <si>
    <t>employee</t>
  </si>
  <si>
    <t>Twinkle Taffybell</t>
  </si>
  <si>
    <t>Crispy Crumbcatcher</t>
  </si>
  <si>
    <t>Bubbles Butterbean</t>
  </si>
  <si>
    <t>Caramel Clementine</t>
  </si>
  <si>
    <t>Whimsy Whiskers</t>
  </si>
  <si>
    <t>Jellybean Juniper</t>
  </si>
  <si>
    <t>Nibbles Nectarine</t>
  </si>
  <si>
    <t>Sassy Sourstripe</t>
  </si>
  <si>
    <t>Jiggly Juliebean</t>
  </si>
  <si>
    <t>Scooter Snickerdoodle</t>
  </si>
  <si>
    <t>Sprinkle Bea</t>
  </si>
  <si>
    <t>Whirly Winnie</t>
  </si>
  <si>
    <t>Maple Marshmallow</t>
  </si>
  <si>
    <t>Zippy Licorice</t>
  </si>
  <si>
    <t>Tootsie McGiggly</t>
  </si>
  <si>
    <t>Fizzabelle Pop</t>
  </si>
  <si>
    <t>Sparkle Sundae</t>
  </si>
  <si>
    <t>Tina Tootsie</t>
  </si>
  <si>
    <t>Chuck ChocoChip</t>
  </si>
  <si>
    <t>Chuckles Choco</t>
  </si>
  <si>
    <t>Truffle Tilda</t>
  </si>
  <si>
    <t>Candy Carmichael</t>
  </si>
  <si>
    <t>Fizzwick Frost</t>
  </si>
  <si>
    <t>Poppi Lollipop</t>
  </si>
  <si>
    <t>Marshmallow Molly</t>
  </si>
  <si>
    <t>Gumdrop Grace</t>
  </si>
  <si>
    <t>Taffy Twinkleton</t>
  </si>
  <si>
    <t>Sunny Sassafras</t>
  </si>
  <si>
    <t>Muffin McMint</t>
  </si>
  <si>
    <t>Nougat Nelly</t>
  </si>
  <si>
    <t>Misty Mallow</t>
  </si>
  <si>
    <t>Twizzle Taffeta</t>
  </si>
  <si>
    <t>Lulu Licorice</t>
  </si>
  <si>
    <t>Wiggles Wafflecone</t>
  </si>
  <si>
    <t>Gingersnap Gwen</t>
  </si>
  <si>
    <t>Cocoa Clement</t>
  </si>
  <si>
    <t>Pixie Peppermint</t>
  </si>
  <si>
    <t>Nifty Nougatine</t>
  </si>
  <si>
    <t>Benny Bonbon</t>
  </si>
  <si>
    <t>Chompers McSweet</t>
  </si>
  <si>
    <t>Dizzy Dandelion</t>
  </si>
  <si>
    <t>Dottie Dotsworth</t>
  </si>
  <si>
    <t>Merry Marzipan</t>
  </si>
  <si>
    <t>Snickersnack Sam</t>
  </si>
  <si>
    <t xml:space="preserve">Full Time Salaries </t>
  </si>
  <si>
    <t xml:space="preserve">Shift </t>
  </si>
  <si>
    <t xml:space="preserve"> </t>
  </si>
  <si>
    <t>Available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</si>
  <si>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</si>
  <si>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</si>
  <si>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</si>
  <si>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</si>
  <si>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</si>
  <si>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</si>
  <si>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</si>
  <si>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</si>
  <si>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</si>
  <si>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</si>
  <si>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</si>
  <si>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</si>
  <si>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Wages per Worker </t>
  </si>
  <si>
    <t>Workers Schedule</t>
  </si>
  <si>
    <t>Average</t>
  </si>
  <si>
    <t xml:space="preserve">Full-time employees </t>
  </si>
  <si>
    <t>Required</t>
  </si>
  <si>
    <t>Days On=1, Days Off=0</t>
  </si>
  <si>
    <t>Total-&gt;</t>
  </si>
  <si>
    <t>Full Time</t>
  </si>
  <si>
    <t>Mean</t>
  </si>
  <si>
    <t>Max</t>
  </si>
  <si>
    <t>Min</t>
  </si>
  <si>
    <t>Monthly Salary</t>
  </si>
  <si>
    <t>Yearly</t>
  </si>
  <si>
    <t>Agency</t>
  </si>
  <si>
    <t>Wage</t>
  </si>
  <si>
    <t>Months on</t>
  </si>
  <si>
    <t>8-10</t>
  </si>
  <si>
    <t>1-3</t>
  </si>
  <si>
    <t>4-7</t>
  </si>
  <si>
    <t>11-1</t>
  </si>
  <si>
    <t>5-7</t>
  </si>
  <si>
    <t>Full-Time</t>
  </si>
  <si>
    <t>1-12</t>
  </si>
  <si>
    <t>Compare this: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</si>
</sst>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&quot;$&quot;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1" xfId="0" applyBorder="1"/>
    <xf numFmtId="1" fontId="0" fillId="0" borderId="0" xfId="0" applyNumberFormat="1"/>
    <xf numFmtId="164" fontId="0" fillId="0" borderId="1" xfId="1" applyNumberFormat="1" applyFont="1" applyBorder="1"/>
    <xf numFmtId="0" fontId="0" fillId="0" borderId="2" xfId="0" applyBorder="1"/>
    <xf numFmtId="166" fontId="0" fillId="0" borderId="1" xfId="0" applyNumberFormat="1" applyBorder="1"/>
    <xf numFmtId="0" fontId="3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16" fontId="0" fillId="0" borderId="0" xfId="0" applyNumberFormat="1"/>
    <xf numFmtId="2" fontId="0" fillId="0" borderId="0" xfId="0" quotePrefix="1" applyNumberFormat="1"/>
    <xf numFmtId="0" fontId="0" fillId="0" borderId="0" xfId="0" quotePrefix="1"/>
    <xf numFmtId="164" fontId="0" fillId="0" borderId="0" xfId="0" applyNumberFormat="1"/>
    <xf numFmtId="164" fontId="0" fillId="0" borderId="0" xfId="1" applyNumberFormat="1" applyFont="1"/>
    <xf numFmtId="164" fontId="0" fillId="4" borderId="1" xfId="0" applyNumberFormat="1" applyFill="1" applyBorder="1"/>
    <xf numFmtId="165" fontId="0" fillId="4" borderId="1" xfId="0" applyNumberForma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840296004666087"/>
          <c:w val="0.83479396325459321"/>
          <c:h val="0.6174150627004957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'Zip Files'!$B$3:$B$14</c:f>
              <c:numCache>
                <c:formatCode>General</c:formatCode>
                <c:ptCount val="12"/>
                <c:pt idx="0">
                  <c:v>277</c:v>
                </c:pt>
                <c:pt idx="1">
                  <c:v>380</c:v>
                </c:pt>
                <c:pt idx="2">
                  <c:v>524</c:v>
                </c:pt>
                <c:pt idx="3">
                  <c:v>586</c:v>
                </c:pt>
                <c:pt idx="4">
                  <c:v>514</c:v>
                </c:pt>
                <c:pt idx="5">
                  <c:v>379</c:v>
                </c:pt>
                <c:pt idx="6">
                  <c:v>316</c:v>
                </c:pt>
                <c:pt idx="7">
                  <c:v>398</c:v>
                </c:pt>
                <c:pt idx="8">
                  <c:v>566</c:v>
                </c:pt>
                <c:pt idx="9">
                  <c:v>675</c:v>
                </c:pt>
                <c:pt idx="10">
                  <c:v>631</c:v>
                </c:pt>
                <c:pt idx="11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752-9160-763B076D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408512"/>
        <c:axId val="791075416"/>
      </c:lineChart>
      <c:catAx>
        <c:axId val="8014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5416"/>
        <c:crosses val="autoZero"/>
        <c:auto val="1"/>
        <c:lblAlgn val="ctr"/>
        <c:lblOffset val="100"/>
        <c:noMultiLvlLbl val="0"/>
      </c:catAx>
      <c:valAx>
        <c:axId val="791075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8</xdr:row>
      <xdr:rowOff>180975</xdr:rowOff>
    </xdr:from>
    <xdr:to>
      <xdr:col>6</xdr:col>
      <xdr:colOff>803275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9FDF9-C36C-2CF3-5FC9-3C5BB6F8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FE08-11D8-47C2-B0E5-AFE90F166913}">
  <dimension ref="A1:K48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9.5703125" bestFit="1" customWidth="1"/>
    <col min="4" max="4" width="18.5703125" bestFit="1" customWidth="1"/>
    <col min="5" max="5" width="23.85546875" bestFit="1" customWidth="1"/>
    <col min="6" max="6" width="16.5703125" bestFit="1" customWidth="1"/>
    <col min="7" max="7" width="13" bestFit="1" customWidth="1"/>
    <col min="10" max="10" width="19.140625" bestFit="1" customWidth="1"/>
    <col min="11" max="11" width="14.42578125" bestFit="1" customWidth="1"/>
  </cols>
  <sheetData>
    <row r="1" spans="1:11" x14ac:dyDescent="0.25">
      <c r="A1" s="1" t="s">
        <v>11</v>
      </c>
      <c r="D1" s="1" t="s">
        <v>12</v>
      </c>
      <c r="J1" s="1" t="s">
        <v>58</v>
      </c>
    </row>
    <row r="2" spans="1:11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J2" t="s">
        <v>13</v>
      </c>
      <c r="K2" t="s">
        <v>5</v>
      </c>
    </row>
    <row r="3" spans="1:11" x14ac:dyDescent="0.25">
      <c r="A3">
        <v>1</v>
      </c>
      <c r="B3">
        <v>277</v>
      </c>
      <c r="D3" t="s">
        <v>6</v>
      </c>
      <c r="E3">
        <v>8</v>
      </c>
      <c r="F3">
        <v>3</v>
      </c>
      <c r="G3">
        <v>7290</v>
      </c>
      <c r="H3" s="13"/>
      <c r="J3" t="s">
        <v>14</v>
      </c>
      <c r="K3">
        <v>4472.6400000000003</v>
      </c>
    </row>
    <row r="4" spans="1:11" x14ac:dyDescent="0.25">
      <c r="A4">
        <v>2</v>
      </c>
      <c r="B4">
        <v>380</v>
      </c>
      <c r="D4" t="s">
        <v>7</v>
      </c>
      <c r="E4">
        <v>1</v>
      </c>
      <c r="F4">
        <v>3</v>
      </c>
      <c r="G4">
        <v>6128</v>
      </c>
      <c r="J4" t="s">
        <v>15</v>
      </c>
      <c r="K4">
        <v>7836.59</v>
      </c>
    </row>
    <row r="5" spans="1:11" x14ac:dyDescent="0.25">
      <c r="A5">
        <v>3</v>
      </c>
      <c r="B5">
        <v>524</v>
      </c>
      <c r="D5" t="s">
        <v>8</v>
      </c>
      <c r="E5">
        <v>4</v>
      </c>
      <c r="F5">
        <v>3</v>
      </c>
      <c r="G5">
        <v>6489</v>
      </c>
      <c r="J5" t="s">
        <v>16</v>
      </c>
      <c r="K5">
        <v>7911.67</v>
      </c>
    </row>
    <row r="6" spans="1:11" x14ac:dyDescent="0.25">
      <c r="A6">
        <v>4</v>
      </c>
      <c r="B6">
        <v>586</v>
      </c>
      <c r="D6" t="s">
        <v>9</v>
      </c>
      <c r="E6">
        <v>11</v>
      </c>
      <c r="F6">
        <v>3</v>
      </c>
      <c r="G6">
        <v>7566</v>
      </c>
      <c r="J6" t="s">
        <v>17</v>
      </c>
      <c r="K6">
        <v>5352.76</v>
      </c>
    </row>
    <row r="7" spans="1:11" x14ac:dyDescent="0.25">
      <c r="A7">
        <v>5</v>
      </c>
      <c r="B7">
        <v>514</v>
      </c>
      <c r="D7" t="s">
        <v>10</v>
      </c>
      <c r="E7">
        <v>5</v>
      </c>
      <c r="F7">
        <v>3</v>
      </c>
      <c r="G7">
        <v>7070</v>
      </c>
      <c r="I7" t="s">
        <v>60</v>
      </c>
      <c r="J7" t="s">
        <v>18</v>
      </c>
      <c r="K7">
        <v>5847.38</v>
      </c>
    </row>
    <row r="8" spans="1:11" x14ac:dyDescent="0.25">
      <c r="A8">
        <v>6</v>
      </c>
      <c r="B8">
        <v>379</v>
      </c>
      <c r="J8" t="s">
        <v>19</v>
      </c>
      <c r="K8">
        <v>5600.48</v>
      </c>
    </row>
    <row r="9" spans="1:11" x14ac:dyDescent="0.25">
      <c r="A9">
        <v>7</v>
      </c>
      <c r="B9">
        <v>316</v>
      </c>
      <c r="J9" t="s">
        <v>20</v>
      </c>
      <c r="K9">
        <v>4927.2299999999996</v>
      </c>
    </row>
    <row r="10" spans="1:11" x14ac:dyDescent="0.25">
      <c r="A10">
        <v>8</v>
      </c>
      <c r="B10">
        <v>398</v>
      </c>
      <c r="J10" t="s">
        <v>21</v>
      </c>
      <c r="K10">
        <v>5203.4399999999996</v>
      </c>
    </row>
    <row r="11" spans="1:11" x14ac:dyDescent="0.25">
      <c r="A11">
        <v>9</v>
      </c>
      <c r="B11">
        <v>566</v>
      </c>
      <c r="J11" t="s">
        <v>22</v>
      </c>
      <c r="K11">
        <v>5602.28</v>
      </c>
    </row>
    <row r="12" spans="1:11" x14ac:dyDescent="0.25">
      <c r="A12">
        <v>10</v>
      </c>
      <c r="B12">
        <v>675</v>
      </c>
      <c r="J12" t="s">
        <v>23</v>
      </c>
      <c r="K12">
        <v>6911.26</v>
      </c>
    </row>
    <row r="13" spans="1:11" x14ac:dyDescent="0.25">
      <c r="A13">
        <v>11</v>
      </c>
      <c r="B13">
        <v>631</v>
      </c>
      <c r="J13" t="s">
        <v>24</v>
      </c>
      <c r="K13">
        <v>6230.07</v>
      </c>
    </row>
    <row r="14" spans="1:11" x14ac:dyDescent="0.25">
      <c r="A14">
        <v>12</v>
      </c>
      <c r="B14">
        <v>479</v>
      </c>
      <c r="J14" t="s">
        <v>25</v>
      </c>
      <c r="K14">
        <v>5412.54</v>
      </c>
    </row>
    <row r="15" spans="1:11" x14ac:dyDescent="0.25">
      <c r="J15" t="s">
        <v>26</v>
      </c>
      <c r="K15">
        <v>5264.2</v>
      </c>
    </row>
    <row r="16" spans="1:11" x14ac:dyDescent="0.25">
      <c r="J16" t="s">
        <v>27</v>
      </c>
      <c r="K16">
        <v>6868.98</v>
      </c>
    </row>
    <row r="17" spans="10:11" x14ac:dyDescent="0.25">
      <c r="J17" t="s">
        <v>28</v>
      </c>
      <c r="K17">
        <v>6554.47</v>
      </c>
    </row>
    <row r="18" spans="10:11" x14ac:dyDescent="0.25">
      <c r="J18" t="s">
        <v>29</v>
      </c>
      <c r="K18">
        <v>3785.84</v>
      </c>
    </row>
    <row r="19" spans="10:11" x14ac:dyDescent="0.25">
      <c r="J19" t="s">
        <v>30</v>
      </c>
      <c r="K19">
        <v>4302.6400000000003</v>
      </c>
    </row>
    <row r="20" spans="10:11" x14ac:dyDescent="0.25">
      <c r="J20" t="s">
        <v>31</v>
      </c>
      <c r="K20">
        <v>6514.47</v>
      </c>
    </row>
    <row r="21" spans="10:11" x14ac:dyDescent="0.25">
      <c r="J21" t="s">
        <v>32</v>
      </c>
      <c r="K21">
        <v>6795.36</v>
      </c>
    </row>
    <row r="22" spans="10:11" x14ac:dyDescent="0.25">
      <c r="J22" t="s">
        <v>33</v>
      </c>
      <c r="K22">
        <v>6737.32</v>
      </c>
    </row>
    <row r="23" spans="10:11" x14ac:dyDescent="0.25">
      <c r="J23" t="s">
        <v>34</v>
      </c>
      <c r="K23">
        <v>3837.66</v>
      </c>
    </row>
    <row r="24" spans="10:11" x14ac:dyDescent="0.25">
      <c r="J24" t="s">
        <v>35</v>
      </c>
      <c r="K24">
        <v>5535.56</v>
      </c>
    </row>
    <row r="25" spans="10:11" x14ac:dyDescent="0.25">
      <c r="J25" t="s">
        <v>36</v>
      </c>
      <c r="K25">
        <v>4079.66</v>
      </c>
    </row>
    <row r="26" spans="10:11" x14ac:dyDescent="0.25">
      <c r="J26" t="s">
        <v>37</v>
      </c>
      <c r="K26">
        <v>4914.07</v>
      </c>
    </row>
    <row r="27" spans="10:11" x14ac:dyDescent="0.25">
      <c r="J27" t="s">
        <v>38</v>
      </c>
      <c r="K27">
        <v>4709.26</v>
      </c>
    </row>
    <row r="28" spans="10:11" x14ac:dyDescent="0.25">
      <c r="J28" t="s">
        <v>39</v>
      </c>
      <c r="K28">
        <v>6194.97</v>
      </c>
    </row>
    <row r="29" spans="10:11" x14ac:dyDescent="0.25">
      <c r="J29" t="s">
        <v>40</v>
      </c>
      <c r="K29">
        <v>5688.94</v>
      </c>
    </row>
    <row r="30" spans="10:11" x14ac:dyDescent="0.25">
      <c r="J30" t="s">
        <v>41</v>
      </c>
      <c r="K30">
        <v>6878.82</v>
      </c>
    </row>
    <row r="31" spans="10:11" x14ac:dyDescent="0.25">
      <c r="J31" t="s">
        <v>42</v>
      </c>
      <c r="K31">
        <v>4760.3999999999996</v>
      </c>
    </row>
    <row r="32" spans="10:11" x14ac:dyDescent="0.25">
      <c r="J32" t="s">
        <v>43</v>
      </c>
      <c r="K32">
        <v>5836</v>
      </c>
    </row>
    <row r="33" spans="10:11" x14ac:dyDescent="0.25">
      <c r="J33" t="s">
        <v>44</v>
      </c>
      <c r="K33">
        <v>5414.53</v>
      </c>
    </row>
    <row r="34" spans="10:11" x14ac:dyDescent="0.25">
      <c r="J34" t="s">
        <v>45</v>
      </c>
      <c r="K34">
        <v>5994.15</v>
      </c>
    </row>
    <row r="35" spans="10:11" x14ac:dyDescent="0.25">
      <c r="J35" t="s">
        <v>46</v>
      </c>
      <c r="K35">
        <v>3956.37</v>
      </c>
    </row>
    <row r="36" spans="10:11" x14ac:dyDescent="0.25">
      <c r="J36" t="s">
        <v>47</v>
      </c>
      <c r="K36">
        <v>6680.18</v>
      </c>
    </row>
    <row r="37" spans="10:11" x14ac:dyDescent="0.25">
      <c r="J37" t="s">
        <v>48</v>
      </c>
      <c r="K37">
        <v>5699.26</v>
      </c>
    </row>
    <row r="38" spans="10:11" x14ac:dyDescent="0.25">
      <c r="J38" t="s">
        <v>49</v>
      </c>
      <c r="K38">
        <v>4580.7</v>
      </c>
    </row>
    <row r="39" spans="10:11" x14ac:dyDescent="0.25">
      <c r="J39" t="s">
        <v>50</v>
      </c>
      <c r="K39">
        <v>7397.69</v>
      </c>
    </row>
    <row r="40" spans="10:11" x14ac:dyDescent="0.25">
      <c r="J40" t="s">
        <v>51</v>
      </c>
      <c r="K40">
        <v>4493.16</v>
      </c>
    </row>
    <row r="41" spans="10:11" x14ac:dyDescent="0.25">
      <c r="J41" t="s">
        <v>52</v>
      </c>
      <c r="K41">
        <v>6091.25</v>
      </c>
    </row>
    <row r="42" spans="10:11" x14ac:dyDescent="0.25">
      <c r="J42" t="s">
        <v>53</v>
      </c>
      <c r="K42">
        <v>6223.3</v>
      </c>
    </row>
    <row r="43" spans="10:11" x14ac:dyDescent="0.25">
      <c r="J43" t="s">
        <v>54</v>
      </c>
      <c r="K43">
        <v>4968.7</v>
      </c>
    </row>
    <row r="44" spans="10:11" x14ac:dyDescent="0.25">
      <c r="J44" t="s">
        <v>55</v>
      </c>
      <c r="K44">
        <v>6960.64</v>
      </c>
    </row>
    <row r="45" spans="10:11" x14ac:dyDescent="0.25">
      <c r="J45" t="s">
        <v>56</v>
      </c>
      <c r="K45">
        <v>3642.86</v>
      </c>
    </row>
    <row r="46" spans="10:11" x14ac:dyDescent="0.25">
      <c r="J46" t="s">
        <v>57</v>
      </c>
      <c r="K46">
        <v>6194.11</v>
      </c>
    </row>
    <row r="48" spans="10:11" x14ac:dyDescent="0.25">
      <c r="J48" t="s">
        <v>76</v>
      </c>
      <c r="K48" s="3">
        <f>AVERAGE(K3:K46)</f>
        <v>5655.9968181818185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5494-459C-4B71-8CF1-61C35D4B5361}">
  <dimension ref="B4:I10"/>
  <sheetViews>
    <sheetView tabSelected="1" workbookViewId="0">
      <selection activeCell="G14" sqref="G14"/>
    </sheetView>
  </sheetViews>
  <sheetFormatPr defaultRowHeight="15" x14ac:dyDescent="0.25"/>
  <cols>
    <col min="3" max="3" width="12.5703125" bestFit="1" customWidth="1"/>
    <col min="4" max="4" width="11.42578125" bestFit="1" customWidth="1"/>
    <col min="7" max="7" width="18.5703125" bestFit="1" customWidth="1"/>
    <col min="8" max="8" width="9.28515625" bestFit="1" customWidth="1"/>
    <col min="9" max="9" width="10.140625" bestFit="1" customWidth="1"/>
  </cols>
  <sheetData>
    <row r="4" spans="2:9" x14ac:dyDescent="0.25">
      <c r="B4" s="10" t="s">
        <v>81</v>
      </c>
      <c r="C4" s="10" t="s">
        <v>85</v>
      </c>
      <c r="D4" s="10" t="s">
        <v>86</v>
      </c>
      <c r="G4" s="11" t="s">
        <v>87</v>
      </c>
      <c r="H4" s="11" t="s">
        <v>89</v>
      </c>
      <c r="I4" s="11" t="s">
        <v>88</v>
      </c>
    </row>
    <row r="5" spans="2:9" x14ac:dyDescent="0.25">
      <c r="B5" s="9" t="s">
        <v>82</v>
      </c>
      <c r="C5" s="4">
        <f>AVERAGE('Zip Files'!K3:K46)</f>
        <v>5655.9968181818185</v>
      </c>
      <c r="D5" s="4">
        <f>C5*12</f>
        <v>67871.961818181822</v>
      </c>
      <c r="G5" s="12" t="s">
        <v>6</v>
      </c>
      <c r="H5" s="14" t="s">
        <v>90</v>
      </c>
      <c r="I5" s="17">
        <v>7290</v>
      </c>
    </row>
    <row r="6" spans="2:9" x14ac:dyDescent="0.25">
      <c r="B6" s="9" t="s">
        <v>83</v>
      </c>
      <c r="C6" s="4">
        <f>MAX('Zip Files'!K3:K46)</f>
        <v>7911.67</v>
      </c>
      <c r="D6" s="4">
        <f>C6*12</f>
        <v>94940.040000000008</v>
      </c>
      <c r="G6" s="12" t="s">
        <v>7</v>
      </c>
      <c r="H6" s="15" t="s">
        <v>91</v>
      </c>
      <c r="I6" s="17">
        <v>6128</v>
      </c>
    </row>
    <row r="7" spans="2:9" x14ac:dyDescent="0.25">
      <c r="B7" s="9" t="s">
        <v>84</v>
      </c>
      <c r="C7" s="4">
        <f>MIN('Zip Files'!K3:K46)</f>
        <v>3642.86</v>
      </c>
      <c r="D7" s="4">
        <f>C7*12</f>
        <v>43714.32</v>
      </c>
      <c r="G7" s="12" t="s">
        <v>8</v>
      </c>
      <c r="H7" s="15" t="s">
        <v>92</v>
      </c>
      <c r="I7" s="17">
        <v>6489</v>
      </c>
    </row>
    <row r="8" spans="2:9" x14ac:dyDescent="0.25">
      <c r="G8" s="12" t="s">
        <v>9</v>
      </c>
      <c r="H8" s="15" t="s">
        <v>93</v>
      </c>
      <c r="I8" s="17">
        <v>7566</v>
      </c>
    </row>
    <row r="9" spans="2:9" x14ac:dyDescent="0.25">
      <c r="G9" s="12" t="s">
        <v>10</v>
      </c>
      <c r="H9" s="15" t="s">
        <v>94</v>
      </c>
      <c r="I9" s="17">
        <v>7070</v>
      </c>
    </row>
    <row r="10" spans="2:9" x14ac:dyDescent="0.25">
      <c r="G10" s="12" t="s">
        <v>95</v>
      </c>
      <c r="H10" s="15" t="s">
        <v>96</v>
      </c>
      <c r="I10" s="16">
        <f>'Summary Statistics '!C5</f>
        <v>5655.9968181818185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CDA7-AEE6-4303-A805-6ED71A3625C5}">
  <dimension ref="B4:P13"/>
  <sheetViews>
    <sheetView topLeftCell="B1" workbookViewId="0">
      <selection activeCell="F16" sqref="F16"/>
    </sheetView>
  </sheetViews>
  <sheetFormatPr defaultRowHeight="15" x14ac:dyDescent="0.25"/>
  <cols>
    <col min="2" max="2" width="18.5703125" bestFit="1" customWidth="1"/>
    <col min="11" max="11" width="10" bestFit="1" customWidth="1"/>
    <col min="14" max="14" width="9.28515625" bestFit="1" customWidth="1"/>
    <col min="15" max="16" width="15.85546875" bestFit="1" customWidth="1"/>
  </cols>
  <sheetData>
    <row r="4" spans="2:16" x14ac:dyDescent="0.25">
      <c r="B4" s="2"/>
      <c r="C4" s="22" t="s">
        <v>79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0" t="s">
        <v>75</v>
      </c>
      <c r="P4" s="20" t="s">
        <v>74</v>
      </c>
    </row>
    <row r="5" spans="2:16" x14ac:dyDescent="0.25">
      <c r="B5" s="7" t="s">
        <v>59</v>
      </c>
      <c r="C5" s="7" t="s">
        <v>62</v>
      </c>
      <c r="D5" s="7" t="s">
        <v>63</v>
      </c>
      <c r="E5" s="7" t="s">
        <v>64</v>
      </c>
      <c r="F5" s="7" t="s">
        <v>65</v>
      </c>
      <c r="G5" s="7" t="s">
        <v>66</v>
      </c>
      <c r="H5" s="7" t="s">
        <v>67</v>
      </c>
      <c r="I5" s="7" t="s">
        <v>68</v>
      </c>
      <c r="J5" s="7" t="s">
        <v>69</v>
      </c>
      <c r="K5" s="7" t="s">
        <v>70</v>
      </c>
      <c r="L5" s="7" t="s">
        <v>71</v>
      </c>
      <c r="M5" s="7" t="s">
        <v>72</v>
      </c>
      <c r="N5" s="7" t="s">
        <v>73</v>
      </c>
      <c r="O5" s="21"/>
      <c r="P5" s="21"/>
    </row>
    <row r="6" spans="2:16" x14ac:dyDescent="0.25">
      <c r="B6" s="7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5">
        <v>161</v>
      </c>
      <c r="P6" s="4">
        <f>7290*3</f>
        <v>21870</v>
      </c>
    </row>
    <row r="7" spans="2:16" x14ac:dyDescent="0.25">
      <c r="B7" s="7" t="s">
        <v>7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>
        <v>10</v>
      </c>
      <c r="P7" s="4">
        <f>6128*3</f>
        <v>18384</v>
      </c>
    </row>
    <row r="8" spans="2:16" x14ac:dyDescent="0.25">
      <c r="B8" s="7" t="s">
        <v>8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5">
        <v>0</v>
      </c>
      <c r="P8" s="4">
        <f>6489*3</f>
        <v>19467</v>
      </c>
    </row>
    <row r="9" spans="2:16" x14ac:dyDescent="0.25">
      <c r="B9" s="7" t="s">
        <v>9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5">
        <v>117</v>
      </c>
      <c r="P9" s="4">
        <f>7566*3</f>
        <v>22698</v>
      </c>
    </row>
    <row r="10" spans="2:16" x14ac:dyDescent="0.25">
      <c r="B10" s="7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5">
        <v>0</v>
      </c>
      <c r="P10" s="4">
        <f>7070*3</f>
        <v>21210</v>
      </c>
    </row>
    <row r="11" spans="2:16" x14ac:dyDescent="0.25">
      <c r="B11" s="7" t="s">
        <v>77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5">
        <v>514</v>
      </c>
      <c r="P11" s="4">
        <f>5656*12</f>
        <v>67872</v>
      </c>
    </row>
    <row r="12" spans="2:16" x14ac:dyDescent="0.25">
      <c r="B12" s="7" t="s">
        <v>61</v>
      </c>
      <c r="C12" s="8">
        <f>SUMPRODUCT(C6:C11,$O$6:$O$11)</f>
        <v>641</v>
      </c>
      <c r="D12" s="8">
        <f t="shared" ref="D12:N12" si="0">SUMPRODUCT(D6:D11,$O$6:$O$11)</f>
        <v>524</v>
      </c>
      <c r="E12" s="8">
        <f t="shared" si="0"/>
        <v>524</v>
      </c>
      <c r="F12" s="8">
        <f t="shared" si="0"/>
        <v>514</v>
      </c>
      <c r="G12" s="8">
        <f t="shared" si="0"/>
        <v>514</v>
      </c>
      <c r="H12" s="8">
        <f t="shared" si="0"/>
        <v>514</v>
      </c>
      <c r="I12" s="8">
        <f t="shared" si="0"/>
        <v>514</v>
      </c>
      <c r="J12" s="8">
        <f t="shared" si="0"/>
        <v>675</v>
      </c>
      <c r="K12" s="8">
        <f t="shared" si="0"/>
        <v>675</v>
      </c>
      <c r="L12" s="8">
        <f t="shared" si="0"/>
        <v>675</v>
      </c>
      <c r="M12" s="8">
        <f t="shared" si="0"/>
        <v>631</v>
      </c>
      <c r="N12" s="8">
        <f t="shared" si="0"/>
        <v>631</v>
      </c>
    </row>
    <row r="13" spans="2:16" x14ac:dyDescent="0.25">
      <c r="B13" s="7" t="s">
        <v>78</v>
      </c>
      <c r="C13" s="2">
        <v>277</v>
      </c>
      <c r="D13" s="2">
        <v>380</v>
      </c>
      <c r="E13" s="2">
        <v>524</v>
      </c>
      <c r="F13" s="2">
        <v>486</v>
      </c>
      <c r="G13" s="2">
        <v>514</v>
      </c>
      <c r="H13" s="2">
        <v>379</v>
      </c>
      <c r="I13" s="2">
        <v>316</v>
      </c>
      <c r="J13" s="2">
        <v>398</v>
      </c>
      <c r="K13" s="2">
        <v>566</v>
      </c>
      <c r="L13" s="2">
        <v>675</v>
      </c>
      <c r="M13" s="2">
        <v>631</v>
      </c>
      <c r="N13" s="2">
        <v>479</v>
      </c>
      <c r="O13" s="1" t="s">
        <v>80</v>
      </c>
      <c r="P13" s="6">
        <f>SUMPRODUCT(O6:O11,P6:P11)</f>
        <v>41246784</v>
      </c>
    </row>
  </sheetData>
  <mergeCells count="3">
    <mergeCell ref="O4:O5"/>
    <mergeCell ref="C4:N4"/>
    <mergeCell ref="P4:P5"/>
  </mergeCells>
  <phoneticPr fontId="4" type="noConversion"/>
  <conditionalFormatting sqref="C6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619-041A-49D1-BDB9-CCDAD19475FE}">
  <dimension ref="B4:Q16"/>
  <sheetViews>
    <sheetView topLeftCell="A2" workbookViewId="0">
      <selection activeCell="B21" sqref="B21"/>
    </sheetView>
  </sheetViews>
  <sheetFormatPr defaultRowHeight="15" x14ac:dyDescent="0.25"/>
  <cols>
    <col min="2" max="2" width="18.5703125" bestFit="1" customWidth="1"/>
    <col min="14" max="14" width="9.28515625" bestFit="1" customWidth="1"/>
    <col min="15" max="16" width="15.85546875" bestFit="1" customWidth="1"/>
  </cols>
  <sheetData>
    <row r="4" spans="2:17" x14ac:dyDescent="0.25">
      <c r="B4" s="2"/>
      <c r="C4" s="22" t="s">
        <v>79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0" t="s">
        <v>75</v>
      </c>
      <c r="P4" s="20" t="s">
        <v>74</v>
      </c>
    </row>
    <row r="5" spans="2:17" x14ac:dyDescent="0.25">
      <c r="B5" s="7" t="s">
        <v>59</v>
      </c>
      <c r="C5" s="7" t="s">
        <v>62</v>
      </c>
      <c r="D5" s="7" t="s">
        <v>63</v>
      </c>
      <c r="E5" s="7" t="s">
        <v>64</v>
      </c>
      <c r="F5" s="7" t="s">
        <v>65</v>
      </c>
      <c r="G5" s="7" t="s">
        <v>66</v>
      </c>
      <c r="H5" s="7" t="s">
        <v>67</v>
      </c>
      <c r="I5" s="7" t="s">
        <v>68</v>
      </c>
      <c r="J5" s="7" t="s">
        <v>69</v>
      </c>
      <c r="K5" s="7" t="s">
        <v>70</v>
      </c>
      <c r="L5" s="7" t="s">
        <v>71</v>
      </c>
      <c r="M5" s="7" t="s">
        <v>72</v>
      </c>
      <c r="N5" s="7" t="s">
        <v>73</v>
      </c>
      <c r="O5" s="21"/>
      <c r="P5" s="21"/>
    </row>
    <row r="6" spans="2:17" x14ac:dyDescent="0.25">
      <c r="B6" s="7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5">
        <v>264</v>
      </c>
      <c r="P6" s="4">
        <f>7290*3</f>
        <v>21870</v>
      </c>
    </row>
    <row r="7" spans="2:17" x14ac:dyDescent="0.25">
      <c r="B7" s="7" t="s">
        <v>7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>
        <v>113</v>
      </c>
      <c r="P7" s="4">
        <f>6128*3</f>
        <v>18384</v>
      </c>
    </row>
    <row r="8" spans="2:17" x14ac:dyDescent="0.25">
      <c r="B8" s="7" t="s">
        <v>8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5">
        <v>103</v>
      </c>
      <c r="P8" s="4">
        <f>6489*3</f>
        <v>19467</v>
      </c>
    </row>
    <row r="9" spans="2:17" x14ac:dyDescent="0.25">
      <c r="B9" s="7" t="s">
        <v>9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5">
        <v>220</v>
      </c>
      <c r="P9" s="4">
        <f>7566*3</f>
        <v>22698</v>
      </c>
    </row>
    <row r="10" spans="2:17" x14ac:dyDescent="0.25">
      <c r="B10" s="7" t="s">
        <v>10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5">
        <v>0</v>
      </c>
      <c r="P10" s="4">
        <f>7070*3</f>
        <v>21210</v>
      </c>
    </row>
    <row r="11" spans="2:17" x14ac:dyDescent="0.25">
      <c r="B11" s="7" t="s">
        <v>77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5">
        <v>411</v>
      </c>
      <c r="P11" s="4">
        <f>5656*12</f>
        <v>67872</v>
      </c>
      <c r="Q11">
        <v>411</v>
      </c>
    </row>
    <row r="12" spans="2:17" x14ac:dyDescent="0.25">
      <c r="B12" s="7" t="s">
        <v>61</v>
      </c>
      <c r="C12" s="8">
        <f>SUMPRODUCT(C6:C11,$O$6:$O$11)</f>
        <v>744</v>
      </c>
      <c r="D12" s="8">
        <f t="shared" ref="D12:N12" si="0">SUMPRODUCT(D6:D11,$O$6:$O$11)</f>
        <v>524</v>
      </c>
      <c r="E12" s="8">
        <f t="shared" si="0"/>
        <v>524</v>
      </c>
      <c r="F12" s="8">
        <f t="shared" si="0"/>
        <v>514</v>
      </c>
      <c r="G12" s="8">
        <f t="shared" si="0"/>
        <v>514</v>
      </c>
      <c r="H12" s="8">
        <f t="shared" si="0"/>
        <v>514</v>
      </c>
      <c r="I12" s="8">
        <f t="shared" si="0"/>
        <v>411</v>
      </c>
      <c r="J12" s="8">
        <f t="shared" si="0"/>
        <v>675</v>
      </c>
      <c r="K12" s="8">
        <f t="shared" si="0"/>
        <v>675</v>
      </c>
      <c r="L12" s="8">
        <f t="shared" si="0"/>
        <v>675</v>
      </c>
      <c r="M12" s="8">
        <f t="shared" si="0"/>
        <v>631</v>
      </c>
      <c r="N12" s="8">
        <f t="shared" si="0"/>
        <v>631</v>
      </c>
    </row>
    <row r="13" spans="2:17" x14ac:dyDescent="0.25">
      <c r="B13" s="7" t="s">
        <v>78</v>
      </c>
      <c r="C13" s="2">
        <v>277</v>
      </c>
      <c r="D13" s="2">
        <v>380</v>
      </c>
      <c r="E13" s="2">
        <v>524</v>
      </c>
      <c r="F13" s="2">
        <v>486</v>
      </c>
      <c r="G13" s="2">
        <v>514</v>
      </c>
      <c r="H13" s="2">
        <v>379</v>
      </c>
      <c r="I13" s="2">
        <v>316</v>
      </c>
      <c r="J13" s="2">
        <v>398</v>
      </c>
      <c r="K13" s="2">
        <v>566</v>
      </c>
      <c r="L13" s="2">
        <v>675</v>
      </c>
      <c r="M13" s="2">
        <v>631</v>
      </c>
      <c r="N13" s="2">
        <v>479</v>
      </c>
      <c r="O13" s="1" t="s">
        <v>80</v>
      </c>
      <c r="P13" s="6">
        <f>SUMPRODUCT(O6:O11,P6:P11)</f>
        <v>42745125</v>
      </c>
    </row>
    <row r="16" spans="2:17" x14ac:dyDescent="0.25">
      <c r="M16" t="s">
        <v>97</v>
      </c>
      <c r="O16" s="18">
        <f>P11/12</f>
        <v>5656</v>
      </c>
      <c r="P16" s="19">
        <f>P13/L13/12</f>
        <v>5277.1759259259261</v>
      </c>
    </row>
  </sheetData>
  <mergeCells count="3">
    <mergeCell ref="C4:N4"/>
    <mergeCell ref="O4:O5"/>
    <mergeCell ref="P4:P5"/>
  </mergeCells>
  <conditionalFormatting sqref="C6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3" ma:contentTypeDescription="Create a new document." ma:contentTypeScope="" ma:versionID="98b00eda3bae0bc0dd3dedc11aeccb8e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8770509aad491fd78f3c8932feb8118a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8713F-D50A-40C8-B688-684555900079}">
  <ds:schemaRefs>
    <ds:schemaRef ds:uri="http://schemas.microsoft.com/office/2006/metadata/properties"/>
    <ds:schemaRef ds:uri="53260887-8d8e-4892-808b-78d7f57b138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6c709f8-2985-4fa4-82e2-60efa68dfdc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A40A71-AA7C-4545-819D-C3B41045B4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88FB9D-809B-41EA-8C6F-5DE35E405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 Files</vt:lpstr>
      <vt:lpstr>Summary Statistics </vt:lpstr>
      <vt:lpstr>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2025-04-02T22:17:04Z</dcterms:created>
  <dcterms:modified xsi:type="dcterms:W3CDTF">2025-04-12T16:41:44Z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