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F6791714-85D9-4187-A5B8-29DFBE980690}" xr6:coauthVersionLast="47" xr6:coauthVersionMax="47" xr10:uidLastSave="{00000000-0000-0000-0000-000000000000}"/>
  <bookViews>
    <workbookView xWindow="10" yWindow="10" windowWidth="19180" windowHeight="9700" xr2:uid="{114C06EE-3E2B-4C15-8B38-F3DF03495B1C}"/>
  </bookViews>
  <sheets>
    <sheet name="DC and Stores (zip file)" sheetId="1" r:id="rId1"/>
    <sheet name="Model" sheetId="2" r:id="rId2"/>
    <sheet name="Model w Stipulation" sheetId="3" r:id="rId3"/>
  </sheets>
  <definedNames>
    <definedName name="solver_adj" localSheetId="1" hidden="1">Model!$H$2:$I$2</definedName>
    <definedName name="solver_adj" localSheetId="2" hidden="1">'Model w Stipulation'!$K$2:$L$2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Model!$B$2:$C$2</definedName>
    <definedName name="solver_lhs1" localSheetId="2" hidden="1">'Model w Stipulation'!$B$2:$C$2</definedName>
    <definedName name="solver_lhs2" localSheetId="1" hidden="1">Model!$D$6:$D$13</definedName>
    <definedName name="solver_lhs2" localSheetId="2" hidden="1">'Model w Stipulation'!$D$6:$D$13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Model!$I$14</definedName>
    <definedName name="solver_opt" localSheetId="2" hidden="1">'Model w Stipulation'!$L$14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1</definedName>
    <definedName name="solver_rel2" localSheetId="2" hidden="1">1</definedName>
    <definedName name="solver_rhs1" localSheetId="1" hidden="1">0</definedName>
    <definedName name="solver_rhs1" localSheetId="2" hidden="1">0</definedName>
    <definedName name="solver_rhs2" localSheetId="1" hidden="1">Model!$G$6:$G$13</definedName>
    <definedName name="solver_rhs2" localSheetId="2" hidden="1">'Model w Stipulation'!$J$6:$J$13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F6" i="3" l="1"/>
  <c r="F7" i="3"/>
  <c r="F8" i="3"/>
  <c r="F9" i="3"/>
  <c r="F10" i="3"/>
  <c r="F11" i="3"/>
  <c r="F12" i="3"/>
  <c r="F13" i="3"/>
  <c r="J3" i="1"/>
  <c r="J4" i="1"/>
  <c r="J5" i="1"/>
  <c r="J6" i="1"/>
  <c r="J7" i="1"/>
  <c r="J8" i="1"/>
  <c r="J9" i="1"/>
  <c r="J2" i="1"/>
  <c r="J13" i="3"/>
  <c r="N13" i="3" s="1"/>
  <c r="K13" i="3" s="1"/>
  <c r="L13" i="3" s="1"/>
  <c r="D13" i="3"/>
  <c r="J12" i="3"/>
  <c r="N12" i="3" s="1"/>
  <c r="K12" i="3" s="1"/>
  <c r="L12" i="3" s="1"/>
  <c r="D12" i="3"/>
  <c r="J11" i="3"/>
  <c r="N11" i="3" s="1"/>
  <c r="K11" i="3" s="1"/>
  <c r="L11" i="3" s="1"/>
  <c r="D11" i="3"/>
  <c r="J10" i="3"/>
  <c r="N10" i="3" s="1"/>
  <c r="K10" i="3" s="1"/>
  <c r="L10" i="3" s="1"/>
  <c r="D10" i="3"/>
  <c r="J9" i="3"/>
  <c r="N9" i="3" s="1"/>
  <c r="K9" i="3" s="1"/>
  <c r="L9" i="3" s="1"/>
  <c r="D9" i="3"/>
  <c r="J8" i="3"/>
  <c r="N8" i="3" s="1"/>
  <c r="K8" i="3" s="1"/>
  <c r="L8" i="3" s="1"/>
  <c r="D8" i="3"/>
  <c r="J7" i="3"/>
  <c r="N7" i="3" s="1"/>
  <c r="K7" i="3" s="1"/>
  <c r="L7" i="3" s="1"/>
  <c r="D7" i="3"/>
  <c r="J6" i="3"/>
  <c r="N6" i="3" s="1"/>
  <c r="K6" i="3" s="1"/>
  <c r="L6" i="3" s="1"/>
  <c r="D6" i="3"/>
  <c r="H6" i="2"/>
  <c r="I6" i="2" s="1"/>
  <c r="D7" i="2"/>
  <c r="G6" i="2"/>
  <c r="G7" i="2"/>
  <c r="G8" i="2"/>
  <c r="G9" i="2"/>
  <c r="G10" i="2"/>
  <c r="G11" i="2"/>
  <c r="G12" i="2"/>
  <c r="G13" i="2"/>
  <c r="D8" i="2"/>
  <c r="D9" i="2"/>
  <c r="D10" i="2"/>
  <c r="D11" i="2"/>
  <c r="D12" i="2"/>
  <c r="D13" i="2"/>
  <c r="H10" i="2" l="1"/>
  <c r="I10" i="2" s="1"/>
  <c r="H13" i="2"/>
  <c r="I13" i="2" s="1"/>
  <c r="H12" i="2"/>
  <c r="I12" i="2" s="1"/>
  <c r="H11" i="2"/>
  <c r="I11" i="2" s="1"/>
  <c r="H9" i="2"/>
  <c r="I9" i="2" s="1"/>
  <c r="H8" i="2"/>
  <c r="I8" i="2" s="1"/>
  <c r="H7" i="2"/>
  <c r="I7" i="2" s="1"/>
  <c r="I14" i="2" l="1"/>
  <c r="L14" i="3" l="1"/>
</calcChain>
</file>

<file path=xl/sharedStrings.xml><?xml version="1.0" encoding="utf-8"?>
<sst xmlns="http://schemas.openxmlformats.org/spreadsheetml/2006/main" count="78" uniqueCount="31">
  <si>
    <t>dc_name</t>
  </si>
  <si>
    <t>lat</t>
  </si>
  <si>
    <t>long</t>
  </si>
  <si>
    <t>Peppermint Peninsula</t>
  </si>
  <si>
    <t>store_name</t>
  </si>
  <si>
    <t>last_year_demand</t>
  </si>
  <si>
    <t>expected_yoy_change</t>
  </si>
  <si>
    <t>Butter Pecan Bluff</t>
  </si>
  <si>
    <t>Candyfloss Countryside</t>
  </si>
  <si>
    <t>Caramel Cascades</t>
  </si>
  <si>
    <t>Coconut Cream Cove</t>
  </si>
  <si>
    <t>Frosted Fluff Fields</t>
  </si>
  <si>
    <t>Hazelnut Haven</t>
  </si>
  <si>
    <t>Licorice Labyrinth</t>
  </si>
  <si>
    <t>Malted Milk Manor</t>
  </si>
  <si>
    <t>Stores</t>
  </si>
  <si>
    <t>Lat</t>
  </si>
  <si>
    <t>Long</t>
  </si>
  <si>
    <t>Store Location</t>
  </si>
  <si>
    <t>New DC</t>
  </si>
  <si>
    <t>New DC list</t>
  </si>
  <si>
    <t>Use new?</t>
  </si>
  <si>
    <t xml:space="preserve">Dist </t>
  </si>
  <si>
    <t>Model Decision</t>
  </si>
  <si>
    <t>Current DC Dist</t>
  </si>
  <si>
    <t xml:space="preserve">Current DC </t>
  </si>
  <si>
    <t>Total Distance</t>
  </si>
  <si>
    <t>Demand</t>
  </si>
  <si>
    <t>Next year Demand</t>
  </si>
  <si>
    <t>Dist*Demand</t>
  </si>
  <si>
    <t>Dist*Distance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</si>
</sst>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4" borderId="0" xfId="0" applyFill="1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C98D-F14C-4C81-92B4-7645F00DC8E4}">
  <dimension ref="A1:J9"/>
  <sheetViews>
    <sheetView tabSelected="1" topLeftCell="E1" workbookViewId="0">
      <selection activeCell="G13" sqref="G13"/>
    </sheetView>
  </sheetViews>
  <sheetFormatPr defaultRowHeight="15" x14ac:dyDescent="0.25"/>
  <cols>
    <col min="1" max="1" width="18.5703125" bestFit="1" customWidth="1"/>
    <col min="2" max="2" width="5.85546875" bestFit="1" customWidth="1"/>
    <col min="5" max="5" width="20" bestFit="1" customWidth="1"/>
    <col min="8" max="8" width="15.5703125" bestFit="1" customWidth="1"/>
    <col min="9" max="9" width="18.5703125" bestFit="1" customWidth="1"/>
    <col min="10" max="10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28</v>
      </c>
    </row>
    <row r="2" spans="1:10" x14ac:dyDescent="0.25">
      <c r="A2" t="s">
        <v>3</v>
      </c>
      <c r="B2">
        <v>39.99</v>
      </c>
      <c r="C2">
        <v>-107.3</v>
      </c>
      <c r="E2" t="s">
        <v>7</v>
      </c>
      <c r="F2">
        <v>30.78</v>
      </c>
      <c r="G2">
        <v>-109.42</v>
      </c>
      <c r="H2">
        <v>2108.89</v>
      </c>
      <c r="I2">
        <v>-0.1</v>
      </c>
      <c r="J2">
        <f>(H2*I2)+H2</f>
        <v>1898.0009999999997</v>
      </c>
    </row>
    <row r="3" spans="1:10" x14ac:dyDescent="0.25">
      <c r="E3" t="s">
        <v>8</v>
      </c>
      <c r="F3">
        <v>43.18</v>
      </c>
      <c r="G3">
        <v>-103.29</v>
      </c>
      <c r="H3">
        <v>1769.44</v>
      </c>
      <c r="I3">
        <v>0.08</v>
      </c>
      <c r="J3">
        <f t="shared" ref="J3:J9" si="0">(H3*I3)+H3</f>
        <v>1910.9952000000001</v>
      </c>
    </row>
    <row r="4" spans="1:10" x14ac:dyDescent="0.25">
      <c r="E4" t="s">
        <v>9</v>
      </c>
      <c r="F4">
        <v>32.94</v>
      </c>
      <c r="G4">
        <v>-95.79</v>
      </c>
      <c r="H4">
        <v>1793.46</v>
      </c>
      <c r="I4">
        <v>7.0000000000000007E-2</v>
      </c>
      <c r="J4">
        <f t="shared" si="0"/>
        <v>1919.0022000000001</v>
      </c>
    </row>
    <row r="5" spans="1:10" x14ac:dyDescent="0.25">
      <c r="E5" t="s">
        <v>10</v>
      </c>
      <c r="F5">
        <v>33.94</v>
      </c>
      <c r="G5">
        <v>-104.68</v>
      </c>
      <c r="H5">
        <v>1806.6</v>
      </c>
      <c r="I5">
        <v>0.06</v>
      </c>
      <c r="J5">
        <f t="shared" si="0"/>
        <v>1914.9959999999999</v>
      </c>
    </row>
    <row r="6" spans="1:10" x14ac:dyDescent="0.25">
      <c r="E6" t="s">
        <v>11</v>
      </c>
      <c r="F6">
        <v>40.630000000000003</v>
      </c>
      <c r="G6">
        <v>-106.49</v>
      </c>
      <c r="H6">
        <v>1678.18</v>
      </c>
      <c r="I6">
        <v>0.1</v>
      </c>
      <c r="J6">
        <f t="shared" si="0"/>
        <v>1845.998</v>
      </c>
    </row>
    <row r="7" spans="1:10" x14ac:dyDescent="0.25">
      <c r="E7" t="s">
        <v>12</v>
      </c>
      <c r="F7">
        <v>31.32</v>
      </c>
      <c r="G7">
        <v>-116.59</v>
      </c>
      <c r="H7">
        <v>1692.59</v>
      </c>
      <c r="I7">
        <v>0.08</v>
      </c>
      <c r="J7">
        <f t="shared" si="0"/>
        <v>1827.9971999999998</v>
      </c>
    </row>
    <row r="8" spans="1:10" x14ac:dyDescent="0.25">
      <c r="E8" t="s">
        <v>13</v>
      </c>
      <c r="F8">
        <v>33.950000000000003</v>
      </c>
      <c r="G8">
        <v>-111.43</v>
      </c>
      <c r="H8">
        <v>1813.08</v>
      </c>
      <c r="I8">
        <v>7.0000000000000007E-2</v>
      </c>
      <c r="J8">
        <f t="shared" si="0"/>
        <v>1939.9956</v>
      </c>
    </row>
    <row r="9" spans="1:10" x14ac:dyDescent="0.25">
      <c r="E9" t="s">
        <v>14</v>
      </c>
      <c r="F9">
        <v>41.24</v>
      </c>
      <c r="G9">
        <v>-88.81</v>
      </c>
      <c r="H9">
        <v>1990</v>
      </c>
      <c r="I9">
        <v>-0.1</v>
      </c>
      <c r="J9">
        <f t="shared" si="0"/>
        <v>1791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C55-0DB4-4B68-A776-3E1555F32756}">
  <dimension ref="A1:I14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2" width="5.85546875" bestFit="1" customWidth="1"/>
    <col min="3" max="3" width="7.42578125" bestFit="1" customWidth="1"/>
    <col min="4" max="4" width="13.42578125" bestFit="1" customWidth="1"/>
    <col min="5" max="5" width="5.85546875" bestFit="1" customWidth="1"/>
    <col min="6" max="6" width="7.42578125" bestFit="1" customWidth="1"/>
    <col min="7" max="7" width="10.140625" bestFit="1" customWidth="1"/>
    <col min="8" max="8" width="12.42578125" bestFit="1" customWidth="1"/>
  </cols>
  <sheetData>
    <row r="1" spans="1:9" x14ac:dyDescent="0.25">
      <c r="A1" s="9" t="s">
        <v>25</v>
      </c>
      <c r="B1" s="9" t="s">
        <v>1</v>
      </c>
      <c r="C1" s="9" t="s">
        <v>2</v>
      </c>
      <c r="D1" s="11"/>
      <c r="E1" s="11"/>
      <c r="F1" s="11"/>
      <c r="G1" s="9"/>
      <c r="H1" s="9" t="s">
        <v>16</v>
      </c>
      <c r="I1" s="9" t="s">
        <v>17</v>
      </c>
    </row>
    <row r="2" spans="1:9" x14ac:dyDescent="0.25">
      <c r="A2" s="9" t="s">
        <v>3</v>
      </c>
      <c r="B2" s="1">
        <v>36.181350897613868</v>
      </c>
      <c r="C2" s="1">
        <v>-107.3</v>
      </c>
      <c r="G2" s="9" t="s">
        <v>19</v>
      </c>
      <c r="H2" s="1">
        <v>34.148179892600126</v>
      </c>
      <c r="I2" s="1">
        <v>-94.773964290752005</v>
      </c>
    </row>
    <row r="3" spans="1:9" x14ac:dyDescent="0.25">
      <c r="A3" s="11"/>
    </row>
    <row r="4" spans="1:9" x14ac:dyDescent="0.25">
      <c r="A4" s="7"/>
      <c r="B4" s="15" t="s">
        <v>18</v>
      </c>
      <c r="C4" s="15"/>
      <c r="D4" s="7"/>
      <c r="E4" s="15" t="s">
        <v>19</v>
      </c>
      <c r="F4" s="15"/>
      <c r="G4" s="7"/>
      <c r="H4" s="15" t="s">
        <v>23</v>
      </c>
      <c r="I4" s="15"/>
    </row>
    <row r="5" spans="1:9" x14ac:dyDescent="0.25">
      <c r="A5" s="7" t="s">
        <v>15</v>
      </c>
      <c r="B5" s="7" t="s">
        <v>16</v>
      </c>
      <c r="C5" s="7" t="s">
        <v>17</v>
      </c>
      <c r="D5" s="7" t="s">
        <v>24</v>
      </c>
      <c r="E5" s="7" t="s">
        <v>1</v>
      </c>
      <c r="F5" s="7" t="s">
        <v>2</v>
      </c>
      <c r="G5" s="7" t="s">
        <v>20</v>
      </c>
      <c r="H5" s="7" t="s">
        <v>21</v>
      </c>
      <c r="I5" s="7" t="s">
        <v>22</v>
      </c>
    </row>
    <row r="6" spans="1:9" x14ac:dyDescent="0.25">
      <c r="A6" s="7" t="s">
        <v>7</v>
      </c>
      <c r="B6" s="3">
        <v>30.78</v>
      </c>
      <c r="C6" s="3">
        <v>-109.42</v>
      </c>
      <c r="D6" s="3">
        <f>SQRT((B6-$B$2)^2+(C6-$C$2)^2)</f>
        <v>5.8024987306464908</v>
      </c>
      <c r="E6" s="3">
        <v>30.78</v>
      </c>
      <c r="F6" s="3">
        <v>-109.42</v>
      </c>
      <c r="G6" s="3">
        <f>SQRT((E6-$H$2)^2+(F6-$I$2)^2)</f>
        <v>15.028339821333669</v>
      </c>
      <c r="H6" s="3">
        <f>IF(G6&gt;D6,1,2)</f>
        <v>1</v>
      </c>
      <c r="I6" s="3">
        <f>IF(H6=2,G6,IF(H6=1,D6,))</f>
        <v>5.8024987306464908</v>
      </c>
    </row>
    <row r="7" spans="1:9" x14ac:dyDescent="0.25">
      <c r="A7" s="7" t="s">
        <v>8</v>
      </c>
      <c r="B7" s="3">
        <v>43.18</v>
      </c>
      <c r="C7" s="3">
        <v>-103.29</v>
      </c>
      <c r="D7" s="3">
        <f>SQRT((B7-$B$2)^2+(C7-$C$2)^2)</f>
        <v>8.0660516523470225</v>
      </c>
      <c r="E7" s="3">
        <v>43.18</v>
      </c>
      <c r="F7" s="3">
        <v>-103.29</v>
      </c>
      <c r="G7" s="3">
        <f t="shared" ref="G7:G13" si="0">SQRT((E7-$H$2)^2+(F7-$I$2)^2)</f>
        <v>12.4135667176529</v>
      </c>
      <c r="H7" s="3">
        <f t="shared" ref="H7:H13" si="1">IF(G7&gt;D7,1,2)</f>
        <v>1</v>
      </c>
      <c r="I7" s="3">
        <f t="shared" ref="I7:I13" si="2">IF(H7=2,G7,IF(H7=1,D7,))</f>
        <v>8.0660516523470225</v>
      </c>
    </row>
    <row r="8" spans="1:9" x14ac:dyDescent="0.25">
      <c r="A8" s="7" t="s">
        <v>9</v>
      </c>
      <c r="B8" s="3">
        <v>32.94</v>
      </c>
      <c r="C8" s="3">
        <v>-95.79</v>
      </c>
      <c r="D8" s="3">
        <f t="shared" ref="D8:D13" si="3">SQRT((B8-$B$2)^2+(C8-$C$2)^2)</f>
        <v>11.957694411610545</v>
      </c>
      <c r="E8" s="3">
        <v>32.94</v>
      </c>
      <c r="F8" s="3">
        <v>-95.79</v>
      </c>
      <c r="G8" s="3">
        <f t="shared" si="0"/>
        <v>1.5786156008827312</v>
      </c>
      <c r="H8" s="3">
        <f t="shared" si="1"/>
        <v>2</v>
      </c>
      <c r="I8" s="3">
        <f t="shared" si="2"/>
        <v>1.5786156008827312</v>
      </c>
    </row>
    <row r="9" spans="1:9" x14ac:dyDescent="0.25">
      <c r="A9" s="7" t="s">
        <v>10</v>
      </c>
      <c r="B9" s="3">
        <v>33.94</v>
      </c>
      <c r="C9" s="3">
        <v>-104.68</v>
      </c>
      <c r="D9" s="3">
        <f t="shared" si="3"/>
        <v>3.4479057188726103</v>
      </c>
      <c r="E9" s="3">
        <v>33.94</v>
      </c>
      <c r="F9" s="3">
        <v>-104.68</v>
      </c>
      <c r="G9" s="3">
        <f t="shared" si="0"/>
        <v>9.9082229658289158</v>
      </c>
      <c r="H9" s="3">
        <f t="shared" si="1"/>
        <v>1</v>
      </c>
      <c r="I9" s="3">
        <f t="shared" si="2"/>
        <v>3.4479057188726103</v>
      </c>
    </row>
    <row r="10" spans="1:9" x14ac:dyDescent="0.25">
      <c r="A10" s="7" t="s">
        <v>11</v>
      </c>
      <c r="B10" s="3">
        <v>40.630000000000003</v>
      </c>
      <c r="C10" s="3">
        <v>-106.49</v>
      </c>
      <c r="D10" s="3">
        <f t="shared" si="3"/>
        <v>4.5217893400910398</v>
      </c>
      <c r="E10" s="3">
        <v>40.630000000000003</v>
      </c>
      <c r="F10" s="3">
        <v>-106.49</v>
      </c>
      <c r="G10" s="3">
        <f t="shared" si="0"/>
        <v>13.389528917966732</v>
      </c>
      <c r="H10" s="3">
        <f t="shared" si="1"/>
        <v>1</v>
      </c>
      <c r="I10" s="3">
        <f t="shared" si="2"/>
        <v>4.5217893400910398</v>
      </c>
    </row>
    <row r="11" spans="1:9" x14ac:dyDescent="0.25">
      <c r="A11" s="7" t="s">
        <v>12</v>
      </c>
      <c r="B11" s="3">
        <v>31.32</v>
      </c>
      <c r="C11" s="3">
        <v>-116.59</v>
      </c>
      <c r="D11" s="3">
        <f t="shared" si="3"/>
        <v>10.485076659220535</v>
      </c>
      <c r="E11" s="3">
        <v>31.32</v>
      </c>
      <c r="F11" s="3">
        <v>-116.59</v>
      </c>
      <c r="G11" s="3">
        <f t="shared" si="0"/>
        <v>21.99859121789601</v>
      </c>
      <c r="H11" s="3">
        <f t="shared" si="1"/>
        <v>1</v>
      </c>
      <c r="I11" s="3">
        <f t="shared" si="2"/>
        <v>10.485076659220535</v>
      </c>
    </row>
    <row r="12" spans="1:9" x14ac:dyDescent="0.25">
      <c r="A12" s="7" t="s">
        <v>13</v>
      </c>
      <c r="B12" s="3">
        <v>33.950000000000003</v>
      </c>
      <c r="C12" s="3">
        <v>-111.43</v>
      </c>
      <c r="D12" s="3">
        <f t="shared" si="3"/>
        <v>4.69423335895035</v>
      </c>
      <c r="E12" s="3">
        <v>33.950000000000003</v>
      </c>
      <c r="F12" s="3">
        <v>-111.43</v>
      </c>
      <c r="G12" s="3">
        <f t="shared" si="0"/>
        <v>16.657214677657716</v>
      </c>
      <c r="H12" s="3">
        <f t="shared" si="1"/>
        <v>1</v>
      </c>
      <c r="I12" s="3">
        <f t="shared" si="2"/>
        <v>4.69423335895035</v>
      </c>
    </row>
    <row r="13" spans="1:9" x14ac:dyDescent="0.25">
      <c r="A13" s="7" t="s">
        <v>14</v>
      </c>
      <c r="B13" s="3">
        <v>41.24</v>
      </c>
      <c r="C13" s="3">
        <v>-88.81</v>
      </c>
      <c r="D13" s="3">
        <f t="shared" si="3"/>
        <v>19.169507837737303</v>
      </c>
      <c r="E13" s="3">
        <v>41.24</v>
      </c>
      <c r="F13" s="3">
        <v>-88.81</v>
      </c>
      <c r="G13" s="3">
        <f t="shared" si="0"/>
        <v>9.2662172701208672</v>
      </c>
      <c r="H13" s="3">
        <f t="shared" si="1"/>
        <v>2</v>
      </c>
      <c r="I13" s="3">
        <f t="shared" si="2"/>
        <v>9.2662172701208672</v>
      </c>
    </row>
    <row r="14" spans="1:9" x14ac:dyDescent="0.25">
      <c r="A14" s="11"/>
      <c r="H14" s="10" t="s">
        <v>26</v>
      </c>
      <c r="I14" s="4">
        <f>SUM(I6:I13)</f>
        <v>47.862388331131648</v>
      </c>
    </row>
  </sheetData>
  <mergeCells count="3">
    <mergeCell ref="B4:C4"/>
    <mergeCell ref="E4:F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9BAD-DFEE-4D46-9B5D-A057E4B11173}">
  <dimension ref="A1:N14"/>
  <sheetViews>
    <sheetView workbookViewId="0">
      <selection activeCell="P11" sqref="P11"/>
    </sheetView>
  </sheetViews>
  <sheetFormatPr defaultRowHeight="15" x14ac:dyDescent="0.25"/>
  <cols>
    <col min="1" max="1" width="20" bestFit="1" customWidth="1"/>
    <col min="2" max="2" width="5.85546875" bestFit="1" customWidth="1"/>
    <col min="3" max="3" width="7.42578125" bestFit="1" customWidth="1"/>
    <col min="4" max="4" width="13.42578125" bestFit="1" customWidth="1"/>
    <col min="5" max="5" width="9.85546875" bestFit="1" customWidth="1"/>
    <col min="6" max="6" width="12" bestFit="1" customWidth="1"/>
    <col min="7" max="7" width="9.85546875" customWidth="1"/>
    <col min="8" max="8" width="5.85546875" bestFit="1" customWidth="1"/>
    <col min="9" max="9" width="7.42578125" bestFit="1" customWidth="1"/>
    <col min="10" max="10" width="10.140625" bestFit="1" customWidth="1"/>
    <col min="11" max="11" width="12.42578125" bestFit="1" customWidth="1"/>
    <col min="14" max="14" width="12.5703125" bestFit="1" customWidth="1"/>
  </cols>
  <sheetData>
    <row r="1" spans="1:14" x14ac:dyDescent="0.25">
      <c r="A1" s="9" t="s">
        <v>25</v>
      </c>
      <c r="B1" s="9" t="s">
        <v>1</v>
      </c>
      <c r="C1" s="9" t="s">
        <v>2</v>
      </c>
      <c r="J1" s="5"/>
      <c r="K1" s="9" t="s">
        <v>16</v>
      </c>
      <c r="L1" s="9" t="s">
        <v>17</v>
      </c>
    </row>
    <row r="2" spans="1:14" x14ac:dyDescent="0.25">
      <c r="A2" s="9" t="s">
        <v>3</v>
      </c>
      <c r="B2" s="1">
        <v>36.181350897613868</v>
      </c>
      <c r="C2" s="1">
        <v>-107.3</v>
      </c>
      <c r="J2" s="9" t="s">
        <v>19</v>
      </c>
      <c r="K2" s="1">
        <v>32.940008783439673</v>
      </c>
      <c r="L2" s="1">
        <v>-95.789993482155722</v>
      </c>
      <c r="M2" s="6"/>
    </row>
    <row r="4" spans="1:14" x14ac:dyDescent="0.25">
      <c r="A4" s="7"/>
      <c r="B4" s="15" t="s">
        <v>18</v>
      </c>
      <c r="C4" s="15"/>
      <c r="D4" s="7"/>
      <c r="E4" s="7"/>
      <c r="F4" s="7"/>
      <c r="G4" s="11"/>
      <c r="H4" s="16" t="s">
        <v>19</v>
      </c>
      <c r="I4" s="15"/>
      <c r="J4" s="7"/>
      <c r="K4" s="15" t="s">
        <v>23</v>
      </c>
      <c r="L4" s="15"/>
      <c r="M4" s="8"/>
      <c r="N4" s="2"/>
    </row>
    <row r="5" spans="1:14" x14ac:dyDescent="0.25">
      <c r="A5" s="8" t="s">
        <v>15</v>
      </c>
      <c r="B5" s="8" t="s">
        <v>16</v>
      </c>
      <c r="C5" s="8" t="s">
        <v>17</v>
      </c>
      <c r="D5" s="8" t="s">
        <v>24</v>
      </c>
      <c r="E5" s="8" t="s">
        <v>27</v>
      </c>
      <c r="F5" s="8" t="s">
        <v>29</v>
      </c>
      <c r="G5" s="14"/>
      <c r="H5" s="12" t="s">
        <v>1</v>
      </c>
      <c r="I5" s="8" t="s">
        <v>2</v>
      </c>
      <c r="J5" s="8" t="s">
        <v>20</v>
      </c>
      <c r="K5" s="8" t="s">
        <v>21</v>
      </c>
      <c r="L5" s="8" t="s">
        <v>22</v>
      </c>
      <c r="M5" s="7" t="s">
        <v>27</v>
      </c>
      <c r="N5" s="8" t="s">
        <v>30</v>
      </c>
    </row>
    <row r="6" spans="1:14" x14ac:dyDescent="0.25">
      <c r="A6" s="7" t="s">
        <v>7</v>
      </c>
      <c r="B6" s="3">
        <v>30.78</v>
      </c>
      <c r="C6" s="3">
        <v>-109.42</v>
      </c>
      <c r="D6" s="3">
        <f>SQRT((B6-$B$2)^2+(C6-$C$2)^2)</f>
        <v>5.8024987306464908</v>
      </c>
      <c r="E6" s="3">
        <v>1898.0009999999997</v>
      </c>
      <c r="F6" s="3">
        <f>D6*E6</f>
        <v>11013.148393265768</v>
      </c>
      <c r="H6" s="13">
        <v>30.78</v>
      </c>
      <c r="I6" s="3">
        <v>-109.42</v>
      </c>
      <c r="J6" s="3">
        <f t="shared" ref="J6:J13" si="0">SQRT((H6-$K$2)^2+(I6-$L$2)^2)</f>
        <v>13.80009839171497</v>
      </c>
      <c r="K6" s="3">
        <f>IF(N6&gt;F6,1,2)</f>
        <v>1</v>
      </c>
      <c r="L6" s="3">
        <f>IF(K6=2,N6,IF(K6=1,F6,))</f>
        <v>11013.148393265768</v>
      </c>
      <c r="M6" s="3">
        <v>1898.0009999999997</v>
      </c>
      <c r="N6" s="3">
        <f>J6*M6</f>
        <v>26192.600547573402</v>
      </c>
    </row>
    <row r="7" spans="1:14" x14ac:dyDescent="0.25">
      <c r="A7" s="7" t="s">
        <v>8</v>
      </c>
      <c r="B7" s="3">
        <v>43.18</v>
      </c>
      <c r="C7" s="3">
        <v>-103.29</v>
      </c>
      <c r="D7" s="3">
        <f>SQRT((B7-$B$2)^2+(C7-$C$2)^2)</f>
        <v>8.0660516523470225</v>
      </c>
      <c r="E7" s="3">
        <v>1910.9952000000001</v>
      </c>
      <c r="F7" s="3">
        <f t="shared" ref="F7:F13" si="1">D7*E7</f>
        <v>15414.18599058723</v>
      </c>
      <c r="H7" s="13">
        <v>43.18</v>
      </c>
      <c r="I7" s="3">
        <v>-103.29</v>
      </c>
      <c r="J7" s="3">
        <f t="shared" si="0"/>
        <v>12.692813631458527</v>
      </c>
      <c r="K7" s="3">
        <f t="shared" ref="K7:K13" si="2">IF(N7&gt;F7,1,2)</f>
        <v>1</v>
      </c>
      <c r="L7" s="3">
        <f t="shared" ref="L7:L13" si="3">IF(K7=2,N7,IF(K7=1,F7,))</f>
        <v>15414.18599058723</v>
      </c>
      <c r="M7" s="3">
        <v>1910.9952000000001</v>
      </c>
      <c r="N7" s="3">
        <f t="shared" ref="N7:N13" si="4">J7*M7</f>
        <v>24255.905924211816</v>
      </c>
    </row>
    <row r="8" spans="1:14" x14ac:dyDescent="0.25">
      <c r="A8" s="7" t="s">
        <v>9</v>
      </c>
      <c r="B8" s="3">
        <v>32.94</v>
      </c>
      <c r="C8" s="3">
        <v>-95.79</v>
      </c>
      <c r="D8" s="3">
        <f t="shared" ref="D8:D13" si="5">SQRT((B8-$B$2)^2+(C8-$C$2)^2)</f>
        <v>11.957694411610545</v>
      </c>
      <c r="E8" s="3">
        <v>1919.0022000000001</v>
      </c>
      <c r="F8" s="3">
        <f t="shared" si="1"/>
        <v>22946.841882808341</v>
      </c>
      <c r="H8" s="13">
        <v>32.94</v>
      </c>
      <c r="I8" s="3">
        <v>-95.79</v>
      </c>
      <c r="J8" s="3">
        <f t="shared" si="0"/>
        <v>1.0937600588582265E-5</v>
      </c>
      <c r="K8" s="3">
        <f t="shared" si="2"/>
        <v>2</v>
      </c>
      <c r="L8" s="3">
        <f t="shared" si="3"/>
        <v>2.0989279592210662E-2</v>
      </c>
      <c r="M8" s="3">
        <v>1919.0022000000001</v>
      </c>
      <c r="N8" s="3">
        <f t="shared" si="4"/>
        <v>2.0989279592210662E-2</v>
      </c>
    </row>
    <row r="9" spans="1:14" x14ac:dyDescent="0.25">
      <c r="A9" s="7" t="s">
        <v>10</v>
      </c>
      <c r="B9" s="3">
        <v>33.94</v>
      </c>
      <c r="C9" s="3">
        <v>-104.68</v>
      </c>
      <c r="D9" s="3">
        <f t="shared" si="5"/>
        <v>3.4479057188726103</v>
      </c>
      <c r="E9" s="3">
        <v>1914.9959999999999</v>
      </c>
      <c r="F9" s="3">
        <f t="shared" si="1"/>
        <v>6602.7256600181727</v>
      </c>
      <c r="H9" s="13">
        <v>33.94</v>
      </c>
      <c r="I9" s="3">
        <v>-104.68</v>
      </c>
      <c r="J9" s="3">
        <f t="shared" si="0"/>
        <v>8.9460716697616309</v>
      </c>
      <c r="K9" s="3">
        <f t="shared" si="2"/>
        <v>1</v>
      </c>
      <c r="L9" s="3">
        <f t="shared" si="3"/>
        <v>6602.7256600181727</v>
      </c>
      <c r="M9" s="3">
        <v>1914.9959999999999</v>
      </c>
      <c r="N9" s="3">
        <f t="shared" si="4"/>
        <v>17131.691463306845</v>
      </c>
    </row>
    <row r="10" spans="1:14" x14ac:dyDescent="0.25">
      <c r="A10" s="7" t="s">
        <v>11</v>
      </c>
      <c r="B10" s="3">
        <v>40.630000000000003</v>
      </c>
      <c r="C10" s="3">
        <v>-106.49</v>
      </c>
      <c r="D10" s="3">
        <f t="shared" si="5"/>
        <v>4.5217893400910398</v>
      </c>
      <c r="E10" s="3">
        <v>1845.998</v>
      </c>
      <c r="F10" s="3">
        <f t="shared" si="1"/>
        <v>8347.2140782293791</v>
      </c>
      <c r="H10" s="13">
        <v>40.630000000000003</v>
      </c>
      <c r="I10" s="3">
        <v>-106.49</v>
      </c>
      <c r="J10" s="3">
        <f t="shared" si="0"/>
        <v>13.176725860117335</v>
      </c>
      <c r="K10" s="3">
        <f t="shared" si="2"/>
        <v>1</v>
      </c>
      <c r="L10" s="3">
        <f t="shared" si="3"/>
        <v>8347.2140782293791</v>
      </c>
      <c r="M10" s="3">
        <v>1845.998</v>
      </c>
      <c r="N10" s="3">
        <f t="shared" si="4"/>
        <v>24324.209584324879</v>
      </c>
    </row>
    <row r="11" spans="1:14" x14ac:dyDescent="0.25">
      <c r="A11" s="7" t="s">
        <v>12</v>
      </c>
      <c r="B11" s="3">
        <v>31.32</v>
      </c>
      <c r="C11" s="3">
        <v>-116.59</v>
      </c>
      <c r="D11" s="3">
        <f t="shared" si="5"/>
        <v>10.485076659220535</v>
      </c>
      <c r="E11" s="3">
        <v>1827.9971999999998</v>
      </c>
      <c r="F11" s="3">
        <f t="shared" si="1"/>
        <v>19166.690774840492</v>
      </c>
      <c r="H11" s="13">
        <v>31.32</v>
      </c>
      <c r="I11" s="3">
        <v>-116.59</v>
      </c>
      <c r="J11" s="3">
        <f t="shared" si="0"/>
        <v>20.862998336787218</v>
      </c>
      <c r="K11" s="3">
        <f t="shared" si="2"/>
        <v>1</v>
      </c>
      <c r="L11" s="3">
        <f t="shared" si="3"/>
        <v>19166.690774840492</v>
      </c>
      <c r="M11" s="3">
        <v>1827.9971999999998</v>
      </c>
      <c r="N11" s="3">
        <f t="shared" si="4"/>
        <v>38137.502543251685</v>
      </c>
    </row>
    <row r="12" spans="1:14" x14ac:dyDescent="0.25">
      <c r="A12" s="7" t="s">
        <v>13</v>
      </c>
      <c r="B12" s="3">
        <v>33.950000000000003</v>
      </c>
      <c r="C12" s="3">
        <v>-111.43</v>
      </c>
      <c r="D12" s="3">
        <f t="shared" si="5"/>
        <v>4.69423335895035</v>
      </c>
      <c r="E12" s="3">
        <v>1939.9956</v>
      </c>
      <c r="F12" s="3">
        <f t="shared" si="1"/>
        <v>9106.7920617369</v>
      </c>
      <c r="H12" s="13">
        <v>33.950000000000003</v>
      </c>
      <c r="I12" s="3">
        <v>-111.43</v>
      </c>
      <c r="J12" s="3">
        <f t="shared" si="0"/>
        <v>15.672583901059223</v>
      </c>
      <c r="K12" s="3">
        <f t="shared" si="2"/>
        <v>1</v>
      </c>
      <c r="L12" s="3">
        <f t="shared" si="3"/>
        <v>9106.7920617369</v>
      </c>
      <c r="M12" s="3">
        <v>1939.9956</v>
      </c>
      <c r="N12" s="3">
        <f t="shared" si="4"/>
        <v>30404.743808685729</v>
      </c>
    </row>
    <row r="13" spans="1:14" x14ac:dyDescent="0.25">
      <c r="A13" s="7" t="s">
        <v>14</v>
      </c>
      <c r="B13" s="3">
        <v>41.24</v>
      </c>
      <c r="C13" s="3">
        <v>-88.81</v>
      </c>
      <c r="D13" s="3">
        <f t="shared" si="5"/>
        <v>19.169507837737303</v>
      </c>
      <c r="E13" s="3">
        <v>1791</v>
      </c>
      <c r="F13" s="3">
        <f t="shared" si="1"/>
        <v>34332.588537387506</v>
      </c>
      <c r="H13" s="13">
        <v>41.24</v>
      </c>
      <c r="I13" s="3">
        <v>-88.81</v>
      </c>
      <c r="J13" s="3">
        <f t="shared" si="0"/>
        <v>10.844821953629065</v>
      </c>
      <c r="K13" s="3">
        <f t="shared" si="2"/>
        <v>2</v>
      </c>
      <c r="L13" s="3">
        <f t="shared" si="3"/>
        <v>19423.076118949655</v>
      </c>
      <c r="M13" s="3">
        <v>1791</v>
      </c>
      <c r="N13" s="3">
        <f t="shared" si="4"/>
        <v>19423.076118949655</v>
      </c>
    </row>
    <row r="14" spans="1:14" x14ac:dyDescent="0.25">
      <c r="K14" s="10" t="s">
        <v>26</v>
      </c>
      <c r="L14" s="4">
        <f>SUM(L6:L13)</f>
        <v>89073.854066907195</v>
      </c>
    </row>
  </sheetData>
  <mergeCells count="3">
    <mergeCell ref="B4:C4"/>
    <mergeCell ref="H4:I4"/>
    <mergeCell ref="K4:L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4" ma:contentTypeDescription="Create a new document." ma:contentTypeScope="" ma:versionID="3ac3a03ab7aa23a5aa3ff27b2fd86239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af841c09d38c73e2abba9fa5ddc0066f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78A8BE-B6EC-4355-9602-5A9F74454D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3260887-8d8e-4892-808b-78d7f57b1382"/>
    <ds:schemaRef ds:uri="http://purl.org/dc/terms/"/>
    <ds:schemaRef ds:uri="http://schemas.openxmlformats.org/package/2006/metadata/core-properties"/>
    <ds:schemaRef ds:uri="d6c709f8-2985-4fa4-82e2-60efa68dfdc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46942B-4BDF-4FEA-AAFE-1E9B24FF1C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A13147-E704-48D6-86E2-52CA1C23CA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 and Stores (zip file)</vt:lpstr>
      <vt:lpstr>Model</vt:lpstr>
      <vt:lpstr>Model w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Santoni</dc:creator>
  <cp:lastModifiedBy>Valeria Santoni</cp:lastModifiedBy>
  <dcterms:created xsi:type="dcterms:W3CDTF">2025-04-30T22:23:28Z</dcterms:created>
  <dcterms:modified xsi:type="dcterms:W3CDTF">2025-05-07T22:12:32Z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0x01010092E7ED6A31E68943B6760AE64C20EE32</vt:lpwstr>
  </property>
</Properties>
</file>