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Objects="none"/>
  <mc:AlternateContent xmlns:mc="http://schemas.openxmlformats.org/markup-compatibility/2006">
    <mc:Choice Requires="x15">
      <x15ac:absPath xmlns:x15ac="http://schemas.microsoft.com/office/spreadsheetml/2010/11/ac" url="C:\Users\vsarlis\Google Drive\PhD\Data\NBA\"/>
    </mc:Choice>
  </mc:AlternateContent>
  <xr:revisionPtr revIDLastSave="0" documentId="13_ncr:1_{FC9D94AE-173A-4FEF-AE37-A8F9C3B0788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layerStats2017-2020" sheetId="1" r:id="rId1"/>
    <sheet name="2017-18" sheetId="10" r:id="rId2"/>
    <sheet name="2018-19" sheetId="11" r:id="rId3"/>
    <sheet name="2019-20" sheetId="12" r:id="rId4"/>
    <sheet name="Forecasting2017-18" sheetId="13" r:id="rId5"/>
    <sheet name="Forecasting2018-19" sheetId="14" r:id="rId6"/>
    <sheet name="Forecasting2019-20" sheetId="15" r:id="rId7"/>
  </sheets>
  <definedNames>
    <definedName name="_xlnm._FilterDatabase" localSheetId="1" hidden="1">'2017-18'!$A$1:$DI$73</definedName>
    <definedName name="_xlnm._FilterDatabase" localSheetId="2" hidden="1">'2018-19'!$A$1:$DI$81</definedName>
    <definedName name="_xlnm._FilterDatabase" localSheetId="3" hidden="1">'2019-20'!$A$1:$DI$52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AQ2" i="1"/>
  <c r="AX2" i="1" s="1"/>
  <c r="CF2" i="1" s="1"/>
  <c r="AV2" i="1"/>
  <c r="CD2" i="1" s="1"/>
  <c r="AW2" i="1"/>
  <c r="CE2" i="1" s="1"/>
  <c r="BA2" i="1"/>
  <c r="CI2" i="1" s="1"/>
  <c r="BJ2" i="1"/>
  <c r="BV2" i="1"/>
  <c r="DB2" i="1" s="1"/>
  <c r="BZ2" i="1"/>
  <c r="DF2" i="1" s="1"/>
  <c r="CA2" i="1"/>
  <c r="DG2" i="1" s="1"/>
  <c r="CB2" i="1"/>
  <c r="DH2" i="1" s="1"/>
  <c r="CC2" i="1"/>
  <c r="DI2" i="1" s="1"/>
  <c r="CG2" i="1"/>
  <c r="CH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C2" i="1"/>
  <c r="DD2" i="1"/>
  <c r="DE2" i="1"/>
  <c r="L3" i="1"/>
  <c r="AQ3" i="1"/>
  <c r="AX3" i="1" s="1"/>
  <c r="CF3" i="1" s="1"/>
  <c r="AV3" i="1"/>
  <c r="CD3" i="1" s="1"/>
  <c r="AW3" i="1"/>
  <c r="CE3" i="1" s="1"/>
  <c r="BA3" i="1"/>
  <c r="CI3" i="1" s="1"/>
  <c r="BJ3" i="1"/>
  <c r="BV3" i="1"/>
  <c r="DB3" i="1" s="1"/>
  <c r="BZ3" i="1"/>
  <c r="DF3" i="1" s="1"/>
  <c r="CA3" i="1"/>
  <c r="CB3" i="1"/>
  <c r="DH3" i="1" s="1"/>
  <c r="CC3" i="1"/>
  <c r="DI3" i="1" s="1"/>
  <c r="CG3" i="1"/>
  <c r="CH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C3" i="1"/>
  <c r="DD3" i="1"/>
  <c r="DE3" i="1"/>
  <c r="DG3" i="1"/>
  <c r="L4" i="1"/>
  <c r="AQ4" i="1"/>
  <c r="AX4" i="1" s="1"/>
  <c r="CF4" i="1" s="1"/>
  <c r="AV4" i="1"/>
  <c r="CD4" i="1" s="1"/>
  <c r="AW4" i="1"/>
  <c r="BA4" i="1"/>
  <c r="CI4" i="1" s="1"/>
  <c r="BJ4" i="1"/>
  <c r="BV4" i="1"/>
  <c r="DB4" i="1" s="1"/>
  <c r="BZ4" i="1"/>
  <c r="DF4" i="1" s="1"/>
  <c r="CA4" i="1"/>
  <c r="DG4" i="1" s="1"/>
  <c r="CB4" i="1"/>
  <c r="DH4" i="1" s="1"/>
  <c r="CC4" i="1"/>
  <c r="DI4" i="1" s="1"/>
  <c r="CE4" i="1"/>
  <c r="CG4" i="1"/>
  <c r="CH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C4" i="1"/>
  <c r="DD4" i="1"/>
  <c r="DE4" i="1"/>
  <c r="L5" i="1"/>
  <c r="AQ5" i="1"/>
  <c r="AX5" i="1" s="1"/>
  <c r="CF5" i="1" s="1"/>
  <c r="AV5" i="1"/>
  <c r="CD5" i="1" s="1"/>
  <c r="AW5" i="1"/>
  <c r="CE5" i="1" s="1"/>
  <c r="BA5" i="1"/>
  <c r="CI5" i="1" s="1"/>
  <c r="BJ5" i="1"/>
  <c r="BV5" i="1"/>
  <c r="DB5" i="1" s="1"/>
  <c r="BZ5" i="1"/>
  <c r="DF5" i="1" s="1"/>
  <c r="CA5" i="1"/>
  <c r="DG5" i="1" s="1"/>
  <c r="CB5" i="1"/>
  <c r="DH5" i="1" s="1"/>
  <c r="CC5" i="1"/>
  <c r="DI5" i="1" s="1"/>
  <c r="CG5" i="1"/>
  <c r="CH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C5" i="1"/>
  <c r="DD5" i="1"/>
  <c r="DE5" i="1"/>
  <c r="L6" i="1"/>
  <c r="AQ6" i="1"/>
  <c r="AX6" i="1" s="1"/>
  <c r="CF6" i="1" s="1"/>
  <c r="AV6" i="1"/>
  <c r="CD6" i="1" s="1"/>
  <c r="AW6" i="1"/>
  <c r="CE6" i="1" s="1"/>
  <c r="BA6" i="1"/>
  <c r="CI6" i="1" s="1"/>
  <c r="BJ6" i="1"/>
  <c r="BV6" i="1"/>
  <c r="DB6" i="1" s="1"/>
  <c r="BZ6" i="1"/>
  <c r="DF6" i="1" s="1"/>
  <c r="CA6" i="1"/>
  <c r="DG6" i="1" s="1"/>
  <c r="CB6" i="1"/>
  <c r="DH6" i="1" s="1"/>
  <c r="CC6" i="1"/>
  <c r="DI6" i="1" s="1"/>
  <c r="CG6" i="1"/>
  <c r="CH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C6" i="1"/>
  <c r="DD6" i="1"/>
  <c r="DE6" i="1"/>
  <c r="L7" i="1"/>
  <c r="AQ7" i="1"/>
  <c r="AX7" i="1" s="1"/>
  <c r="CF7" i="1" s="1"/>
  <c r="AV7" i="1"/>
  <c r="CD7" i="1" s="1"/>
  <c r="AW7" i="1"/>
  <c r="CE7" i="1" s="1"/>
  <c r="BA7" i="1"/>
  <c r="CI7" i="1" s="1"/>
  <c r="BJ7" i="1"/>
  <c r="BV7" i="1"/>
  <c r="DB7" i="1" s="1"/>
  <c r="BZ7" i="1"/>
  <c r="DF7" i="1" s="1"/>
  <c r="CA7" i="1"/>
  <c r="DG7" i="1" s="1"/>
  <c r="CB7" i="1"/>
  <c r="DH7" i="1" s="1"/>
  <c r="CC7" i="1"/>
  <c r="DI7" i="1" s="1"/>
  <c r="CG7" i="1"/>
  <c r="CH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C7" i="1"/>
  <c r="DD7" i="1"/>
  <c r="DE7" i="1"/>
  <c r="L8" i="1"/>
  <c r="AQ8" i="1"/>
  <c r="AX8" i="1" s="1"/>
  <c r="CF8" i="1" s="1"/>
  <c r="AV8" i="1"/>
  <c r="CD8" i="1" s="1"/>
  <c r="AW8" i="1"/>
  <c r="CE8" i="1" s="1"/>
  <c r="BA8" i="1"/>
  <c r="CI8" i="1" s="1"/>
  <c r="BJ8" i="1"/>
  <c r="BV8" i="1"/>
  <c r="DB8" i="1" s="1"/>
  <c r="BZ8" i="1"/>
  <c r="DF8" i="1" s="1"/>
  <c r="CA8" i="1"/>
  <c r="DG8" i="1" s="1"/>
  <c r="CB8" i="1"/>
  <c r="DH8" i="1" s="1"/>
  <c r="CC8" i="1"/>
  <c r="DI8" i="1" s="1"/>
  <c r="CG8" i="1"/>
  <c r="CH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C8" i="1"/>
  <c r="DD8" i="1"/>
  <c r="DE8" i="1"/>
  <c r="L9" i="1"/>
  <c r="AQ9" i="1"/>
  <c r="AX9" i="1" s="1"/>
  <c r="CF9" i="1" s="1"/>
  <c r="AV9" i="1"/>
  <c r="CD9" i="1" s="1"/>
  <c r="AW9" i="1"/>
  <c r="CE9" i="1" s="1"/>
  <c r="BA9" i="1"/>
  <c r="CI9" i="1" s="1"/>
  <c r="BJ9" i="1"/>
  <c r="BV9" i="1"/>
  <c r="DB9" i="1" s="1"/>
  <c r="BZ9" i="1"/>
  <c r="DF9" i="1" s="1"/>
  <c r="CA9" i="1"/>
  <c r="DG9" i="1" s="1"/>
  <c r="CB9" i="1"/>
  <c r="DH9" i="1" s="1"/>
  <c r="CC9" i="1"/>
  <c r="DI9" i="1" s="1"/>
  <c r="CG9" i="1"/>
  <c r="CH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C9" i="1"/>
  <c r="DD9" i="1"/>
  <c r="DE9" i="1"/>
  <c r="L10" i="1"/>
  <c r="AQ10" i="1"/>
  <c r="AX10" i="1" s="1"/>
  <c r="CF10" i="1" s="1"/>
  <c r="AV10" i="1"/>
  <c r="CD10" i="1" s="1"/>
  <c r="AW10" i="1"/>
  <c r="CE10" i="1" s="1"/>
  <c r="BA10" i="1"/>
  <c r="CI10" i="1" s="1"/>
  <c r="BJ10" i="1"/>
  <c r="BV10" i="1"/>
  <c r="DB10" i="1" s="1"/>
  <c r="BZ10" i="1"/>
  <c r="DF10" i="1" s="1"/>
  <c r="CA10" i="1"/>
  <c r="DG10" i="1" s="1"/>
  <c r="CB10" i="1"/>
  <c r="DH10" i="1" s="1"/>
  <c r="CC10" i="1"/>
  <c r="DI10" i="1" s="1"/>
  <c r="CG10" i="1"/>
  <c r="CH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C10" i="1"/>
  <c r="DD10" i="1"/>
  <c r="DE10" i="1"/>
  <c r="L11" i="1"/>
  <c r="AQ11" i="1"/>
  <c r="AX11" i="1" s="1"/>
  <c r="CF11" i="1" s="1"/>
  <c r="AV11" i="1"/>
  <c r="CD11" i="1" s="1"/>
  <c r="AW11" i="1"/>
  <c r="CE11" i="1" s="1"/>
  <c r="BA11" i="1"/>
  <c r="CI11" i="1" s="1"/>
  <c r="BJ11" i="1"/>
  <c r="BV11" i="1"/>
  <c r="DB11" i="1" s="1"/>
  <c r="BZ11" i="1"/>
  <c r="DF11" i="1" s="1"/>
  <c r="CA11" i="1"/>
  <c r="DG11" i="1" s="1"/>
  <c r="CB11" i="1"/>
  <c r="DH11" i="1" s="1"/>
  <c r="CC11" i="1"/>
  <c r="DI11" i="1" s="1"/>
  <c r="CG11" i="1"/>
  <c r="CH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C11" i="1"/>
  <c r="DD11" i="1"/>
  <c r="DE11" i="1"/>
  <c r="L12" i="1"/>
  <c r="AQ12" i="1"/>
  <c r="AX12" i="1" s="1"/>
  <c r="CF12" i="1" s="1"/>
  <c r="AV12" i="1"/>
  <c r="CD12" i="1" s="1"/>
  <c r="AW12" i="1"/>
  <c r="CE12" i="1" s="1"/>
  <c r="BA12" i="1"/>
  <c r="CI12" i="1" s="1"/>
  <c r="BJ12" i="1"/>
  <c r="BV12" i="1"/>
  <c r="DB12" i="1" s="1"/>
  <c r="BZ12" i="1"/>
  <c r="DF12" i="1" s="1"/>
  <c r="CA12" i="1"/>
  <c r="DG12" i="1" s="1"/>
  <c r="CB12" i="1"/>
  <c r="DH12" i="1" s="1"/>
  <c r="CC12" i="1"/>
  <c r="DI12" i="1" s="1"/>
  <c r="CG12" i="1"/>
  <c r="CH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C12" i="1"/>
  <c r="DD12" i="1"/>
  <c r="DE12" i="1"/>
  <c r="L13" i="1"/>
  <c r="AQ13" i="1"/>
  <c r="AX13" i="1" s="1"/>
  <c r="CF13" i="1" s="1"/>
  <c r="AV13" i="1"/>
  <c r="CD13" i="1" s="1"/>
  <c r="AW13" i="1"/>
  <c r="CE13" i="1" s="1"/>
  <c r="BA13" i="1"/>
  <c r="CI13" i="1" s="1"/>
  <c r="BJ13" i="1"/>
  <c r="BV13" i="1"/>
  <c r="DB13" i="1" s="1"/>
  <c r="BZ13" i="1"/>
  <c r="DF13" i="1" s="1"/>
  <c r="CA13" i="1"/>
  <c r="DG13" i="1" s="1"/>
  <c r="CB13" i="1"/>
  <c r="DH13" i="1" s="1"/>
  <c r="CC13" i="1"/>
  <c r="DI13" i="1" s="1"/>
  <c r="CG13" i="1"/>
  <c r="CH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C13" i="1"/>
  <c r="DD13" i="1"/>
  <c r="DE13" i="1"/>
  <c r="L14" i="1"/>
  <c r="AQ14" i="1"/>
  <c r="AX14" i="1" s="1"/>
  <c r="CF14" i="1" s="1"/>
  <c r="AV14" i="1"/>
  <c r="CD14" i="1" s="1"/>
  <c r="AW14" i="1"/>
  <c r="CE14" i="1" s="1"/>
  <c r="BA14" i="1"/>
  <c r="CI14" i="1" s="1"/>
  <c r="BJ14" i="1"/>
  <c r="BV14" i="1"/>
  <c r="DB14" i="1" s="1"/>
  <c r="BZ14" i="1"/>
  <c r="DF14" i="1" s="1"/>
  <c r="CA14" i="1"/>
  <c r="DG14" i="1" s="1"/>
  <c r="CB14" i="1"/>
  <c r="DH14" i="1" s="1"/>
  <c r="CC14" i="1"/>
  <c r="DI14" i="1" s="1"/>
  <c r="CG14" i="1"/>
  <c r="CH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C14" i="1"/>
  <c r="DD14" i="1"/>
  <c r="DE14" i="1"/>
  <c r="L15" i="1"/>
  <c r="AQ15" i="1"/>
  <c r="AX15" i="1" s="1"/>
  <c r="CF15" i="1" s="1"/>
  <c r="AV15" i="1"/>
  <c r="CD15" i="1" s="1"/>
  <c r="AW15" i="1"/>
  <c r="CE15" i="1" s="1"/>
  <c r="BA15" i="1"/>
  <c r="CI15" i="1" s="1"/>
  <c r="BJ15" i="1"/>
  <c r="BV15" i="1"/>
  <c r="DB15" i="1" s="1"/>
  <c r="BZ15" i="1"/>
  <c r="DF15" i="1" s="1"/>
  <c r="CA15" i="1"/>
  <c r="DG15" i="1" s="1"/>
  <c r="CB15" i="1"/>
  <c r="DH15" i="1" s="1"/>
  <c r="CC15" i="1"/>
  <c r="DI15" i="1" s="1"/>
  <c r="CG15" i="1"/>
  <c r="CH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C15" i="1"/>
  <c r="DD15" i="1"/>
  <c r="DE15" i="1"/>
  <c r="L16" i="1"/>
  <c r="AQ16" i="1"/>
  <c r="AX16" i="1" s="1"/>
  <c r="CF16" i="1" s="1"/>
  <c r="AV16" i="1"/>
  <c r="CD16" i="1" s="1"/>
  <c r="AW16" i="1"/>
  <c r="CE16" i="1" s="1"/>
  <c r="BA16" i="1"/>
  <c r="BJ16" i="1"/>
  <c r="BV16" i="1"/>
  <c r="DB16" i="1" s="1"/>
  <c r="BZ16" i="1"/>
  <c r="DF16" i="1" s="1"/>
  <c r="CA16" i="1"/>
  <c r="DG16" i="1" s="1"/>
  <c r="CB16" i="1"/>
  <c r="DH16" i="1" s="1"/>
  <c r="CC16" i="1"/>
  <c r="DI16" i="1" s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C16" i="1"/>
  <c r="DD16" i="1"/>
  <c r="DE16" i="1"/>
  <c r="L17" i="1"/>
  <c r="AQ17" i="1"/>
  <c r="AX17" i="1" s="1"/>
  <c r="CF17" i="1" s="1"/>
  <c r="AV17" i="1"/>
  <c r="CD17" i="1" s="1"/>
  <c r="AW17" i="1"/>
  <c r="CE17" i="1" s="1"/>
  <c r="BA17" i="1"/>
  <c r="CI17" i="1" s="1"/>
  <c r="BJ17" i="1"/>
  <c r="BV17" i="1"/>
  <c r="DB17" i="1" s="1"/>
  <c r="BZ17" i="1"/>
  <c r="CA17" i="1"/>
  <c r="DG17" i="1" s="1"/>
  <c r="CB17" i="1"/>
  <c r="DH17" i="1" s="1"/>
  <c r="CC17" i="1"/>
  <c r="DI17" i="1" s="1"/>
  <c r="CG17" i="1"/>
  <c r="CH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C17" i="1"/>
  <c r="DD17" i="1"/>
  <c r="DE17" i="1"/>
  <c r="DF17" i="1"/>
  <c r="L18" i="1"/>
  <c r="AQ18" i="1"/>
  <c r="AX18" i="1" s="1"/>
  <c r="CF18" i="1" s="1"/>
  <c r="AV18" i="1"/>
  <c r="CD18" i="1" s="1"/>
  <c r="AW18" i="1"/>
  <c r="CE18" i="1" s="1"/>
  <c r="BA18" i="1"/>
  <c r="CI18" i="1" s="1"/>
  <c r="BJ18" i="1"/>
  <c r="BV18" i="1"/>
  <c r="DB18" i="1" s="1"/>
  <c r="BZ18" i="1"/>
  <c r="DF18" i="1" s="1"/>
  <c r="CA18" i="1"/>
  <c r="DG18" i="1" s="1"/>
  <c r="CB18" i="1"/>
  <c r="DH18" i="1" s="1"/>
  <c r="CC18" i="1"/>
  <c r="DI18" i="1" s="1"/>
  <c r="CG18" i="1"/>
  <c r="CH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C18" i="1"/>
  <c r="DD18" i="1"/>
  <c r="DE18" i="1"/>
  <c r="L19" i="1"/>
  <c r="AQ19" i="1"/>
  <c r="AX19" i="1" s="1"/>
  <c r="CF19" i="1" s="1"/>
  <c r="AV19" i="1"/>
  <c r="CD19" i="1" s="1"/>
  <c r="AW19" i="1"/>
  <c r="CE19" i="1" s="1"/>
  <c r="BA19" i="1"/>
  <c r="CI19" i="1" s="1"/>
  <c r="BJ19" i="1"/>
  <c r="BV19" i="1"/>
  <c r="DB19" i="1" s="1"/>
  <c r="BZ19" i="1"/>
  <c r="DF19" i="1" s="1"/>
  <c r="CA19" i="1"/>
  <c r="DG19" i="1" s="1"/>
  <c r="CB19" i="1"/>
  <c r="DH19" i="1" s="1"/>
  <c r="CC19" i="1"/>
  <c r="DI19" i="1" s="1"/>
  <c r="CG19" i="1"/>
  <c r="CH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C19" i="1"/>
  <c r="DD19" i="1"/>
  <c r="DE19" i="1"/>
  <c r="L20" i="1"/>
  <c r="AQ20" i="1"/>
  <c r="AX20" i="1" s="1"/>
  <c r="CF20" i="1" s="1"/>
  <c r="AV20" i="1"/>
  <c r="CD20" i="1" s="1"/>
  <c r="AW20" i="1"/>
  <c r="CE20" i="1" s="1"/>
  <c r="BA20" i="1"/>
  <c r="CI20" i="1" s="1"/>
  <c r="BJ20" i="1"/>
  <c r="BV20" i="1"/>
  <c r="DB20" i="1" s="1"/>
  <c r="BZ20" i="1"/>
  <c r="DF20" i="1" s="1"/>
  <c r="CA20" i="1"/>
  <c r="DG20" i="1" s="1"/>
  <c r="CB20" i="1"/>
  <c r="DH20" i="1" s="1"/>
  <c r="CC20" i="1"/>
  <c r="DI20" i="1" s="1"/>
  <c r="CG20" i="1"/>
  <c r="CH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C20" i="1"/>
  <c r="DD20" i="1"/>
  <c r="DE20" i="1"/>
  <c r="L21" i="1"/>
  <c r="AQ21" i="1"/>
  <c r="AX21" i="1" s="1"/>
  <c r="CF21" i="1" s="1"/>
  <c r="AV21" i="1"/>
  <c r="CD21" i="1" s="1"/>
  <c r="AW21" i="1"/>
  <c r="CE21" i="1" s="1"/>
  <c r="BA21" i="1"/>
  <c r="CI21" i="1" s="1"/>
  <c r="BJ21" i="1"/>
  <c r="BV21" i="1"/>
  <c r="DB21" i="1" s="1"/>
  <c r="BZ21" i="1"/>
  <c r="DF21" i="1" s="1"/>
  <c r="CA21" i="1"/>
  <c r="DG21" i="1" s="1"/>
  <c r="CB21" i="1"/>
  <c r="DH21" i="1" s="1"/>
  <c r="CC21" i="1"/>
  <c r="DI21" i="1" s="1"/>
  <c r="CG21" i="1"/>
  <c r="CH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C21" i="1"/>
  <c r="DD21" i="1"/>
  <c r="DE21" i="1"/>
  <c r="L22" i="1"/>
  <c r="AQ22" i="1"/>
  <c r="AX22" i="1" s="1"/>
  <c r="CF22" i="1" s="1"/>
  <c r="AV22" i="1"/>
  <c r="CD22" i="1" s="1"/>
  <c r="AW22" i="1"/>
  <c r="CE22" i="1" s="1"/>
  <c r="BA22" i="1"/>
  <c r="CI22" i="1" s="1"/>
  <c r="BJ22" i="1"/>
  <c r="BV22" i="1"/>
  <c r="DB22" i="1" s="1"/>
  <c r="BZ22" i="1"/>
  <c r="DF22" i="1" s="1"/>
  <c r="CA22" i="1"/>
  <c r="DG22" i="1" s="1"/>
  <c r="CB22" i="1"/>
  <c r="DH22" i="1" s="1"/>
  <c r="CC22" i="1"/>
  <c r="DI22" i="1" s="1"/>
  <c r="CG22" i="1"/>
  <c r="CH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C22" i="1"/>
  <c r="DD22" i="1"/>
  <c r="DE22" i="1"/>
  <c r="L23" i="1"/>
  <c r="AQ23" i="1"/>
  <c r="AX23" i="1" s="1"/>
  <c r="CF23" i="1" s="1"/>
  <c r="AV23" i="1"/>
  <c r="CD23" i="1" s="1"/>
  <c r="AW23" i="1"/>
  <c r="BA23" i="1"/>
  <c r="CI23" i="1" s="1"/>
  <c r="BJ23" i="1"/>
  <c r="BV23" i="1"/>
  <c r="DB23" i="1" s="1"/>
  <c r="BZ23" i="1"/>
  <c r="DF23" i="1" s="1"/>
  <c r="CA23" i="1"/>
  <c r="DG23" i="1" s="1"/>
  <c r="CB23" i="1"/>
  <c r="DH23" i="1" s="1"/>
  <c r="CC23" i="1"/>
  <c r="DI23" i="1" s="1"/>
  <c r="CE23" i="1"/>
  <c r="CG23" i="1"/>
  <c r="CH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C23" i="1"/>
  <c r="DD23" i="1"/>
  <c r="DE23" i="1"/>
  <c r="L24" i="1"/>
  <c r="AQ24" i="1"/>
  <c r="AX24" i="1" s="1"/>
  <c r="CF24" i="1" s="1"/>
  <c r="AV24" i="1"/>
  <c r="CD24" i="1" s="1"/>
  <c r="AW24" i="1"/>
  <c r="CE24" i="1" s="1"/>
  <c r="BA24" i="1"/>
  <c r="CI24" i="1" s="1"/>
  <c r="BJ24" i="1"/>
  <c r="BV24" i="1"/>
  <c r="DB24" i="1" s="1"/>
  <c r="BZ24" i="1"/>
  <c r="DF24" i="1" s="1"/>
  <c r="CA24" i="1"/>
  <c r="DG24" i="1" s="1"/>
  <c r="CB24" i="1"/>
  <c r="DH24" i="1" s="1"/>
  <c r="CC24" i="1"/>
  <c r="DI24" i="1" s="1"/>
  <c r="CG24" i="1"/>
  <c r="CH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C24" i="1"/>
  <c r="DD24" i="1"/>
  <c r="DE24" i="1"/>
  <c r="L25" i="1"/>
  <c r="AQ25" i="1"/>
  <c r="AX25" i="1" s="1"/>
  <c r="CF25" i="1" s="1"/>
  <c r="AV25" i="1"/>
  <c r="CD25" i="1" s="1"/>
  <c r="AW25" i="1"/>
  <c r="CE25" i="1" s="1"/>
  <c r="BA25" i="1"/>
  <c r="CI25" i="1" s="1"/>
  <c r="BJ25" i="1"/>
  <c r="BV25" i="1"/>
  <c r="DB25" i="1" s="1"/>
  <c r="BZ25" i="1"/>
  <c r="DF25" i="1" s="1"/>
  <c r="CA25" i="1"/>
  <c r="DG25" i="1" s="1"/>
  <c r="CB25" i="1"/>
  <c r="DH25" i="1" s="1"/>
  <c r="CC25" i="1"/>
  <c r="DI25" i="1" s="1"/>
  <c r="CG25" i="1"/>
  <c r="CH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C25" i="1"/>
  <c r="DD25" i="1"/>
  <c r="DE25" i="1"/>
  <c r="L26" i="1"/>
  <c r="AQ26" i="1"/>
  <c r="AX26" i="1" s="1"/>
  <c r="CF26" i="1" s="1"/>
  <c r="AV26" i="1"/>
  <c r="CD26" i="1" s="1"/>
  <c r="AW26" i="1"/>
  <c r="BA26" i="1"/>
  <c r="CI26" i="1" s="1"/>
  <c r="BJ26" i="1"/>
  <c r="BV26" i="1"/>
  <c r="DB26" i="1" s="1"/>
  <c r="BZ26" i="1"/>
  <c r="DF26" i="1" s="1"/>
  <c r="CA26" i="1"/>
  <c r="DG26" i="1" s="1"/>
  <c r="CB26" i="1"/>
  <c r="DH26" i="1" s="1"/>
  <c r="CC26" i="1"/>
  <c r="DI26" i="1" s="1"/>
  <c r="CE26" i="1"/>
  <c r="CG26" i="1"/>
  <c r="CH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C26" i="1"/>
  <c r="DD26" i="1"/>
  <c r="DE26" i="1"/>
  <c r="L27" i="1"/>
  <c r="AQ27" i="1"/>
  <c r="AX27" i="1" s="1"/>
  <c r="CF27" i="1" s="1"/>
  <c r="AV27" i="1"/>
  <c r="CD27" i="1" s="1"/>
  <c r="AW27" i="1"/>
  <c r="CE27" i="1" s="1"/>
  <c r="BA27" i="1"/>
  <c r="CI27" i="1" s="1"/>
  <c r="BJ27" i="1"/>
  <c r="BV27" i="1"/>
  <c r="DB27" i="1" s="1"/>
  <c r="BZ27" i="1"/>
  <c r="CA27" i="1"/>
  <c r="DG27" i="1" s="1"/>
  <c r="CB27" i="1"/>
  <c r="DH27" i="1" s="1"/>
  <c r="CC27" i="1"/>
  <c r="DI27" i="1" s="1"/>
  <c r="CG27" i="1"/>
  <c r="CH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C27" i="1"/>
  <c r="DD27" i="1"/>
  <c r="DE27" i="1"/>
  <c r="DF27" i="1"/>
  <c r="L28" i="1"/>
  <c r="AQ28" i="1"/>
  <c r="AX28" i="1" s="1"/>
  <c r="CF28" i="1" s="1"/>
  <c r="AV28" i="1"/>
  <c r="CD28" i="1" s="1"/>
  <c r="AW28" i="1"/>
  <c r="BA28" i="1"/>
  <c r="CI28" i="1" s="1"/>
  <c r="BJ28" i="1"/>
  <c r="BV28" i="1"/>
  <c r="DB28" i="1" s="1"/>
  <c r="BZ28" i="1"/>
  <c r="DF28" i="1" s="1"/>
  <c r="CA28" i="1"/>
  <c r="DG28" i="1" s="1"/>
  <c r="CB28" i="1"/>
  <c r="DH28" i="1" s="1"/>
  <c r="CC28" i="1"/>
  <c r="DI28" i="1" s="1"/>
  <c r="CE28" i="1"/>
  <c r="CG28" i="1"/>
  <c r="CH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C28" i="1"/>
  <c r="DD28" i="1"/>
  <c r="DE28" i="1"/>
  <c r="L29" i="1"/>
  <c r="AQ29" i="1"/>
  <c r="AX29" i="1" s="1"/>
  <c r="CF29" i="1" s="1"/>
  <c r="AV29" i="1"/>
  <c r="CD29" i="1" s="1"/>
  <c r="AW29" i="1"/>
  <c r="BA29" i="1"/>
  <c r="CI29" i="1" s="1"/>
  <c r="BJ29" i="1"/>
  <c r="BV29" i="1"/>
  <c r="DB29" i="1" s="1"/>
  <c r="BZ29" i="1"/>
  <c r="DF29" i="1" s="1"/>
  <c r="CA29" i="1"/>
  <c r="DG29" i="1" s="1"/>
  <c r="CB29" i="1"/>
  <c r="DH29" i="1" s="1"/>
  <c r="CC29" i="1"/>
  <c r="DI29" i="1" s="1"/>
  <c r="CE29" i="1"/>
  <c r="CG29" i="1"/>
  <c r="CH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C29" i="1"/>
  <c r="DD29" i="1"/>
  <c r="DE29" i="1"/>
  <c r="L30" i="1"/>
  <c r="AQ30" i="1"/>
  <c r="AX30" i="1" s="1"/>
  <c r="CF30" i="1" s="1"/>
  <c r="AV30" i="1"/>
  <c r="CD30" i="1" s="1"/>
  <c r="AW30" i="1"/>
  <c r="CE30" i="1" s="1"/>
  <c r="BA30" i="1"/>
  <c r="CI30" i="1" s="1"/>
  <c r="BJ30" i="1"/>
  <c r="BV30" i="1"/>
  <c r="DB30" i="1" s="1"/>
  <c r="BZ30" i="1"/>
  <c r="DF30" i="1" s="1"/>
  <c r="CA30" i="1"/>
  <c r="DG30" i="1" s="1"/>
  <c r="CB30" i="1"/>
  <c r="DH30" i="1" s="1"/>
  <c r="CC30" i="1"/>
  <c r="DI30" i="1" s="1"/>
  <c r="CG30" i="1"/>
  <c r="CH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C30" i="1"/>
  <c r="DD30" i="1"/>
  <c r="DE30" i="1"/>
  <c r="L31" i="1"/>
  <c r="AQ31" i="1"/>
  <c r="AX31" i="1" s="1"/>
  <c r="CF31" i="1" s="1"/>
  <c r="AV31" i="1"/>
  <c r="CD31" i="1" s="1"/>
  <c r="AW31" i="1"/>
  <c r="BA31" i="1"/>
  <c r="CI31" i="1" s="1"/>
  <c r="BJ31" i="1"/>
  <c r="BV31" i="1"/>
  <c r="DB31" i="1" s="1"/>
  <c r="BZ31" i="1"/>
  <c r="DF31" i="1" s="1"/>
  <c r="CA31" i="1"/>
  <c r="DG31" i="1" s="1"/>
  <c r="CB31" i="1"/>
  <c r="DH31" i="1" s="1"/>
  <c r="CC31" i="1"/>
  <c r="DI31" i="1" s="1"/>
  <c r="CE31" i="1"/>
  <c r="CG31" i="1"/>
  <c r="CH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C31" i="1"/>
  <c r="DD31" i="1"/>
  <c r="DE31" i="1"/>
  <c r="L32" i="1"/>
  <c r="AQ32" i="1"/>
  <c r="AX32" i="1" s="1"/>
  <c r="CF32" i="1" s="1"/>
  <c r="AV32" i="1"/>
  <c r="CD32" i="1" s="1"/>
  <c r="AW32" i="1"/>
  <c r="CE32" i="1" s="1"/>
  <c r="BA32" i="1"/>
  <c r="CI32" i="1" s="1"/>
  <c r="BJ32" i="1"/>
  <c r="BV32" i="1"/>
  <c r="DB32" i="1" s="1"/>
  <c r="BZ32" i="1"/>
  <c r="DF32" i="1" s="1"/>
  <c r="CA32" i="1"/>
  <c r="DG32" i="1" s="1"/>
  <c r="CB32" i="1"/>
  <c r="DH32" i="1" s="1"/>
  <c r="CC32" i="1"/>
  <c r="CG32" i="1"/>
  <c r="CH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C32" i="1"/>
  <c r="DD32" i="1"/>
  <c r="DE32" i="1"/>
  <c r="DI32" i="1"/>
  <c r="L33" i="1"/>
  <c r="AQ33" i="1"/>
  <c r="AX33" i="1" s="1"/>
  <c r="CF33" i="1" s="1"/>
  <c r="AV33" i="1"/>
  <c r="CD33" i="1" s="1"/>
  <c r="AW33" i="1"/>
  <c r="CE33" i="1" s="1"/>
  <c r="BA33" i="1"/>
  <c r="CI33" i="1" s="1"/>
  <c r="BJ33" i="1"/>
  <c r="BV33" i="1"/>
  <c r="DB33" i="1" s="1"/>
  <c r="BZ33" i="1"/>
  <c r="DF33" i="1" s="1"/>
  <c r="CA33" i="1"/>
  <c r="DG33" i="1" s="1"/>
  <c r="CB33" i="1"/>
  <c r="DH33" i="1" s="1"/>
  <c r="CC33" i="1"/>
  <c r="DI33" i="1" s="1"/>
  <c r="CG33" i="1"/>
  <c r="CH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C33" i="1"/>
  <c r="DD33" i="1"/>
  <c r="DE33" i="1"/>
  <c r="L34" i="1"/>
  <c r="AQ34" i="1"/>
  <c r="AX34" i="1" s="1"/>
  <c r="CF34" i="1" s="1"/>
  <c r="AV34" i="1"/>
  <c r="CD34" i="1" s="1"/>
  <c r="AW34" i="1"/>
  <c r="CE34" i="1" s="1"/>
  <c r="BA34" i="1"/>
  <c r="CI34" i="1" s="1"/>
  <c r="BJ34" i="1"/>
  <c r="BV34" i="1"/>
  <c r="DB34" i="1" s="1"/>
  <c r="BZ34" i="1"/>
  <c r="DF34" i="1" s="1"/>
  <c r="CA34" i="1"/>
  <c r="DG34" i="1" s="1"/>
  <c r="CB34" i="1"/>
  <c r="DH34" i="1" s="1"/>
  <c r="CC34" i="1"/>
  <c r="DI34" i="1" s="1"/>
  <c r="CG34" i="1"/>
  <c r="CH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C34" i="1"/>
  <c r="DD34" i="1"/>
  <c r="DE34" i="1"/>
  <c r="L35" i="1"/>
  <c r="AQ35" i="1"/>
  <c r="AX35" i="1" s="1"/>
  <c r="CF35" i="1" s="1"/>
  <c r="AV35" i="1"/>
  <c r="CD35" i="1" s="1"/>
  <c r="AW35" i="1"/>
  <c r="CE35" i="1" s="1"/>
  <c r="BA35" i="1"/>
  <c r="CI35" i="1" s="1"/>
  <c r="BJ35" i="1"/>
  <c r="BV35" i="1"/>
  <c r="BZ35" i="1"/>
  <c r="DF35" i="1" s="1"/>
  <c r="CA35" i="1"/>
  <c r="DG35" i="1" s="1"/>
  <c r="CB35" i="1"/>
  <c r="DH35" i="1" s="1"/>
  <c r="CC35" i="1"/>
  <c r="DI35" i="1" s="1"/>
  <c r="CG35" i="1"/>
  <c r="CH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L36" i="1"/>
  <c r="AQ36" i="1"/>
  <c r="AX36" i="1" s="1"/>
  <c r="CF36" i="1" s="1"/>
  <c r="AV36" i="1"/>
  <c r="CD36" i="1" s="1"/>
  <c r="AW36" i="1"/>
  <c r="CE36" i="1" s="1"/>
  <c r="BA36" i="1"/>
  <c r="CI36" i="1" s="1"/>
  <c r="BJ36" i="1"/>
  <c r="BV36" i="1"/>
  <c r="DB36" i="1" s="1"/>
  <c r="BZ36" i="1"/>
  <c r="DF36" i="1" s="1"/>
  <c r="CA36" i="1"/>
  <c r="DG36" i="1" s="1"/>
  <c r="CB36" i="1"/>
  <c r="DH36" i="1" s="1"/>
  <c r="CC36" i="1"/>
  <c r="DI36" i="1" s="1"/>
  <c r="CG36" i="1"/>
  <c r="CH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C36" i="1"/>
  <c r="DD36" i="1"/>
  <c r="DE36" i="1"/>
  <c r="L37" i="1"/>
  <c r="AQ37" i="1"/>
  <c r="AX37" i="1" s="1"/>
  <c r="CF37" i="1" s="1"/>
  <c r="AV37" i="1"/>
  <c r="CD37" i="1" s="1"/>
  <c r="AW37" i="1"/>
  <c r="CE37" i="1" s="1"/>
  <c r="BA37" i="1"/>
  <c r="CI37" i="1" s="1"/>
  <c r="BJ37" i="1"/>
  <c r="BV37" i="1"/>
  <c r="DB37" i="1" s="1"/>
  <c r="BZ37" i="1"/>
  <c r="DF37" i="1" s="1"/>
  <c r="CA37" i="1"/>
  <c r="DG37" i="1" s="1"/>
  <c r="CB37" i="1"/>
  <c r="CC37" i="1"/>
  <c r="DI37" i="1" s="1"/>
  <c r="CG37" i="1"/>
  <c r="CH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C37" i="1"/>
  <c r="DD37" i="1"/>
  <c r="DE37" i="1"/>
  <c r="DH37" i="1"/>
  <c r="L38" i="1"/>
  <c r="AQ38" i="1"/>
  <c r="AX38" i="1" s="1"/>
  <c r="CF38" i="1" s="1"/>
  <c r="AV38" i="1"/>
  <c r="CD38" i="1" s="1"/>
  <c r="AW38" i="1"/>
  <c r="CE38" i="1" s="1"/>
  <c r="BA38" i="1"/>
  <c r="CI38" i="1" s="1"/>
  <c r="BJ38" i="1"/>
  <c r="BV38" i="1"/>
  <c r="DB38" i="1" s="1"/>
  <c r="BZ38" i="1"/>
  <c r="DF38" i="1" s="1"/>
  <c r="CA38" i="1"/>
  <c r="DG38" i="1" s="1"/>
  <c r="CB38" i="1"/>
  <c r="DH38" i="1" s="1"/>
  <c r="CC38" i="1"/>
  <c r="DI38" i="1" s="1"/>
  <c r="CG38" i="1"/>
  <c r="CH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C38" i="1"/>
  <c r="DD38" i="1"/>
  <c r="DE38" i="1"/>
  <c r="L39" i="1"/>
  <c r="AQ39" i="1"/>
  <c r="AX39" i="1" s="1"/>
  <c r="CF39" i="1" s="1"/>
  <c r="AV39" i="1"/>
  <c r="CD39" i="1" s="1"/>
  <c r="AW39" i="1"/>
  <c r="CE39" i="1" s="1"/>
  <c r="BA39" i="1"/>
  <c r="CI39" i="1" s="1"/>
  <c r="BJ39" i="1"/>
  <c r="BV39" i="1"/>
  <c r="DB39" i="1" s="1"/>
  <c r="BZ39" i="1"/>
  <c r="DF39" i="1" s="1"/>
  <c r="CA39" i="1"/>
  <c r="DG39" i="1" s="1"/>
  <c r="CB39" i="1"/>
  <c r="DH39" i="1" s="1"/>
  <c r="CC39" i="1"/>
  <c r="DI39" i="1" s="1"/>
  <c r="CG39" i="1"/>
  <c r="CH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C39" i="1"/>
  <c r="DD39" i="1"/>
  <c r="DE39" i="1"/>
  <c r="L40" i="1"/>
  <c r="AQ40" i="1"/>
  <c r="AX40" i="1" s="1"/>
  <c r="CF40" i="1" s="1"/>
  <c r="AV40" i="1"/>
  <c r="CD40" i="1" s="1"/>
  <c r="AW40" i="1"/>
  <c r="CE40" i="1" s="1"/>
  <c r="BA40" i="1"/>
  <c r="CI40" i="1" s="1"/>
  <c r="BJ40" i="1"/>
  <c r="BV40" i="1"/>
  <c r="DB40" i="1" s="1"/>
  <c r="BZ40" i="1"/>
  <c r="DF40" i="1" s="1"/>
  <c r="CA40" i="1"/>
  <c r="DG40" i="1" s="1"/>
  <c r="CB40" i="1"/>
  <c r="DH40" i="1" s="1"/>
  <c r="CC40" i="1"/>
  <c r="DI40" i="1" s="1"/>
  <c r="CG40" i="1"/>
  <c r="CH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C40" i="1"/>
  <c r="DD40" i="1"/>
  <c r="DE40" i="1"/>
  <c r="L41" i="1"/>
  <c r="AQ41" i="1"/>
  <c r="AX41" i="1" s="1"/>
  <c r="CF41" i="1" s="1"/>
  <c r="AV41" i="1"/>
  <c r="CD41" i="1" s="1"/>
  <c r="AW41" i="1"/>
  <c r="CE41" i="1" s="1"/>
  <c r="BA41" i="1"/>
  <c r="CI41" i="1" s="1"/>
  <c r="BJ41" i="1"/>
  <c r="BV41" i="1"/>
  <c r="DB41" i="1" s="1"/>
  <c r="BZ41" i="1"/>
  <c r="DF41" i="1" s="1"/>
  <c r="CA41" i="1"/>
  <c r="CB41" i="1"/>
  <c r="DH41" i="1" s="1"/>
  <c r="CC41" i="1"/>
  <c r="DI41" i="1" s="1"/>
  <c r="CG41" i="1"/>
  <c r="CH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C41" i="1"/>
  <c r="DD41" i="1"/>
  <c r="DE41" i="1"/>
  <c r="DG41" i="1"/>
  <c r="L42" i="1"/>
  <c r="AQ42" i="1"/>
  <c r="AX42" i="1" s="1"/>
  <c r="CF42" i="1" s="1"/>
  <c r="AV42" i="1"/>
  <c r="CD42" i="1" s="1"/>
  <c r="AW42" i="1"/>
  <c r="CE42" i="1" s="1"/>
  <c r="BA42" i="1"/>
  <c r="CI42" i="1" s="1"/>
  <c r="BJ42" i="1"/>
  <c r="BV42" i="1"/>
  <c r="DB42" i="1" s="1"/>
  <c r="BZ42" i="1"/>
  <c r="DF42" i="1" s="1"/>
  <c r="CA42" i="1"/>
  <c r="DG42" i="1" s="1"/>
  <c r="CB42" i="1"/>
  <c r="DH42" i="1" s="1"/>
  <c r="CC42" i="1"/>
  <c r="DI42" i="1" s="1"/>
  <c r="CG42" i="1"/>
  <c r="CH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C42" i="1"/>
  <c r="DD42" i="1"/>
  <c r="DE42" i="1"/>
  <c r="L43" i="1"/>
  <c r="AQ43" i="1"/>
  <c r="AX43" i="1" s="1"/>
  <c r="CF43" i="1" s="1"/>
  <c r="AV43" i="1"/>
  <c r="CD43" i="1" s="1"/>
  <c r="AW43" i="1"/>
  <c r="CE43" i="1" s="1"/>
  <c r="BA43" i="1"/>
  <c r="CI43" i="1" s="1"/>
  <c r="BJ43" i="1"/>
  <c r="BV43" i="1"/>
  <c r="DB43" i="1" s="1"/>
  <c r="BZ43" i="1"/>
  <c r="DF43" i="1" s="1"/>
  <c r="CA43" i="1"/>
  <c r="DG43" i="1" s="1"/>
  <c r="CB43" i="1"/>
  <c r="CC43" i="1"/>
  <c r="DI43" i="1" s="1"/>
  <c r="CG43" i="1"/>
  <c r="CH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C43" i="1"/>
  <c r="DD43" i="1"/>
  <c r="DE43" i="1"/>
  <c r="DH43" i="1"/>
  <c r="L44" i="1"/>
  <c r="AQ44" i="1"/>
  <c r="AX44" i="1" s="1"/>
  <c r="CF44" i="1" s="1"/>
  <c r="AV44" i="1"/>
  <c r="CD44" i="1" s="1"/>
  <c r="AW44" i="1"/>
  <c r="CE44" i="1" s="1"/>
  <c r="BA44" i="1"/>
  <c r="CI44" i="1" s="1"/>
  <c r="BJ44" i="1"/>
  <c r="BV44" i="1"/>
  <c r="DB44" i="1" s="1"/>
  <c r="BZ44" i="1"/>
  <c r="DF44" i="1" s="1"/>
  <c r="CA44" i="1"/>
  <c r="DG44" i="1" s="1"/>
  <c r="CB44" i="1"/>
  <c r="DH44" i="1" s="1"/>
  <c r="CC44" i="1"/>
  <c r="DI44" i="1" s="1"/>
  <c r="CG44" i="1"/>
  <c r="CH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C44" i="1"/>
  <c r="DD44" i="1"/>
  <c r="DE44" i="1"/>
  <c r="L45" i="1"/>
  <c r="AQ45" i="1"/>
  <c r="AX45" i="1" s="1"/>
  <c r="CF45" i="1" s="1"/>
  <c r="AV45" i="1"/>
  <c r="CD45" i="1" s="1"/>
  <c r="AW45" i="1"/>
  <c r="CE45" i="1" s="1"/>
  <c r="BA45" i="1"/>
  <c r="CI45" i="1" s="1"/>
  <c r="BJ45" i="1"/>
  <c r="BV45" i="1"/>
  <c r="DB45" i="1" s="1"/>
  <c r="BZ45" i="1"/>
  <c r="DF45" i="1" s="1"/>
  <c r="CA45" i="1"/>
  <c r="DG45" i="1" s="1"/>
  <c r="CB45" i="1"/>
  <c r="DH45" i="1" s="1"/>
  <c r="CC45" i="1"/>
  <c r="DI45" i="1" s="1"/>
  <c r="CG45" i="1"/>
  <c r="CH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C45" i="1"/>
  <c r="DD45" i="1"/>
  <c r="DE45" i="1"/>
  <c r="L46" i="1"/>
  <c r="AQ46" i="1"/>
  <c r="AX46" i="1" s="1"/>
  <c r="CF46" i="1" s="1"/>
  <c r="AV46" i="1"/>
  <c r="CD46" i="1" s="1"/>
  <c r="AW46" i="1"/>
  <c r="CE46" i="1" s="1"/>
  <c r="BA46" i="1"/>
  <c r="CI46" i="1" s="1"/>
  <c r="BJ46" i="1"/>
  <c r="BV46" i="1"/>
  <c r="DB46" i="1" s="1"/>
  <c r="BZ46" i="1"/>
  <c r="DF46" i="1" s="1"/>
  <c r="CA46" i="1"/>
  <c r="DG46" i="1" s="1"/>
  <c r="CB46" i="1"/>
  <c r="DH46" i="1" s="1"/>
  <c r="CC46" i="1"/>
  <c r="DI46" i="1" s="1"/>
  <c r="CG46" i="1"/>
  <c r="CH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C46" i="1"/>
  <c r="DD46" i="1"/>
  <c r="DE46" i="1"/>
  <c r="L47" i="1"/>
  <c r="AQ47" i="1"/>
  <c r="AX47" i="1" s="1"/>
  <c r="CF47" i="1" s="1"/>
  <c r="AV47" i="1"/>
  <c r="CD47" i="1" s="1"/>
  <c r="AW47" i="1"/>
  <c r="CE47" i="1" s="1"/>
  <c r="BA47" i="1"/>
  <c r="CI47" i="1" s="1"/>
  <c r="BJ47" i="1"/>
  <c r="BV47" i="1"/>
  <c r="DB47" i="1" s="1"/>
  <c r="BZ47" i="1"/>
  <c r="DF47" i="1" s="1"/>
  <c r="CA47" i="1"/>
  <c r="DG47" i="1" s="1"/>
  <c r="CB47" i="1"/>
  <c r="DH47" i="1" s="1"/>
  <c r="CC47" i="1"/>
  <c r="DI47" i="1" s="1"/>
  <c r="CG47" i="1"/>
  <c r="CH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C47" i="1"/>
  <c r="DD47" i="1"/>
  <c r="DE47" i="1"/>
  <c r="L48" i="1"/>
  <c r="AQ48" i="1"/>
  <c r="AX48" i="1" s="1"/>
  <c r="CF48" i="1" s="1"/>
  <c r="AV48" i="1"/>
  <c r="CD48" i="1" s="1"/>
  <c r="AW48" i="1"/>
  <c r="CE48" i="1" s="1"/>
  <c r="BA48" i="1"/>
  <c r="CI48" i="1" s="1"/>
  <c r="BJ48" i="1"/>
  <c r="BV48" i="1"/>
  <c r="DB48" i="1" s="1"/>
  <c r="BZ48" i="1"/>
  <c r="DF48" i="1" s="1"/>
  <c r="CA48" i="1"/>
  <c r="DG48" i="1" s="1"/>
  <c r="CB48" i="1"/>
  <c r="DH48" i="1" s="1"/>
  <c r="CC48" i="1"/>
  <c r="DI48" i="1" s="1"/>
  <c r="CG48" i="1"/>
  <c r="CH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C48" i="1"/>
  <c r="DD48" i="1"/>
  <c r="DE48" i="1"/>
  <c r="L49" i="1"/>
  <c r="AQ49" i="1"/>
  <c r="AX49" i="1" s="1"/>
  <c r="CF49" i="1" s="1"/>
  <c r="AV49" i="1"/>
  <c r="CD49" i="1" s="1"/>
  <c r="AW49" i="1"/>
  <c r="CE49" i="1" s="1"/>
  <c r="BA49" i="1"/>
  <c r="CI49" i="1" s="1"/>
  <c r="BJ49" i="1"/>
  <c r="BV49" i="1"/>
  <c r="DB49" i="1" s="1"/>
  <c r="BZ49" i="1"/>
  <c r="DF49" i="1" s="1"/>
  <c r="CA49" i="1"/>
  <c r="DG49" i="1" s="1"/>
  <c r="CB49" i="1"/>
  <c r="DH49" i="1" s="1"/>
  <c r="CC49" i="1"/>
  <c r="DI49" i="1" s="1"/>
  <c r="CG49" i="1"/>
  <c r="CH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C49" i="1"/>
  <c r="DD49" i="1"/>
  <c r="DE49" i="1"/>
  <c r="L50" i="1"/>
  <c r="AQ50" i="1"/>
  <c r="AX50" i="1" s="1"/>
  <c r="CF50" i="1" s="1"/>
  <c r="AV50" i="1"/>
  <c r="CD50" i="1" s="1"/>
  <c r="AW50" i="1"/>
  <c r="CE50" i="1" s="1"/>
  <c r="BA50" i="1"/>
  <c r="CI50" i="1" s="1"/>
  <c r="BJ50" i="1"/>
  <c r="BV50" i="1"/>
  <c r="DB50" i="1" s="1"/>
  <c r="BZ50" i="1"/>
  <c r="DF50" i="1" s="1"/>
  <c r="CA50" i="1"/>
  <c r="DG50" i="1" s="1"/>
  <c r="CB50" i="1"/>
  <c r="DH50" i="1" s="1"/>
  <c r="CC50" i="1"/>
  <c r="CG50" i="1"/>
  <c r="CH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C50" i="1"/>
  <c r="DD50" i="1"/>
  <c r="DE50" i="1"/>
  <c r="DI50" i="1"/>
  <c r="L51" i="1"/>
  <c r="AQ51" i="1"/>
  <c r="AX51" i="1" s="1"/>
  <c r="CF51" i="1" s="1"/>
  <c r="AV51" i="1"/>
  <c r="CD51" i="1" s="1"/>
  <c r="AW51" i="1"/>
  <c r="CE51" i="1" s="1"/>
  <c r="BA51" i="1"/>
  <c r="CI51" i="1" s="1"/>
  <c r="BJ51" i="1"/>
  <c r="BV51" i="1"/>
  <c r="DB51" i="1" s="1"/>
  <c r="BZ51" i="1"/>
  <c r="DF51" i="1" s="1"/>
  <c r="CA51" i="1"/>
  <c r="DG51" i="1" s="1"/>
  <c r="CB51" i="1"/>
  <c r="DH51" i="1" s="1"/>
  <c r="CC51" i="1"/>
  <c r="DI51" i="1" s="1"/>
  <c r="CG51" i="1"/>
  <c r="CH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C51" i="1"/>
  <c r="DD51" i="1"/>
  <c r="DE51" i="1"/>
  <c r="L52" i="1"/>
  <c r="AQ52" i="1"/>
  <c r="AX52" i="1" s="1"/>
  <c r="CF52" i="1" s="1"/>
  <c r="AV52" i="1"/>
  <c r="CD52" i="1" s="1"/>
  <c r="AW52" i="1"/>
  <c r="CE52" i="1" s="1"/>
  <c r="BA52" i="1"/>
  <c r="CI52" i="1" s="1"/>
  <c r="BJ52" i="1"/>
  <c r="BV52" i="1"/>
  <c r="DB52" i="1" s="1"/>
  <c r="BZ52" i="1"/>
  <c r="DF52" i="1" s="1"/>
  <c r="CA52" i="1"/>
  <c r="DG52" i="1" s="1"/>
  <c r="CB52" i="1"/>
  <c r="DH52" i="1" s="1"/>
  <c r="CC52" i="1"/>
  <c r="DI52" i="1" s="1"/>
  <c r="CG52" i="1"/>
  <c r="CH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C52" i="1"/>
  <c r="DD52" i="1"/>
  <c r="DE52" i="1"/>
  <c r="L53" i="1"/>
  <c r="AQ53" i="1"/>
  <c r="AX53" i="1" s="1"/>
  <c r="CF53" i="1" s="1"/>
  <c r="AV53" i="1"/>
  <c r="CD53" i="1" s="1"/>
  <c r="AW53" i="1"/>
  <c r="CE53" i="1" s="1"/>
  <c r="BA53" i="1"/>
  <c r="CI53" i="1" s="1"/>
  <c r="BJ53" i="1"/>
  <c r="BV53" i="1"/>
  <c r="DB53" i="1" s="1"/>
  <c r="BZ53" i="1"/>
  <c r="DF53" i="1" s="1"/>
  <c r="CA53" i="1"/>
  <c r="DG53" i="1" s="1"/>
  <c r="CB53" i="1"/>
  <c r="DH53" i="1" s="1"/>
  <c r="CC53" i="1"/>
  <c r="CG53" i="1"/>
  <c r="CH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C53" i="1"/>
  <c r="DD53" i="1"/>
  <c r="DE53" i="1"/>
  <c r="DI53" i="1"/>
  <c r="L54" i="1"/>
  <c r="AQ54" i="1"/>
  <c r="AX54" i="1" s="1"/>
  <c r="CF54" i="1" s="1"/>
  <c r="AV54" i="1"/>
  <c r="CD54" i="1" s="1"/>
  <c r="AW54" i="1"/>
  <c r="CE54" i="1" s="1"/>
  <c r="BA54" i="1"/>
  <c r="CI54" i="1" s="1"/>
  <c r="BJ54" i="1"/>
  <c r="BV54" i="1"/>
  <c r="DB54" i="1" s="1"/>
  <c r="BZ54" i="1"/>
  <c r="DF54" i="1" s="1"/>
  <c r="CA54" i="1"/>
  <c r="CB54" i="1"/>
  <c r="DH54" i="1" s="1"/>
  <c r="CC54" i="1"/>
  <c r="DI54" i="1" s="1"/>
  <c r="CG54" i="1"/>
  <c r="CH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C54" i="1"/>
  <c r="DD54" i="1"/>
  <c r="DE54" i="1"/>
  <c r="DG54" i="1"/>
  <c r="L55" i="1"/>
  <c r="AQ55" i="1"/>
  <c r="AX55" i="1" s="1"/>
  <c r="CF55" i="1" s="1"/>
  <c r="AV55" i="1"/>
  <c r="AW55" i="1"/>
  <c r="CE55" i="1" s="1"/>
  <c r="BA55" i="1"/>
  <c r="CI55" i="1" s="1"/>
  <c r="BJ55" i="1"/>
  <c r="BV55" i="1"/>
  <c r="DB55" i="1" s="1"/>
  <c r="BZ55" i="1"/>
  <c r="DF55" i="1" s="1"/>
  <c r="CA55" i="1"/>
  <c r="DG55" i="1" s="1"/>
  <c r="CB55" i="1"/>
  <c r="DH55" i="1" s="1"/>
  <c r="CC55" i="1"/>
  <c r="DI55" i="1" s="1"/>
  <c r="CD55" i="1"/>
  <c r="CG55" i="1"/>
  <c r="CH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C55" i="1"/>
  <c r="DD55" i="1"/>
  <c r="DE55" i="1"/>
  <c r="L56" i="1"/>
  <c r="AQ56" i="1"/>
  <c r="AX56" i="1" s="1"/>
  <c r="CF56" i="1" s="1"/>
  <c r="AV56" i="1"/>
  <c r="CD56" i="1" s="1"/>
  <c r="AW56" i="1"/>
  <c r="CE56" i="1" s="1"/>
  <c r="BA56" i="1"/>
  <c r="CI56" i="1" s="1"/>
  <c r="BJ56" i="1"/>
  <c r="BV56" i="1"/>
  <c r="DB56" i="1" s="1"/>
  <c r="BZ56" i="1"/>
  <c r="DF56" i="1" s="1"/>
  <c r="CA56" i="1"/>
  <c r="DG56" i="1" s="1"/>
  <c r="CB56" i="1"/>
  <c r="DH56" i="1" s="1"/>
  <c r="CC56" i="1"/>
  <c r="DI56" i="1" s="1"/>
  <c r="CG56" i="1"/>
  <c r="CH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C56" i="1"/>
  <c r="DD56" i="1"/>
  <c r="DE56" i="1"/>
  <c r="L57" i="1"/>
  <c r="AQ57" i="1"/>
  <c r="AX57" i="1" s="1"/>
  <c r="CF57" i="1" s="1"/>
  <c r="AV57" i="1"/>
  <c r="CD57" i="1" s="1"/>
  <c r="AW57" i="1"/>
  <c r="CE57" i="1" s="1"/>
  <c r="BA57" i="1"/>
  <c r="CI57" i="1" s="1"/>
  <c r="BJ57" i="1"/>
  <c r="BV57" i="1"/>
  <c r="DB57" i="1" s="1"/>
  <c r="BZ57" i="1"/>
  <c r="DF57" i="1" s="1"/>
  <c r="CA57" i="1"/>
  <c r="DG57" i="1" s="1"/>
  <c r="CB57" i="1"/>
  <c r="DH57" i="1" s="1"/>
  <c r="CC57" i="1"/>
  <c r="DI57" i="1" s="1"/>
  <c r="CG57" i="1"/>
  <c r="CH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C57" i="1"/>
  <c r="DD57" i="1"/>
  <c r="DE57" i="1"/>
  <c r="L58" i="1"/>
  <c r="AQ58" i="1"/>
  <c r="AX58" i="1" s="1"/>
  <c r="CF58" i="1" s="1"/>
  <c r="AV58" i="1"/>
  <c r="CD58" i="1" s="1"/>
  <c r="AW58" i="1"/>
  <c r="BA58" i="1"/>
  <c r="CI58" i="1" s="1"/>
  <c r="BJ58" i="1"/>
  <c r="BV58" i="1"/>
  <c r="DB58" i="1" s="1"/>
  <c r="BZ58" i="1"/>
  <c r="DF58" i="1" s="1"/>
  <c r="CA58" i="1"/>
  <c r="DG58" i="1" s="1"/>
  <c r="CB58" i="1"/>
  <c r="DH58" i="1" s="1"/>
  <c r="CC58" i="1"/>
  <c r="DI58" i="1" s="1"/>
  <c r="CE58" i="1"/>
  <c r="CG58" i="1"/>
  <c r="CH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C58" i="1"/>
  <c r="DD58" i="1"/>
  <c r="DE58" i="1"/>
  <c r="L59" i="1"/>
  <c r="AQ59" i="1"/>
  <c r="AX59" i="1" s="1"/>
  <c r="CF59" i="1" s="1"/>
  <c r="AV59" i="1"/>
  <c r="CD59" i="1" s="1"/>
  <c r="AW59" i="1"/>
  <c r="CE59" i="1" s="1"/>
  <c r="BA59" i="1"/>
  <c r="CI59" i="1" s="1"/>
  <c r="BJ59" i="1"/>
  <c r="BV59" i="1"/>
  <c r="DB59" i="1" s="1"/>
  <c r="BZ59" i="1"/>
  <c r="DF59" i="1" s="1"/>
  <c r="CA59" i="1"/>
  <c r="DG59" i="1" s="1"/>
  <c r="CB59" i="1"/>
  <c r="DH59" i="1" s="1"/>
  <c r="CC59" i="1"/>
  <c r="DI59" i="1" s="1"/>
  <c r="CG59" i="1"/>
  <c r="CH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C59" i="1"/>
  <c r="DD59" i="1"/>
  <c r="DE59" i="1"/>
  <c r="L60" i="1"/>
  <c r="AQ60" i="1"/>
  <c r="AX60" i="1" s="1"/>
  <c r="CF60" i="1" s="1"/>
  <c r="AV60" i="1"/>
  <c r="CD60" i="1" s="1"/>
  <c r="AW60" i="1"/>
  <c r="CE60" i="1" s="1"/>
  <c r="BA60" i="1"/>
  <c r="CI60" i="1" s="1"/>
  <c r="BJ60" i="1"/>
  <c r="BV60" i="1"/>
  <c r="DB60" i="1" s="1"/>
  <c r="BZ60" i="1"/>
  <c r="DF60" i="1" s="1"/>
  <c r="CA60" i="1"/>
  <c r="DG60" i="1" s="1"/>
  <c r="CB60" i="1"/>
  <c r="DH60" i="1" s="1"/>
  <c r="CC60" i="1"/>
  <c r="DI60" i="1" s="1"/>
  <c r="CG60" i="1"/>
  <c r="CH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C60" i="1"/>
  <c r="DD60" i="1"/>
  <c r="DE60" i="1"/>
  <c r="L61" i="1"/>
  <c r="AQ61" i="1"/>
  <c r="AX61" i="1" s="1"/>
  <c r="CF61" i="1" s="1"/>
  <c r="AV61" i="1"/>
  <c r="CD61" i="1" s="1"/>
  <c r="AW61" i="1"/>
  <c r="CE61" i="1" s="1"/>
  <c r="BA61" i="1"/>
  <c r="CI61" i="1" s="1"/>
  <c r="BJ61" i="1"/>
  <c r="BV61" i="1"/>
  <c r="DB61" i="1" s="1"/>
  <c r="BZ61" i="1"/>
  <c r="DF61" i="1" s="1"/>
  <c r="CA61" i="1"/>
  <c r="DG61" i="1" s="1"/>
  <c r="CB61" i="1"/>
  <c r="DH61" i="1" s="1"/>
  <c r="CC61" i="1"/>
  <c r="DI61" i="1" s="1"/>
  <c r="CG61" i="1"/>
  <c r="CH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C61" i="1"/>
  <c r="DD61" i="1"/>
  <c r="DE61" i="1"/>
  <c r="L62" i="1"/>
  <c r="AQ62" i="1"/>
  <c r="AX62" i="1" s="1"/>
  <c r="CF62" i="1" s="1"/>
  <c r="AV62" i="1"/>
  <c r="CD62" i="1" s="1"/>
  <c r="AW62" i="1"/>
  <c r="CE62" i="1" s="1"/>
  <c r="BA62" i="1"/>
  <c r="CI62" i="1" s="1"/>
  <c r="BJ62" i="1"/>
  <c r="BV62" i="1"/>
  <c r="DB62" i="1" s="1"/>
  <c r="BZ62" i="1"/>
  <c r="DF62" i="1" s="1"/>
  <c r="CA62" i="1"/>
  <c r="DG62" i="1" s="1"/>
  <c r="CB62" i="1"/>
  <c r="DH62" i="1" s="1"/>
  <c r="CC62" i="1"/>
  <c r="DI62" i="1" s="1"/>
  <c r="CG62" i="1"/>
  <c r="CH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C62" i="1"/>
  <c r="DD62" i="1"/>
  <c r="DE62" i="1"/>
  <c r="L63" i="1"/>
  <c r="AQ63" i="1"/>
  <c r="AX63" i="1" s="1"/>
  <c r="CF63" i="1" s="1"/>
  <c r="AV63" i="1"/>
  <c r="CD63" i="1" s="1"/>
  <c r="AW63" i="1"/>
  <c r="CE63" i="1" s="1"/>
  <c r="BA63" i="1"/>
  <c r="CI63" i="1" s="1"/>
  <c r="BJ63" i="1"/>
  <c r="BV63" i="1"/>
  <c r="DB63" i="1" s="1"/>
  <c r="BZ63" i="1"/>
  <c r="DF63" i="1" s="1"/>
  <c r="CA63" i="1"/>
  <c r="DG63" i="1" s="1"/>
  <c r="CB63" i="1"/>
  <c r="DH63" i="1" s="1"/>
  <c r="CC63" i="1"/>
  <c r="DI63" i="1" s="1"/>
  <c r="CG63" i="1"/>
  <c r="CH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C63" i="1"/>
  <c r="DD63" i="1"/>
  <c r="DE63" i="1"/>
  <c r="L64" i="1"/>
  <c r="AQ64" i="1"/>
  <c r="AX64" i="1" s="1"/>
  <c r="CF64" i="1" s="1"/>
  <c r="AV64" i="1"/>
  <c r="CD64" i="1" s="1"/>
  <c r="AW64" i="1"/>
  <c r="CE64" i="1" s="1"/>
  <c r="BA64" i="1"/>
  <c r="CI64" i="1" s="1"/>
  <c r="BJ64" i="1"/>
  <c r="BV64" i="1"/>
  <c r="DB64" i="1" s="1"/>
  <c r="BZ64" i="1"/>
  <c r="DF64" i="1" s="1"/>
  <c r="CA64" i="1"/>
  <c r="DG64" i="1" s="1"/>
  <c r="CB64" i="1"/>
  <c r="DH64" i="1" s="1"/>
  <c r="CC64" i="1"/>
  <c r="DI64" i="1" s="1"/>
  <c r="CG64" i="1"/>
  <c r="CH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C64" i="1"/>
  <c r="DD64" i="1"/>
  <c r="DE64" i="1"/>
  <c r="L65" i="1"/>
  <c r="AQ65" i="1"/>
  <c r="AX65" i="1" s="1"/>
  <c r="CF65" i="1" s="1"/>
  <c r="AV65" i="1"/>
  <c r="CD65" i="1" s="1"/>
  <c r="AW65" i="1"/>
  <c r="CE65" i="1" s="1"/>
  <c r="BA65" i="1"/>
  <c r="CI65" i="1" s="1"/>
  <c r="BJ65" i="1"/>
  <c r="BV65" i="1"/>
  <c r="DB65" i="1" s="1"/>
  <c r="BZ65" i="1"/>
  <c r="DF65" i="1" s="1"/>
  <c r="CA65" i="1"/>
  <c r="DG65" i="1" s="1"/>
  <c r="CB65" i="1"/>
  <c r="DH65" i="1" s="1"/>
  <c r="CC65" i="1"/>
  <c r="DI65" i="1" s="1"/>
  <c r="CG65" i="1"/>
  <c r="CH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C65" i="1"/>
  <c r="DD65" i="1"/>
  <c r="DE65" i="1"/>
  <c r="L66" i="1"/>
  <c r="AQ66" i="1"/>
  <c r="AX66" i="1" s="1"/>
  <c r="CF66" i="1" s="1"/>
  <c r="AV66" i="1"/>
  <c r="CD66" i="1" s="1"/>
  <c r="AW66" i="1"/>
  <c r="CE66" i="1" s="1"/>
  <c r="BA66" i="1"/>
  <c r="CI66" i="1" s="1"/>
  <c r="BJ66" i="1"/>
  <c r="BV66" i="1"/>
  <c r="DB66" i="1" s="1"/>
  <c r="BZ66" i="1"/>
  <c r="DF66" i="1" s="1"/>
  <c r="CA66" i="1"/>
  <c r="DG66" i="1" s="1"/>
  <c r="CB66" i="1"/>
  <c r="DH66" i="1" s="1"/>
  <c r="CC66" i="1"/>
  <c r="DI66" i="1" s="1"/>
  <c r="CG66" i="1"/>
  <c r="CH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C66" i="1"/>
  <c r="DD66" i="1"/>
  <c r="DE66" i="1"/>
  <c r="L67" i="1"/>
  <c r="AQ67" i="1"/>
  <c r="AX67" i="1" s="1"/>
  <c r="CF67" i="1" s="1"/>
  <c r="AV67" i="1"/>
  <c r="CD67" i="1" s="1"/>
  <c r="AW67" i="1"/>
  <c r="CE67" i="1" s="1"/>
  <c r="BA67" i="1"/>
  <c r="CI67" i="1" s="1"/>
  <c r="BJ67" i="1"/>
  <c r="BV67" i="1"/>
  <c r="DB67" i="1" s="1"/>
  <c r="BZ67" i="1"/>
  <c r="DF67" i="1" s="1"/>
  <c r="CA67" i="1"/>
  <c r="DG67" i="1" s="1"/>
  <c r="CB67" i="1"/>
  <c r="DH67" i="1" s="1"/>
  <c r="CC67" i="1"/>
  <c r="DI67" i="1" s="1"/>
  <c r="CG67" i="1"/>
  <c r="CH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C67" i="1"/>
  <c r="DD67" i="1"/>
  <c r="DE67" i="1"/>
  <c r="L68" i="1"/>
  <c r="AQ68" i="1"/>
  <c r="AX68" i="1" s="1"/>
  <c r="CF68" i="1" s="1"/>
  <c r="AV68" i="1"/>
  <c r="CD68" i="1" s="1"/>
  <c r="AW68" i="1"/>
  <c r="CE68" i="1" s="1"/>
  <c r="BA68" i="1"/>
  <c r="CI68" i="1" s="1"/>
  <c r="BJ68" i="1"/>
  <c r="BV68" i="1"/>
  <c r="DB68" i="1" s="1"/>
  <c r="BZ68" i="1"/>
  <c r="DF68" i="1" s="1"/>
  <c r="CA68" i="1"/>
  <c r="DG68" i="1" s="1"/>
  <c r="CB68" i="1"/>
  <c r="DH68" i="1" s="1"/>
  <c r="CC68" i="1"/>
  <c r="DI68" i="1" s="1"/>
  <c r="CG68" i="1"/>
  <c r="CH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C68" i="1"/>
  <c r="DD68" i="1"/>
  <c r="DE68" i="1"/>
  <c r="L69" i="1"/>
  <c r="AQ69" i="1"/>
  <c r="AX69" i="1" s="1"/>
  <c r="CF69" i="1" s="1"/>
  <c r="AV69" i="1"/>
  <c r="CD69" i="1" s="1"/>
  <c r="AW69" i="1"/>
  <c r="CE69" i="1" s="1"/>
  <c r="BA69" i="1"/>
  <c r="CI69" i="1" s="1"/>
  <c r="BJ69" i="1"/>
  <c r="BV69" i="1"/>
  <c r="DB69" i="1" s="1"/>
  <c r="BZ69" i="1"/>
  <c r="DF69" i="1" s="1"/>
  <c r="CA69" i="1"/>
  <c r="DG69" i="1" s="1"/>
  <c r="CB69" i="1"/>
  <c r="DH69" i="1" s="1"/>
  <c r="CC69" i="1"/>
  <c r="DI69" i="1" s="1"/>
  <c r="CG69" i="1"/>
  <c r="CH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C69" i="1"/>
  <c r="DD69" i="1"/>
  <c r="DE69" i="1"/>
  <c r="L70" i="1"/>
  <c r="AQ70" i="1"/>
  <c r="AX70" i="1" s="1"/>
  <c r="CF70" i="1" s="1"/>
  <c r="AV70" i="1"/>
  <c r="CD70" i="1" s="1"/>
  <c r="AW70" i="1"/>
  <c r="CE70" i="1" s="1"/>
  <c r="BA70" i="1"/>
  <c r="CI70" i="1" s="1"/>
  <c r="BJ70" i="1"/>
  <c r="BV70" i="1"/>
  <c r="DB70" i="1" s="1"/>
  <c r="BZ70" i="1"/>
  <c r="DF70" i="1" s="1"/>
  <c r="CA70" i="1"/>
  <c r="DG70" i="1" s="1"/>
  <c r="CB70" i="1"/>
  <c r="DH70" i="1" s="1"/>
  <c r="CC70" i="1"/>
  <c r="DI70" i="1" s="1"/>
  <c r="CG70" i="1"/>
  <c r="CH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C70" i="1"/>
  <c r="DD70" i="1"/>
  <c r="DE70" i="1"/>
  <c r="L71" i="1"/>
  <c r="AQ71" i="1"/>
  <c r="AX71" i="1" s="1"/>
  <c r="CF71" i="1" s="1"/>
  <c r="AV71" i="1"/>
  <c r="CD71" i="1" s="1"/>
  <c r="AW71" i="1"/>
  <c r="BA71" i="1"/>
  <c r="CI71" i="1" s="1"/>
  <c r="BJ71" i="1"/>
  <c r="BV71" i="1"/>
  <c r="DB71" i="1" s="1"/>
  <c r="BZ71" i="1"/>
  <c r="DF71" i="1" s="1"/>
  <c r="CA71" i="1"/>
  <c r="DG71" i="1" s="1"/>
  <c r="CB71" i="1"/>
  <c r="DH71" i="1" s="1"/>
  <c r="CC71" i="1"/>
  <c r="DI71" i="1" s="1"/>
  <c r="CE71" i="1"/>
  <c r="CG71" i="1"/>
  <c r="CH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C71" i="1"/>
  <c r="DD71" i="1"/>
  <c r="DE71" i="1"/>
  <c r="L72" i="1"/>
  <c r="AQ72" i="1"/>
  <c r="AX72" i="1" s="1"/>
  <c r="CF72" i="1" s="1"/>
  <c r="AV72" i="1"/>
  <c r="CD72" i="1" s="1"/>
  <c r="AW72" i="1"/>
  <c r="CE72" i="1" s="1"/>
  <c r="BA72" i="1"/>
  <c r="CI72" i="1" s="1"/>
  <c r="BJ72" i="1"/>
  <c r="BV72" i="1"/>
  <c r="DB72" i="1" s="1"/>
  <c r="BZ72" i="1"/>
  <c r="DF72" i="1" s="1"/>
  <c r="CA72" i="1"/>
  <c r="DG72" i="1" s="1"/>
  <c r="CB72" i="1"/>
  <c r="DH72" i="1" s="1"/>
  <c r="CC72" i="1"/>
  <c r="DI72" i="1" s="1"/>
  <c r="CG72" i="1"/>
  <c r="CH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C72" i="1"/>
  <c r="DD72" i="1"/>
  <c r="DE72" i="1"/>
  <c r="L73" i="1"/>
  <c r="AQ73" i="1"/>
  <c r="AX73" i="1" s="1"/>
  <c r="CF73" i="1" s="1"/>
  <c r="AV73" i="1"/>
  <c r="CD73" i="1" s="1"/>
  <c r="AW73" i="1"/>
  <c r="CE73" i="1" s="1"/>
  <c r="BA73" i="1"/>
  <c r="CI73" i="1" s="1"/>
  <c r="BJ73" i="1"/>
  <c r="BV73" i="1"/>
  <c r="DB73" i="1" s="1"/>
  <c r="BZ73" i="1"/>
  <c r="DF73" i="1" s="1"/>
  <c r="CA73" i="1"/>
  <c r="DG73" i="1" s="1"/>
  <c r="CB73" i="1"/>
  <c r="DH73" i="1" s="1"/>
  <c r="CC73" i="1"/>
  <c r="DI73" i="1" s="1"/>
  <c r="CG73" i="1"/>
  <c r="CH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C73" i="1"/>
  <c r="DD73" i="1"/>
  <c r="DE73" i="1"/>
  <c r="L74" i="1"/>
  <c r="AQ74" i="1"/>
  <c r="AX74" i="1" s="1"/>
  <c r="CF74" i="1" s="1"/>
  <c r="AV74" i="1"/>
  <c r="CD74" i="1" s="1"/>
  <c r="AW74" i="1"/>
  <c r="BA74" i="1"/>
  <c r="CI74" i="1" s="1"/>
  <c r="BJ74" i="1"/>
  <c r="BV74" i="1"/>
  <c r="DB74" i="1" s="1"/>
  <c r="BZ74" i="1"/>
  <c r="DF74" i="1" s="1"/>
  <c r="CA74" i="1"/>
  <c r="DG74" i="1" s="1"/>
  <c r="CB74" i="1"/>
  <c r="DH74" i="1" s="1"/>
  <c r="CC74" i="1"/>
  <c r="DI74" i="1" s="1"/>
  <c r="CE74" i="1"/>
  <c r="CG74" i="1"/>
  <c r="CH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C74" i="1"/>
  <c r="DD74" i="1"/>
  <c r="DE74" i="1"/>
  <c r="L75" i="1"/>
  <c r="AQ75" i="1"/>
  <c r="AX75" i="1" s="1"/>
  <c r="CF75" i="1" s="1"/>
  <c r="AV75" i="1"/>
  <c r="CD75" i="1" s="1"/>
  <c r="AW75" i="1"/>
  <c r="CE75" i="1" s="1"/>
  <c r="BA75" i="1"/>
  <c r="CI75" i="1" s="1"/>
  <c r="BJ75" i="1"/>
  <c r="BV75" i="1"/>
  <c r="DB75" i="1" s="1"/>
  <c r="BZ75" i="1"/>
  <c r="DF75" i="1" s="1"/>
  <c r="CA75" i="1"/>
  <c r="DG75" i="1" s="1"/>
  <c r="CB75" i="1"/>
  <c r="DH75" i="1" s="1"/>
  <c r="CC75" i="1"/>
  <c r="DI75" i="1" s="1"/>
  <c r="CG75" i="1"/>
  <c r="CH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C75" i="1"/>
  <c r="DD75" i="1"/>
  <c r="DE75" i="1"/>
  <c r="L76" i="1"/>
  <c r="AQ76" i="1"/>
  <c r="AX76" i="1" s="1"/>
  <c r="CF76" i="1" s="1"/>
  <c r="AV76" i="1"/>
  <c r="CD76" i="1" s="1"/>
  <c r="AW76" i="1"/>
  <c r="CE76" i="1" s="1"/>
  <c r="BA76" i="1"/>
  <c r="CI76" i="1" s="1"/>
  <c r="BJ76" i="1"/>
  <c r="BV76" i="1"/>
  <c r="DB76" i="1" s="1"/>
  <c r="BZ76" i="1"/>
  <c r="DF76" i="1" s="1"/>
  <c r="CA76" i="1"/>
  <c r="DG76" i="1" s="1"/>
  <c r="CB76" i="1"/>
  <c r="DH76" i="1" s="1"/>
  <c r="CC76" i="1"/>
  <c r="DI76" i="1" s="1"/>
  <c r="CG76" i="1"/>
  <c r="CH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C76" i="1"/>
  <c r="DD76" i="1"/>
  <c r="DE76" i="1"/>
  <c r="L77" i="1"/>
  <c r="AQ77" i="1"/>
  <c r="AX77" i="1" s="1"/>
  <c r="CF77" i="1" s="1"/>
  <c r="AV77" i="1"/>
  <c r="CD77" i="1" s="1"/>
  <c r="AW77" i="1"/>
  <c r="CE77" i="1" s="1"/>
  <c r="BA77" i="1"/>
  <c r="CI77" i="1" s="1"/>
  <c r="BJ77" i="1"/>
  <c r="BV77" i="1"/>
  <c r="DB77" i="1" s="1"/>
  <c r="BZ77" i="1"/>
  <c r="DF77" i="1" s="1"/>
  <c r="CA77" i="1"/>
  <c r="DG77" i="1" s="1"/>
  <c r="CB77" i="1"/>
  <c r="DH77" i="1" s="1"/>
  <c r="CC77" i="1"/>
  <c r="DI77" i="1" s="1"/>
  <c r="CG77" i="1"/>
  <c r="CH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C77" i="1"/>
  <c r="DD77" i="1"/>
  <c r="DE77" i="1"/>
  <c r="L78" i="1"/>
  <c r="AQ78" i="1"/>
  <c r="AX78" i="1" s="1"/>
  <c r="CF78" i="1" s="1"/>
  <c r="AV78" i="1"/>
  <c r="CD78" i="1" s="1"/>
  <c r="AW78" i="1"/>
  <c r="CE78" i="1" s="1"/>
  <c r="BA78" i="1"/>
  <c r="CI78" i="1" s="1"/>
  <c r="BJ78" i="1"/>
  <c r="BV78" i="1"/>
  <c r="DB78" i="1" s="1"/>
  <c r="BZ78" i="1"/>
  <c r="DF78" i="1" s="1"/>
  <c r="CA78" i="1"/>
  <c r="DG78" i="1" s="1"/>
  <c r="CB78" i="1"/>
  <c r="DH78" i="1" s="1"/>
  <c r="CC78" i="1"/>
  <c r="DI78" i="1" s="1"/>
  <c r="CG78" i="1"/>
  <c r="CH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C78" i="1"/>
  <c r="DD78" i="1"/>
  <c r="DE78" i="1"/>
  <c r="L79" i="1"/>
  <c r="AQ79" i="1"/>
  <c r="AX79" i="1" s="1"/>
  <c r="CF79" i="1" s="1"/>
  <c r="AV79" i="1"/>
  <c r="CD79" i="1" s="1"/>
  <c r="AW79" i="1"/>
  <c r="CE79" i="1" s="1"/>
  <c r="BA79" i="1"/>
  <c r="CI79" i="1" s="1"/>
  <c r="BJ79" i="1"/>
  <c r="BV79" i="1"/>
  <c r="DB79" i="1" s="1"/>
  <c r="BZ79" i="1"/>
  <c r="DF79" i="1" s="1"/>
  <c r="CA79" i="1"/>
  <c r="DG79" i="1" s="1"/>
  <c r="CB79" i="1"/>
  <c r="DH79" i="1" s="1"/>
  <c r="CC79" i="1"/>
  <c r="DI79" i="1" s="1"/>
  <c r="CG79" i="1"/>
  <c r="CH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C79" i="1"/>
  <c r="DD79" i="1"/>
  <c r="DE79" i="1"/>
  <c r="L80" i="1"/>
  <c r="AQ80" i="1"/>
  <c r="AX80" i="1" s="1"/>
  <c r="CF80" i="1" s="1"/>
  <c r="AV80" i="1"/>
  <c r="CD80" i="1" s="1"/>
  <c r="AW80" i="1"/>
  <c r="CE80" i="1" s="1"/>
  <c r="BA80" i="1"/>
  <c r="CI80" i="1" s="1"/>
  <c r="BJ80" i="1"/>
  <c r="BV80" i="1"/>
  <c r="DB80" i="1" s="1"/>
  <c r="BZ80" i="1"/>
  <c r="DF80" i="1" s="1"/>
  <c r="CA80" i="1"/>
  <c r="DG80" i="1" s="1"/>
  <c r="CB80" i="1"/>
  <c r="DH80" i="1" s="1"/>
  <c r="CC80" i="1"/>
  <c r="DI80" i="1" s="1"/>
  <c r="CG80" i="1"/>
  <c r="CH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C80" i="1"/>
  <c r="DD80" i="1"/>
  <c r="DE80" i="1"/>
  <c r="L81" i="1"/>
  <c r="AQ81" i="1"/>
  <c r="AX81" i="1" s="1"/>
  <c r="CF81" i="1" s="1"/>
  <c r="AV81" i="1"/>
  <c r="CD81" i="1" s="1"/>
  <c r="AW81" i="1"/>
  <c r="CE81" i="1" s="1"/>
  <c r="BA81" i="1"/>
  <c r="CI81" i="1" s="1"/>
  <c r="BJ81" i="1"/>
  <c r="BV81" i="1"/>
  <c r="DB81" i="1" s="1"/>
  <c r="BZ81" i="1"/>
  <c r="DF81" i="1" s="1"/>
  <c r="CA81" i="1"/>
  <c r="DG81" i="1" s="1"/>
  <c r="CB81" i="1"/>
  <c r="DH81" i="1" s="1"/>
  <c r="CC81" i="1"/>
  <c r="DI81" i="1" s="1"/>
  <c r="CG81" i="1"/>
  <c r="CH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C81" i="1"/>
  <c r="DD81" i="1"/>
  <c r="DE81" i="1"/>
  <c r="L82" i="1"/>
  <c r="AQ82" i="1"/>
  <c r="AX82" i="1" s="1"/>
  <c r="CF82" i="1" s="1"/>
  <c r="AV82" i="1"/>
  <c r="CD82" i="1" s="1"/>
  <c r="AW82" i="1"/>
  <c r="CE82" i="1" s="1"/>
  <c r="BA82" i="1"/>
  <c r="CI82" i="1" s="1"/>
  <c r="BJ82" i="1"/>
  <c r="BV82" i="1"/>
  <c r="DB82" i="1" s="1"/>
  <c r="BZ82" i="1"/>
  <c r="DF82" i="1" s="1"/>
  <c r="CA82" i="1"/>
  <c r="DG82" i="1" s="1"/>
  <c r="CB82" i="1"/>
  <c r="DH82" i="1" s="1"/>
  <c r="CC82" i="1"/>
  <c r="DI82" i="1" s="1"/>
  <c r="CG82" i="1"/>
  <c r="CH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C82" i="1"/>
  <c r="DD82" i="1"/>
  <c r="DE82" i="1"/>
  <c r="L83" i="1"/>
  <c r="AQ83" i="1"/>
  <c r="AX83" i="1" s="1"/>
  <c r="CF83" i="1" s="1"/>
  <c r="AV83" i="1"/>
  <c r="CD83" i="1" s="1"/>
  <c r="AW83" i="1"/>
  <c r="CE83" i="1" s="1"/>
  <c r="BA83" i="1"/>
  <c r="CI83" i="1" s="1"/>
  <c r="BJ83" i="1"/>
  <c r="BV83" i="1"/>
  <c r="DB83" i="1" s="1"/>
  <c r="BZ83" i="1"/>
  <c r="DF83" i="1" s="1"/>
  <c r="CA83" i="1"/>
  <c r="DG83" i="1" s="1"/>
  <c r="CB83" i="1"/>
  <c r="DH83" i="1" s="1"/>
  <c r="CC83" i="1"/>
  <c r="DI83" i="1" s="1"/>
  <c r="CG83" i="1"/>
  <c r="CH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C83" i="1"/>
  <c r="DD83" i="1"/>
  <c r="DE83" i="1"/>
  <c r="L84" i="1"/>
  <c r="AQ84" i="1"/>
  <c r="AX84" i="1" s="1"/>
  <c r="CF84" i="1" s="1"/>
  <c r="AV84" i="1"/>
  <c r="CD84" i="1" s="1"/>
  <c r="AW84" i="1"/>
  <c r="CE84" i="1" s="1"/>
  <c r="BA84" i="1"/>
  <c r="CI84" i="1" s="1"/>
  <c r="BJ84" i="1"/>
  <c r="BV84" i="1"/>
  <c r="DB84" i="1" s="1"/>
  <c r="BZ84" i="1"/>
  <c r="DF84" i="1" s="1"/>
  <c r="CA84" i="1"/>
  <c r="DG84" i="1" s="1"/>
  <c r="CB84" i="1"/>
  <c r="DH84" i="1" s="1"/>
  <c r="CC84" i="1"/>
  <c r="DI84" i="1" s="1"/>
  <c r="CG84" i="1"/>
  <c r="CH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C84" i="1"/>
  <c r="DD84" i="1"/>
  <c r="DE84" i="1"/>
  <c r="L85" i="1"/>
  <c r="AQ85" i="1"/>
  <c r="AX85" i="1" s="1"/>
  <c r="CF85" i="1" s="1"/>
  <c r="AV85" i="1"/>
  <c r="CD85" i="1" s="1"/>
  <c r="AW85" i="1"/>
  <c r="CE85" i="1" s="1"/>
  <c r="BA85" i="1"/>
  <c r="CI85" i="1" s="1"/>
  <c r="BJ85" i="1"/>
  <c r="BV85" i="1"/>
  <c r="DB85" i="1" s="1"/>
  <c r="BZ85" i="1"/>
  <c r="DF85" i="1" s="1"/>
  <c r="CA85" i="1"/>
  <c r="DG85" i="1" s="1"/>
  <c r="CB85" i="1"/>
  <c r="DH85" i="1" s="1"/>
  <c r="CC85" i="1"/>
  <c r="DI85" i="1" s="1"/>
  <c r="CG85" i="1"/>
  <c r="CH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C85" i="1"/>
  <c r="DD85" i="1"/>
  <c r="DE85" i="1"/>
  <c r="L86" i="1"/>
  <c r="AQ86" i="1"/>
  <c r="AX86" i="1" s="1"/>
  <c r="CF86" i="1" s="1"/>
  <c r="AV86" i="1"/>
  <c r="CD86" i="1" s="1"/>
  <c r="AW86" i="1"/>
  <c r="CE86" i="1" s="1"/>
  <c r="BA86" i="1"/>
  <c r="CI86" i="1" s="1"/>
  <c r="BJ86" i="1"/>
  <c r="BV86" i="1"/>
  <c r="DB86" i="1" s="1"/>
  <c r="BZ86" i="1"/>
  <c r="DF86" i="1" s="1"/>
  <c r="CA86" i="1"/>
  <c r="DG86" i="1" s="1"/>
  <c r="CB86" i="1"/>
  <c r="DH86" i="1" s="1"/>
  <c r="CC86" i="1"/>
  <c r="DI86" i="1" s="1"/>
  <c r="CG86" i="1"/>
  <c r="CH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C86" i="1"/>
  <c r="DD86" i="1"/>
  <c r="DE86" i="1"/>
  <c r="L87" i="1"/>
  <c r="AQ87" i="1"/>
  <c r="AX87" i="1" s="1"/>
  <c r="CF87" i="1" s="1"/>
  <c r="AV87" i="1"/>
  <c r="CD87" i="1" s="1"/>
  <c r="AW87" i="1"/>
  <c r="CE87" i="1" s="1"/>
  <c r="BA87" i="1"/>
  <c r="CI87" i="1" s="1"/>
  <c r="BJ87" i="1"/>
  <c r="BV87" i="1"/>
  <c r="DB87" i="1" s="1"/>
  <c r="BZ87" i="1"/>
  <c r="DF87" i="1" s="1"/>
  <c r="CA87" i="1"/>
  <c r="DG87" i="1" s="1"/>
  <c r="CB87" i="1"/>
  <c r="DH87" i="1" s="1"/>
  <c r="CC87" i="1"/>
  <c r="DI87" i="1" s="1"/>
  <c r="CG87" i="1"/>
  <c r="CH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C87" i="1"/>
  <c r="DD87" i="1"/>
  <c r="DE87" i="1"/>
  <c r="L88" i="1"/>
  <c r="AQ88" i="1"/>
  <c r="AX88" i="1" s="1"/>
  <c r="CF88" i="1" s="1"/>
  <c r="AV88" i="1"/>
  <c r="CD88" i="1" s="1"/>
  <c r="AW88" i="1"/>
  <c r="CE88" i="1" s="1"/>
  <c r="BA88" i="1"/>
  <c r="CI88" i="1" s="1"/>
  <c r="BJ88" i="1"/>
  <c r="BV88" i="1"/>
  <c r="DB88" i="1" s="1"/>
  <c r="BZ88" i="1"/>
  <c r="DF88" i="1" s="1"/>
  <c r="CA88" i="1"/>
  <c r="DG88" i="1" s="1"/>
  <c r="CB88" i="1"/>
  <c r="DH88" i="1" s="1"/>
  <c r="CC88" i="1"/>
  <c r="DI88" i="1" s="1"/>
  <c r="CG88" i="1"/>
  <c r="CH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C88" i="1"/>
  <c r="DD88" i="1"/>
  <c r="DE88" i="1"/>
  <c r="L89" i="1"/>
  <c r="AQ89" i="1"/>
  <c r="AX89" i="1" s="1"/>
  <c r="CF89" i="1" s="1"/>
  <c r="AV89" i="1"/>
  <c r="CD89" i="1" s="1"/>
  <c r="AW89" i="1"/>
  <c r="CE89" i="1" s="1"/>
  <c r="BA89" i="1"/>
  <c r="CI89" i="1" s="1"/>
  <c r="BJ89" i="1"/>
  <c r="BV89" i="1"/>
  <c r="DB89" i="1" s="1"/>
  <c r="BZ89" i="1"/>
  <c r="DF89" i="1" s="1"/>
  <c r="CA89" i="1"/>
  <c r="DG89" i="1" s="1"/>
  <c r="CB89" i="1"/>
  <c r="DH89" i="1" s="1"/>
  <c r="CC89" i="1"/>
  <c r="DI89" i="1" s="1"/>
  <c r="CG89" i="1"/>
  <c r="CH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C89" i="1"/>
  <c r="DD89" i="1"/>
  <c r="DE89" i="1"/>
  <c r="L90" i="1"/>
  <c r="AQ90" i="1"/>
  <c r="AX90" i="1" s="1"/>
  <c r="CF90" i="1" s="1"/>
  <c r="AV90" i="1"/>
  <c r="CD90" i="1" s="1"/>
  <c r="AW90" i="1"/>
  <c r="CE90" i="1" s="1"/>
  <c r="BA90" i="1"/>
  <c r="CI90" i="1" s="1"/>
  <c r="BJ90" i="1"/>
  <c r="BV90" i="1"/>
  <c r="DB90" i="1" s="1"/>
  <c r="BZ90" i="1"/>
  <c r="DF90" i="1" s="1"/>
  <c r="CA90" i="1"/>
  <c r="DG90" i="1" s="1"/>
  <c r="CB90" i="1"/>
  <c r="DH90" i="1" s="1"/>
  <c r="CC90" i="1"/>
  <c r="DI90" i="1" s="1"/>
  <c r="CG90" i="1"/>
  <c r="CH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C90" i="1"/>
  <c r="DD90" i="1"/>
  <c r="DE90" i="1"/>
  <c r="L91" i="1"/>
  <c r="AQ91" i="1"/>
  <c r="AX91" i="1" s="1"/>
  <c r="CF91" i="1" s="1"/>
  <c r="AV91" i="1"/>
  <c r="CD91" i="1" s="1"/>
  <c r="AW91" i="1"/>
  <c r="CE91" i="1" s="1"/>
  <c r="BA91" i="1"/>
  <c r="CI91" i="1" s="1"/>
  <c r="BJ91" i="1"/>
  <c r="BV91" i="1"/>
  <c r="DB91" i="1" s="1"/>
  <c r="BZ91" i="1"/>
  <c r="DF91" i="1" s="1"/>
  <c r="CA91" i="1"/>
  <c r="DG91" i="1" s="1"/>
  <c r="CB91" i="1"/>
  <c r="DH91" i="1" s="1"/>
  <c r="CC91" i="1"/>
  <c r="DI91" i="1" s="1"/>
  <c r="CG91" i="1"/>
  <c r="CH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C91" i="1"/>
  <c r="DD91" i="1"/>
  <c r="DE91" i="1"/>
  <c r="L92" i="1"/>
  <c r="AQ92" i="1"/>
  <c r="AX92" i="1" s="1"/>
  <c r="CF92" i="1" s="1"/>
  <c r="AV92" i="1"/>
  <c r="CD92" i="1" s="1"/>
  <c r="AW92" i="1"/>
  <c r="CE92" i="1" s="1"/>
  <c r="BA92" i="1"/>
  <c r="CI92" i="1" s="1"/>
  <c r="BJ92" i="1"/>
  <c r="BV92" i="1"/>
  <c r="DB92" i="1" s="1"/>
  <c r="BZ92" i="1"/>
  <c r="DF92" i="1" s="1"/>
  <c r="CA92" i="1"/>
  <c r="DG92" i="1" s="1"/>
  <c r="CB92" i="1"/>
  <c r="DH92" i="1" s="1"/>
  <c r="CC92" i="1"/>
  <c r="DI92" i="1" s="1"/>
  <c r="CG92" i="1"/>
  <c r="CH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C92" i="1"/>
  <c r="DD92" i="1"/>
  <c r="DE92" i="1"/>
  <c r="L93" i="1"/>
  <c r="AQ93" i="1"/>
  <c r="AX93" i="1" s="1"/>
  <c r="CF93" i="1" s="1"/>
  <c r="AV93" i="1"/>
  <c r="CD93" i="1" s="1"/>
  <c r="AW93" i="1"/>
  <c r="CE93" i="1" s="1"/>
  <c r="BA93" i="1"/>
  <c r="CI93" i="1" s="1"/>
  <c r="BJ93" i="1"/>
  <c r="BV93" i="1"/>
  <c r="DB93" i="1" s="1"/>
  <c r="BZ93" i="1"/>
  <c r="DF93" i="1" s="1"/>
  <c r="CA93" i="1"/>
  <c r="DG93" i="1" s="1"/>
  <c r="CB93" i="1"/>
  <c r="DH93" i="1" s="1"/>
  <c r="CC93" i="1"/>
  <c r="DI93" i="1" s="1"/>
  <c r="CG93" i="1"/>
  <c r="CH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C93" i="1"/>
  <c r="DD93" i="1"/>
  <c r="DE93" i="1"/>
  <c r="L94" i="1"/>
  <c r="AQ94" i="1"/>
  <c r="AX94" i="1" s="1"/>
  <c r="CF94" i="1" s="1"/>
  <c r="AV94" i="1"/>
  <c r="CD94" i="1" s="1"/>
  <c r="AW94" i="1"/>
  <c r="CE94" i="1" s="1"/>
  <c r="BA94" i="1"/>
  <c r="CI94" i="1" s="1"/>
  <c r="BJ94" i="1"/>
  <c r="BV94" i="1"/>
  <c r="DB94" i="1" s="1"/>
  <c r="BZ94" i="1"/>
  <c r="DF94" i="1" s="1"/>
  <c r="CA94" i="1"/>
  <c r="DG94" i="1" s="1"/>
  <c r="CB94" i="1"/>
  <c r="DH94" i="1" s="1"/>
  <c r="CC94" i="1"/>
  <c r="DI94" i="1" s="1"/>
  <c r="CG94" i="1"/>
  <c r="CH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C94" i="1"/>
  <c r="DD94" i="1"/>
  <c r="DE94" i="1"/>
  <c r="L95" i="1"/>
  <c r="AQ95" i="1"/>
  <c r="AX95" i="1" s="1"/>
  <c r="CF95" i="1" s="1"/>
  <c r="AV95" i="1"/>
  <c r="CD95" i="1" s="1"/>
  <c r="AW95" i="1"/>
  <c r="CE95" i="1" s="1"/>
  <c r="BA95" i="1"/>
  <c r="CI95" i="1" s="1"/>
  <c r="BJ95" i="1"/>
  <c r="BV95" i="1"/>
  <c r="DB95" i="1" s="1"/>
  <c r="BZ95" i="1"/>
  <c r="DF95" i="1" s="1"/>
  <c r="CA95" i="1"/>
  <c r="DG95" i="1" s="1"/>
  <c r="CB95" i="1"/>
  <c r="DH95" i="1" s="1"/>
  <c r="CC95" i="1"/>
  <c r="DI95" i="1" s="1"/>
  <c r="CG95" i="1"/>
  <c r="CH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C95" i="1"/>
  <c r="DD95" i="1"/>
  <c r="DE95" i="1"/>
  <c r="L96" i="1"/>
  <c r="AQ96" i="1"/>
  <c r="AX96" i="1" s="1"/>
  <c r="CF96" i="1" s="1"/>
  <c r="AV96" i="1"/>
  <c r="CD96" i="1" s="1"/>
  <c r="AW96" i="1"/>
  <c r="CE96" i="1" s="1"/>
  <c r="BA96" i="1"/>
  <c r="CI96" i="1" s="1"/>
  <c r="BJ96" i="1"/>
  <c r="BV96" i="1"/>
  <c r="DB96" i="1" s="1"/>
  <c r="BZ96" i="1"/>
  <c r="DF96" i="1" s="1"/>
  <c r="CA96" i="1"/>
  <c r="DG96" i="1" s="1"/>
  <c r="CB96" i="1"/>
  <c r="DH96" i="1" s="1"/>
  <c r="CC96" i="1"/>
  <c r="DI96" i="1" s="1"/>
  <c r="CG96" i="1"/>
  <c r="CH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C96" i="1"/>
  <c r="DD96" i="1"/>
  <c r="DE96" i="1"/>
  <c r="L97" i="1"/>
  <c r="AQ97" i="1"/>
  <c r="AX97" i="1" s="1"/>
  <c r="CF97" i="1" s="1"/>
  <c r="AV97" i="1"/>
  <c r="CD97" i="1" s="1"/>
  <c r="AW97" i="1"/>
  <c r="CE97" i="1" s="1"/>
  <c r="BA97" i="1"/>
  <c r="CI97" i="1" s="1"/>
  <c r="BJ97" i="1"/>
  <c r="BV97" i="1"/>
  <c r="DB97" i="1" s="1"/>
  <c r="BZ97" i="1"/>
  <c r="DF97" i="1" s="1"/>
  <c r="CA97" i="1"/>
  <c r="DG97" i="1" s="1"/>
  <c r="CB97" i="1"/>
  <c r="DH97" i="1" s="1"/>
  <c r="CC97" i="1"/>
  <c r="DI97" i="1" s="1"/>
  <c r="CG97" i="1"/>
  <c r="CH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C97" i="1"/>
  <c r="DD97" i="1"/>
  <c r="DE97" i="1"/>
  <c r="L98" i="1"/>
  <c r="AQ98" i="1"/>
  <c r="AX98" i="1" s="1"/>
  <c r="CF98" i="1" s="1"/>
  <c r="AV98" i="1"/>
  <c r="CD98" i="1" s="1"/>
  <c r="AW98" i="1"/>
  <c r="BA98" i="1"/>
  <c r="CI98" i="1" s="1"/>
  <c r="BJ98" i="1"/>
  <c r="BV98" i="1"/>
  <c r="DB98" i="1" s="1"/>
  <c r="BZ98" i="1"/>
  <c r="DF98" i="1" s="1"/>
  <c r="CA98" i="1"/>
  <c r="DG98" i="1" s="1"/>
  <c r="CB98" i="1"/>
  <c r="DH98" i="1" s="1"/>
  <c r="CC98" i="1"/>
  <c r="DI98" i="1" s="1"/>
  <c r="CE98" i="1"/>
  <c r="CG98" i="1"/>
  <c r="CH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C98" i="1"/>
  <c r="DD98" i="1"/>
  <c r="DE98" i="1"/>
  <c r="L99" i="1"/>
  <c r="AQ99" i="1"/>
  <c r="AX99" i="1" s="1"/>
  <c r="CF99" i="1" s="1"/>
  <c r="AV99" i="1"/>
  <c r="CD99" i="1" s="1"/>
  <c r="AW99" i="1"/>
  <c r="CE99" i="1" s="1"/>
  <c r="BA99" i="1"/>
  <c r="CI99" i="1" s="1"/>
  <c r="BJ99" i="1"/>
  <c r="BV99" i="1"/>
  <c r="DB99" i="1" s="1"/>
  <c r="BZ99" i="1"/>
  <c r="DF99" i="1" s="1"/>
  <c r="CA99" i="1"/>
  <c r="DG99" i="1" s="1"/>
  <c r="CB99" i="1"/>
  <c r="DH99" i="1" s="1"/>
  <c r="CC99" i="1"/>
  <c r="DI99" i="1" s="1"/>
  <c r="CG99" i="1"/>
  <c r="CH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C99" i="1"/>
  <c r="DD99" i="1"/>
  <c r="DE99" i="1"/>
  <c r="L100" i="1"/>
  <c r="AQ100" i="1"/>
  <c r="AX100" i="1" s="1"/>
  <c r="CF100" i="1" s="1"/>
  <c r="AV100" i="1"/>
  <c r="CD100" i="1" s="1"/>
  <c r="AW100" i="1"/>
  <c r="CE100" i="1" s="1"/>
  <c r="BA100" i="1"/>
  <c r="CI100" i="1" s="1"/>
  <c r="BJ100" i="1"/>
  <c r="BV100" i="1"/>
  <c r="DB100" i="1" s="1"/>
  <c r="BZ100" i="1"/>
  <c r="DF100" i="1" s="1"/>
  <c r="CA100" i="1"/>
  <c r="DG100" i="1" s="1"/>
  <c r="CB100" i="1"/>
  <c r="DH100" i="1" s="1"/>
  <c r="CC100" i="1"/>
  <c r="DI100" i="1" s="1"/>
  <c r="CG100" i="1"/>
  <c r="CH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C100" i="1"/>
  <c r="DD100" i="1"/>
  <c r="DE100" i="1"/>
  <c r="L101" i="1"/>
  <c r="AQ101" i="1"/>
  <c r="AX101" i="1" s="1"/>
  <c r="CF101" i="1" s="1"/>
  <c r="AV101" i="1"/>
  <c r="CD101" i="1" s="1"/>
  <c r="AW101" i="1"/>
  <c r="CE101" i="1" s="1"/>
  <c r="BA101" i="1"/>
  <c r="CI101" i="1" s="1"/>
  <c r="BJ101" i="1"/>
  <c r="BV101" i="1"/>
  <c r="DB101" i="1" s="1"/>
  <c r="BZ101" i="1"/>
  <c r="DF101" i="1" s="1"/>
  <c r="CA101" i="1"/>
  <c r="DG101" i="1" s="1"/>
  <c r="CB101" i="1"/>
  <c r="DH101" i="1" s="1"/>
  <c r="CC101" i="1"/>
  <c r="DI101" i="1" s="1"/>
  <c r="CG101" i="1"/>
  <c r="CH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C101" i="1"/>
  <c r="DD101" i="1"/>
  <c r="DE101" i="1"/>
  <c r="L102" i="1"/>
  <c r="AQ102" i="1"/>
  <c r="AX102" i="1" s="1"/>
  <c r="CF102" i="1" s="1"/>
  <c r="AV102" i="1"/>
  <c r="CD102" i="1" s="1"/>
  <c r="AW102" i="1"/>
  <c r="BA102" i="1"/>
  <c r="CI102" i="1" s="1"/>
  <c r="BJ102" i="1"/>
  <c r="BV102" i="1"/>
  <c r="DB102" i="1" s="1"/>
  <c r="BZ102" i="1"/>
  <c r="DF102" i="1" s="1"/>
  <c r="CA102" i="1"/>
  <c r="DG102" i="1" s="1"/>
  <c r="CB102" i="1"/>
  <c r="DH102" i="1" s="1"/>
  <c r="CC102" i="1"/>
  <c r="DI102" i="1" s="1"/>
  <c r="CE102" i="1"/>
  <c r="CG102" i="1"/>
  <c r="CH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C102" i="1"/>
  <c r="DD102" i="1"/>
  <c r="DE102" i="1"/>
  <c r="L103" i="1"/>
  <c r="AQ103" i="1"/>
  <c r="AX103" i="1" s="1"/>
  <c r="CF103" i="1" s="1"/>
  <c r="AV103" i="1"/>
  <c r="CD103" i="1" s="1"/>
  <c r="AW103" i="1"/>
  <c r="CE103" i="1" s="1"/>
  <c r="BA103" i="1"/>
  <c r="CI103" i="1" s="1"/>
  <c r="BJ103" i="1"/>
  <c r="BV103" i="1"/>
  <c r="DB103" i="1" s="1"/>
  <c r="BZ103" i="1"/>
  <c r="DF103" i="1" s="1"/>
  <c r="CA103" i="1"/>
  <c r="DG103" i="1" s="1"/>
  <c r="CB103" i="1"/>
  <c r="DH103" i="1" s="1"/>
  <c r="CC103" i="1"/>
  <c r="CG103" i="1"/>
  <c r="CH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C103" i="1"/>
  <c r="DD103" i="1"/>
  <c r="DE103" i="1"/>
  <c r="DI103" i="1"/>
  <c r="L104" i="1"/>
  <c r="AQ104" i="1"/>
  <c r="AX104" i="1" s="1"/>
  <c r="CF104" i="1" s="1"/>
  <c r="AV104" i="1"/>
  <c r="CD104" i="1" s="1"/>
  <c r="AW104" i="1"/>
  <c r="CE104" i="1" s="1"/>
  <c r="BA104" i="1"/>
  <c r="CI104" i="1" s="1"/>
  <c r="BJ104" i="1"/>
  <c r="BV104" i="1"/>
  <c r="DB104" i="1" s="1"/>
  <c r="BZ104" i="1"/>
  <c r="DF104" i="1" s="1"/>
  <c r="CA104" i="1"/>
  <c r="DG104" i="1" s="1"/>
  <c r="CB104" i="1"/>
  <c r="DH104" i="1" s="1"/>
  <c r="CC104" i="1"/>
  <c r="DI104" i="1" s="1"/>
  <c r="CG104" i="1"/>
  <c r="CH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C104" i="1"/>
  <c r="DD104" i="1"/>
  <c r="DE104" i="1"/>
  <c r="L105" i="1"/>
  <c r="AQ105" i="1"/>
  <c r="AX105" i="1" s="1"/>
  <c r="CF105" i="1" s="1"/>
  <c r="AV105" i="1"/>
  <c r="CD105" i="1" s="1"/>
  <c r="AW105" i="1"/>
  <c r="CE105" i="1" s="1"/>
  <c r="BA105" i="1"/>
  <c r="CI105" i="1" s="1"/>
  <c r="BJ105" i="1"/>
  <c r="BV105" i="1"/>
  <c r="DB105" i="1" s="1"/>
  <c r="BZ105" i="1"/>
  <c r="DF105" i="1" s="1"/>
  <c r="CA105" i="1"/>
  <c r="DG105" i="1" s="1"/>
  <c r="CB105" i="1"/>
  <c r="DH105" i="1" s="1"/>
  <c r="CC105" i="1"/>
  <c r="DI105" i="1" s="1"/>
  <c r="CG105" i="1"/>
  <c r="CH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C105" i="1"/>
  <c r="DD105" i="1"/>
  <c r="DE105" i="1"/>
  <c r="L106" i="1"/>
  <c r="AQ106" i="1"/>
  <c r="AX106" i="1" s="1"/>
  <c r="CF106" i="1" s="1"/>
  <c r="AV106" i="1"/>
  <c r="CD106" i="1" s="1"/>
  <c r="AW106" i="1"/>
  <c r="BA106" i="1"/>
  <c r="CI106" i="1" s="1"/>
  <c r="BJ106" i="1"/>
  <c r="BV106" i="1"/>
  <c r="DB106" i="1" s="1"/>
  <c r="BZ106" i="1"/>
  <c r="DF106" i="1" s="1"/>
  <c r="CA106" i="1"/>
  <c r="DG106" i="1" s="1"/>
  <c r="CB106" i="1"/>
  <c r="DH106" i="1" s="1"/>
  <c r="CC106" i="1"/>
  <c r="DI106" i="1" s="1"/>
  <c r="CE106" i="1"/>
  <c r="CG106" i="1"/>
  <c r="CH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C106" i="1"/>
  <c r="DD106" i="1"/>
  <c r="DE106" i="1"/>
  <c r="L107" i="1"/>
  <c r="AQ107" i="1"/>
  <c r="AX107" i="1" s="1"/>
  <c r="CF107" i="1" s="1"/>
  <c r="AV107" i="1"/>
  <c r="CD107" i="1" s="1"/>
  <c r="AW107" i="1"/>
  <c r="CE107" i="1" s="1"/>
  <c r="BA107" i="1"/>
  <c r="CI107" i="1" s="1"/>
  <c r="BJ107" i="1"/>
  <c r="BV107" i="1"/>
  <c r="DB107" i="1" s="1"/>
  <c r="BZ107" i="1"/>
  <c r="DF107" i="1" s="1"/>
  <c r="CA107" i="1"/>
  <c r="DG107" i="1" s="1"/>
  <c r="CB107" i="1"/>
  <c r="DH107" i="1" s="1"/>
  <c r="CC107" i="1"/>
  <c r="DI107" i="1" s="1"/>
  <c r="CG107" i="1"/>
  <c r="CH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C107" i="1"/>
  <c r="DD107" i="1"/>
  <c r="DE107" i="1"/>
  <c r="L108" i="1"/>
  <c r="AQ108" i="1"/>
  <c r="AX108" i="1" s="1"/>
  <c r="CF108" i="1" s="1"/>
  <c r="AV108" i="1"/>
  <c r="CD108" i="1" s="1"/>
  <c r="AW108" i="1"/>
  <c r="CE108" i="1" s="1"/>
  <c r="BA108" i="1"/>
  <c r="CI108" i="1" s="1"/>
  <c r="BJ108" i="1"/>
  <c r="BV108" i="1"/>
  <c r="DB108" i="1" s="1"/>
  <c r="BZ108" i="1"/>
  <c r="DF108" i="1" s="1"/>
  <c r="CA108" i="1"/>
  <c r="DG108" i="1" s="1"/>
  <c r="CB108" i="1"/>
  <c r="DH108" i="1" s="1"/>
  <c r="CC108" i="1"/>
  <c r="DI108" i="1" s="1"/>
  <c r="CG108" i="1"/>
  <c r="CH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C108" i="1"/>
  <c r="DD108" i="1"/>
  <c r="DE108" i="1"/>
  <c r="L109" i="1"/>
  <c r="AQ109" i="1"/>
  <c r="AX109" i="1" s="1"/>
  <c r="CF109" i="1" s="1"/>
  <c r="AV109" i="1"/>
  <c r="CD109" i="1" s="1"/>
  <c r="AW109" i="1"/>
  <c r="CE109" i="1" s="1"/>
  <c r="BA109" i="1"/>
  <c r="CI109" i="1" s="1"/>
  <c r="BJ109" i="1"/>
  <c r="BV109" i="1"/>
  <c r="DB109" i="1" s="1"/>
  <c r="BZ109" i="1"/>
  <c r="DF109" i="1" s="1"/>
  <c r="CA109" i="1"/>
  <c r="DG109" i="1" s="1"/>
  <c r="CB109" i="1"/>
  <c r="DH109" i="1" s="1"/>
  <c r="CC109" i="1"/>
  <c r="DI109" i="1" s="1"/>
  <c r="CG109" i="1"/>
  <c r="CH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C109" i="1"/>
  <c r="DD109" i="1"/>
  <c r="DE109" i="1"/>
  <c r="L110" i="1"/>
  <c r="AQ110" i="1"/>
  <c r="AX110" i="1" s="1"/>
  <c r="CF110" i="1" s="1"/>
  <c r="AV110" i="1"/>
  <c r="CD110" i="1" s="1"/>
  <c r="AW110" i="1"/>
  <c r="CE110" i="1" s="1"/>
  <c r="BA110" i="1"/>
  <c r="CI110" i="1" s="1"/>
  <c r="BJ110" i="1"/>
  <c r="BV110" i="1"/>
  <c r="DB110" i="1" s="1"/>
  <c r="BZ110" i="1"/>
  <c r="DF110" i="1" s="1"/>
  <c r="CA110" i="1"/>
  <c r="DG110" i="1" s="1"/>
  <c r="CB110" i="1"/>
  <c r="DH110" i="1" s="1"/>
  <c r="CC110" i="1"/>
  <c r="DI110" i="1" s="1"/>
  <c r="CG110" i="1"/>
  <c r="CH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C110" i="1"/>
  <c r="DD110" i="1"/>
  <c r="DE110" i="1"/>
  <c r="L111" i="1"/>
  <c r="AQ111" i="1"/>
  <c r="AX111" i="1" s="1"/>
  <c r="CF111" i="1" s="1"/>
  <c r="AV111" i="1"/>
  <c r="CD111" i="1" s="1"/>
  <c r="AW111" i="1"/>
  <c r="CE111" i="1" s="1"/>
  <c r="BA111" i="1"/>
  <c r="CI111" i="1" s="1"/>
  <c r="BJ111" i="1"/>
  <c r="BV111" i="1"/>
  <c r="DB111" i="1" s="1"/>
  <c r="BZ111" i="1"/>
  <c r="DF111" i="1" s="1"/>
  <c r="CA111" i="1"/>
  <c r="DG111" i="1" s="1"/>
  <c r="CB111" i="1"/>
  <c r="DH111" i="1" s="1"/>
  <c r="CC111" i="1"/>
  <c r="DI111" i="1" s="1"/>
  <c r="CG111" i="1"/>
  <c r="CH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C111" i="1"/>
  <c r="DD111" i="1"/>
  <c r="DE111" i="1"/>
  <c r="L112" i="1"/>
  <c r="AQ112" i="1"/>
  <c r="AX112" i="1" s="1"/>
  <c r="CF112" i="1" s="1"/>
  <c r="AV112" i="1"/>
  <c r="CD112" i="1" s="1"/>
  <c r="AW112" i="1"/>
  <c r="CE112" i="1" s="1"/>
  <c r="BA112" i="1"/>
  <c r="CI112" i="1" s="1"/>
  <c r="BJ112" i="1"/>
  <c r="BV112" i="1"/>
  <c r="DB112" i="1" s="1"/>
  <c r="BZ112" i="1"/>
  <c r="DF112" i="1" s="1"/>
  <c r="CA112" i="1"/>
  <c r="DG112" i="1" s="1"/>
  <c r="CB112" i="1"/>
  <c r="DH112" i="1" s="1"/>
  <c r="CC112" i="1"/>
  <c r="DI112" i="1" s="1"/>
  <c r="CG112" i="1"/>
  <c r="CH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C112" i="1"/>
  <c r="DD112" i="1"/>
  <c r="DE112" i="1"/>
  <c r="L113" i="1"/>
  <c r="AQ113" i="1"/>
  <c r="AX113" i="1" s="1"/>
  <c r="CF113" i="1" s="1"/>
  <c r="AV113" i="1"/>
  <c r="CD113" i="1" s="1"/>
  <c r="AW113" i="1"/>
  <c r="CE113" i="1" s="1"/>
  <c r="BA113" i="1"/>
  <c r="CI113" i="1" s="1"/>
  <c r="BJ113" i="1"/>
  <c r="BV113" i="1"/>
  <c r="DB113" i="1" s="1"/>
  <c r="BZ113" i="1"/>
  <c r="DF113" i="1" s="1"/>
  <c r="CA113" i="1"/>
  <c r="DG113" i="1" s="1"/>
  <c r="CB113" i="1"/>
  <c r="DH113" i="1" s="1"/>
  <c r="CC113" i="1"/>
  <c r="DI113" i="1" s="1"/>
  <c r="CG113" i="1"/>
  <c r="CH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C113" i="1"/>
  <c r="DD113" i="1"/>
  <c r="DE113" i="1"/>
  <c r="L114" i="1"/>
  <c r="AQ114" i="1"/>
  <c r="AX114" i="1" s="1"/>
  <c r="CF114" i="1" s="1"/>
  <c r="AV114" i="1"/>
  <c r="CD114" i="1" s="1"/>
  <c r="AW114" i="1"/>
  <c r="CE114" i="1" s="1"/>
  <c r="BA114" i="1"/>
  <c r="CI114" i="1" s="1"/>
  <c r="BJ114" i="1"/>
  <c r="BV114" i="1"/>
  <c r="DB114" i="1" s="1"/>
  <c r="BZ114" i="1"/>
  <c r="DF114" i="1" s="1"/>
  <c r="CA114" i="1"/>
  <c r="DG114" i="1" s="1"/>
  <c r="CB114" i="1"/>
  <c r="DH114" i="1" s="1"/>
  <c r="CC114" i="1"/>
  <c r="DI114" i="1" s="1"/>
  <c r="CG114" i="1"/>
  <c r="CH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C114" i="1"/>
  <c r="DD114" i="1"/>
  <c r="DE114" i="1"/>
  <c r="L115" i="1"/>
  <c r="AQ115" i="1"/>
  <c r="AX115" i="1" s="1"/>
  <c r="CF115" i="1" s="1"/>
  <c r="AV115" i="1"/>
  <c r="CD115" i="1" s="1"/>
  <c r="AW115" i="1"/>
  <c r="CE115" i="1" s="1"/>
  <c r="BA115" i="1"/>
  <c r="CI115" i="1" s="1"/>
  <c r="BJ115" i="1"/>
  <c r="BV115" i="1"/>
  <c r="DB115" i="1" s="1"/>
  <c r="BZ115" i="1"/>
  <c r="DF115" i="1" s="1"/>
  <c r="CA115" i="1"/>
  <c r="DG115" i="1" s="1"/>
  <c r="CB115" i="1"/>
  <c r="DH115" i="1" s="1"/>
  <c r="CC115" i="1"/>
  <c r="DI115" i="1" s="1"/>
  <c r="CG115" i="1"/>
  <c r="CH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C115" i="1"/>
  <c r="DD115" i="1"/>
  <c r="DE115" i="1"/>
  <c r="L116" i="1"/>
  <c r="AQ116" i="1"/>
  <c r="AX116" i="1" s="1"/>
  <c r="CF116" i="1" s="1"/>
  <c r="AV116" i="1"/>
  <c r="CD116" i="1" s="1"/>
  <c r="AW116" i="1"/>
  <c r="CE116" i="1" s="1"/>
  <c r="BA116" i="1"/>
  <c r="CI116" i="1" s="1"/>
  <c r="BJ116" i="1"/>
  <c r="BV116" i="1"/>
  <c r="DB116" i="1" s="1"/>
  <c r="BZ116" i="1"/>
  <c r="DF116" i="1" s="1"/>
  <c r="CA116" i="1"/>
  <c r="DG116" i="1" s="1"/>
  <c r="CB116" i="1"/>
  <c r="DH116" i="1" s="1"/>
  <c r="CC116" i="1"/>
  <c r="DI116" i="1" s="1"/>
  <c r="CG116" i="1"/>
  <c r="CH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C116" i="1"/>
  <c r="DD116" i="1"/>
  <c r="DE116" i="1"/>
  <c r="L117" i="1"/>
  <c r="AQ117" i="1"/>
  <c r="AX117" i="1" s="1"/>
  <c r="CF117" i="1" s="1"/>
  <c r="AV117" i="1"/>
  <c r="CD117" i="1" s="1"/>
  <c r="AW117" i="1"/>
  <c r="CE117" i="1" s="1"/>
  <c r="BA117" i="1"/>
  <c r="CI117" i="1" s="1"/>
  <c r="BJ117" i="1"/>
  <c r="BV117" i="1"/>
  <c r="DB117" i="1" s="1"/>
  <c r="BZ117" i="1"/>
  <c r="DF117" i="1" s="1"/>
  <c r="CA117" i="1"/>
  <c r="DG117" i="1" s="1"/>
  <c r="CB117" i="1"/>
  <c r="DH117" i="1" s="1"/>
  <c r="CC117" i="1"/>
  <c r="DI117" i="1" s="1"/>
  <c r="CG117" i="1"/>
  <c r="CH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C117" i="1"/>
  <c r="DD117" i="1"/>
  <c r="DE117" i="1"/>
  <c r="L118" i="1"/>
  <c r="AQ118" i="1"/>
  <c r="AX118" i="1" s="1"/>
  <c r="CF118" i="1" s="1"/>
  <c r="AV118" i="1"/>
  <c r="CD118" i="1" s="1"/>
  <c r="AW118" i="1"/>
  <c r="CE118" i="1" s="1"/>
  <c r="BA118" i="1"/>
  <c r="CI118" i="1" s="1"/>
  <c r="BJ118" i="1"/>
  <c r="BV118" i="1"/>
  <c r="DB118" i="1" s="1"/>
  <c r="BZ118" i="1"/>
  <c r="DF118" i="1" s="1"/>
  <c r="CA118" i="1"/>
  <c r="DG118" i="1" s="1"/>
  <c r="CB118" i="1"/>
  <c r="DH118" i="1" s="1"/>
  <c r="CC118" i="1"/>
  <c r="CG118" i="1"/>
  <c r="CH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C118" i="1"/>
  <c r="DD118" i="1"/>
  <c r="DE118" i="1"/>
  <c r="DI118" i="1"/>
  <c r="L119" i="1"/>
  <c r="AQ119" i="1"/>
  <c r="AX119" i="1" s="1"/>
  <c r="CF119" i="1" s="1"/>
  <c r="AV119" i="1"/>
  <c r="CD119" i="1" s="1"/>
  <c r="AW119" i="1"/>
  <c r="CE119" i="1" s="1"/>
  <c r="BA119" i="1"/>
  <c r="CI119" i="1" s="1"/>
  <c r="BJ119" i="1"/>
  <c r="BV119" i="1"/>
  <c r="DB119" i="1" s="1"/>
  <c r="BZ119" i="1"/>
  <c r="DF119" i="1" s="1"/>
  <c r="CA119" i="1"/>
  <c r="DG119" i="1" s="1"/>
  <c r="CB119" i="1"/>
  <c r="DH119" i="1" s="1"/>
  <c r="CC119" i="1"/>
  <c r="CG119" i="1"/>
  <c r="CH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C119" i="1"/>
  <c r="DD119" i="1"/>
  <c r="DE119" i="1"/>
  <c r="DI119" i="1"/>
  <c r="L120" i="1"/>
  <c r="AQ120" i="1"/>
  <c r="AX120" i="1" s="1"/>
  <c r="CF120" i="1" s="1"/>
  <c r="AV120" i="1"/>
  <c r="CD120" i="1" s="1"/>
  <c r="AW120" i="1"/>
  <c r="CE120" i="1" s="1"/>
  <c r="BA120" i="1"/>
  <c r="CI120" i="1" s="1"/>
  <c r="BJ120" i="1"/>
  <c r="BV120" i="1"/>
  <c r="DB120" i="1" s="1"/>
  <c r="BZ120" i="1"/>
  <c r="DF120" i="1" s="1"/>
  <c r="CA120" i="1"/>
  <c r="DG120" i="1" s="1"/>
  <c r="CB120" i="1"/>
  <c r="DH120" i="1" s="1"/>
  <c r="CC120" i="1"/>
  <c r="DI120" i="1" s="1"/>
  <c r="CG120" i="1"/>
  <c r="CH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C120" i="1"/>
  <c r="DD120" i="1"/>
  <c r="DE120" i="1"/>
  <c r="L121" i="1"/>
  <c r="AQ121" i="1"/>
  <c r="AX121" i="1" s="1"/>
  <c r="CF121" i="1" s="1"/>
  <c r="AV121" i="1"/>
  <c r="CD121" i="1" s="1"/>
  <c r="AW121" i="1"/>
  <c r="CE121" i="1" s="1"/>
  <c r="BA121" i="1"/>
  <c r="CI121" i="1" s="1"/>
  <c r="BJ121" i="1"/>
  <c r="BV121" i="1"/>
  <c r="DB121" i="1" s="1"/>
  <c r="BZ121" i="1"/>
  <c r="DF121" i="1" s="1"/>
  <c r="CA121" i="1"/>
  <c r="DG121" i="1" s="1"/>
  <c r="CB121" i="1"/>
  <c r="DH121" i="1" s="1"/>
  <c r="CC121" i="1"/>
  <c r="CG121" i="1"/>
  <c r="CH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C121" i="1"/>
  <c r="DD121" i="1"/>
  <c r="DE121" i="1"/>
  <c r="DI121" i="1"/>
  <c r="L122" i="1"/>
  <c r="AQ122" i="1"/>
  <c r="AX122" i="1" s="1"/>
  <c r="CF122" i="1" s="1"/>
  <c r="AV122" i="1"/>
  <c r="CD122" i="1" s="1"/>
  <c r="AW122" i="1"/>
  <c r="CE122" i="1" s="1"/>
  <c r="BA122" i="1"/>
  <c r="CI122" i="1" s="1"/>
  <c r="BJ122" i="1"/>
  <c r="BV122" i="1"/>
  <c r="DB122" i="1" s="1"/>
  <c r="BZ122" i="1"/>
  <c r="DF122" i="1" s="1"/>
  <c r="CA122" i="1"/>
  <c r="DG122" i="1" s="1"/>
  <c r="CB122" i="1"/>
  <c r="DH122" i="1" s="1"/>
  <c r="CC122" i="1"/>
  <c r="DI122" i="1" s="1"/>
  <c r="CG122" i="1"/>
  <c r="CH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C122" i="1"/>
  <c r="DD122" i="1"/>
  <c r="DE122" i="1"/>
  <c r="L123" i="1"/>
  <c r="AQ123" i="1"/>
  <c r="AX123" i="1" s="1"/>
  <c r="CF123" i="1" s="1"/>
  <c r="AV123" i="1"/>
  <c r="CD123" i="1" s="1"/>
  <c r="AW123" i="1"/>
  <c r="CE123" i="1" s="1"/>
  <c r="BA123" i="1"/>
  <c r="CI123" i="1" s="1"/>
  <c r="BJ123" i="1"/>
  <c r="BV123" i="1"/>
  <c r="DB123" i="1" s="1"/>
  <c r="BZ123" i="1"/>
  <c r="DF123" i="1" s="1"/>
  <c r="CA123" i="1"/>
  <c r="DG123" i="1" s="1"/>
  <c r="CB123" i="1"/>
  <c r="DH123" i="1" s="1"/>
  <c r="CC123" i="1"/>
  <c r="DI123" i="1" s="1"/>
  <c r="CG123" i="1"/>
  <c r="CH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C123" i="1"/>
  <c r="DD123" i="1"/>
  <c r="DE123" i="1"/>
  <c r="L124" i="1"/>
  <c r="AQ124" i="1"/>
  <c r="AX124" i="1" s="1"/>
  <c r="CF124" i="1" s="1"/>
  <c r="AV124" i="1"/>
  <c r="CD124" i="1" s="1"/>
  <c r="AW124" i="1"/>
  <c r="CE124" i="1" s="1"/>
  <c r="BA124" i="1"/>
  <c r="CI124" i="1" s="1"/>
  <c r="BJ124" i="1"/>
  <c r="BV124" i="1"/>
  <c r="DB124" i="1" s="1"/>
  <c r="BZ124" i="1"/>
  <c r="DF124" i="1" s="1"/>
  <c r="CA124" i="1"/>
  <c r="DG124" i="1" s="1"/>
  <c r="CB124" i="1"/>
  <c r="DH124" i="1" s="1"/>
  <c r="CC124" i="1"/>
  <c r="DI124" i="1" s="1"/>
  <c r="CG124" i="1"/>
  <c r="CH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C124" i="1"/>
  <c r="DD124" i="1"/>
  <c r="DE124" i="1"/>
  <c r="L125" i="1"/>
  <c r="AQ125" i="1"/>
  <c r="AX125" i="1" s="1"/>
  <c r="CF125" i="1" s="1"/>
  <c r="AV125" i="1"/>
  <c r="CD125" i="1" s="1"/>
  <c r="AW125" i="1"/>
  <c r="CE125" i="1" s="1"/>
  <c r="BA125" i="1"/>
  <c r="CI125" i="1" s="1"/>
  <c r="BJ125" i="1"/>
  <c r="BV125" i="1"/>
  <c r="DB125" i="1" s="1"/>
  <c r="BZ125" i="1"/>
  <c r="DF125" i="1" s="1"/>
  <c r="CA125" i="1"/>
  <c r="DG125" i="1" s="1"/>
  <c r="CB125" i="1"/>
  <c r="DH125" i="1" s="1"/>
  <c r="CC125" i="1"/>
  <c r="DI125" i="1" s="1"/>
  <c r="CG125" i="1"/>
  <c r="CH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C125" i="1"/>
  <c r="DD125" i="1"/>
  <c r="DE125" i="1"/>
  <c r="L126" i="1"/>
  <c r="AQ126" i="1"/>
  <c r="AX126" i="1" s="1"/>
  <c r="CF126" i="1" s="1"/>
  <c r="AV126" i="1"/>
  <c r="CD126" i="1" s="1"/>
  <c r="AW126" i="1"/>
  <c r="CE126" i="1" s="1"/>
  <c r="BA126" i="1"/>
  <c r="CI126" i="1" s="1"/>
  <c r="BJ126" i="1"/>
  <c r="BV126" i="1"/>
  <c r="DB126" i="1" s="1"/>
  <c r="BZ126" i="1"/>
  <c r="DF126" i="1" s="1"/>
  <c r="CA126" i="1"/>
  <c r="DG126" i="1" s="1"/>
  <c r="CB126" i="1"/>
  <c r="DH126" i="1" s="1"/>
  <c r="CC126" i="1"/>
  <c r="DI126" i="1" s="1"/>
  <c r="CG126" i="1"/>
  <c r="CH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C126" i="1"/>
  <c r="DD126" i="1"/>
  <c r="DE126" i="1"/>
  <c r="L127" i="1"/>
  <c r="AQ127" i="1"/>
  <c r="AX127" i="1" s="1"/>
  <c r="CF127" i="1" s="1"/>
  <c r="AV127" i="1"/>
  <c r="CD127" i="1" s="1"/>
  <c r="AW127" i="1"/>
  <c r="CE127" i="1" s="1"/>
  <c r="BA127" i="1"/>
  <c r="CI127" i="1" s="1"/>
  <c r="BJ127" i="1"/>
  <c r="BV127" i="1"/>
  <c r="DB127" i="1" s="1"/>
  <c r="BZ127" i="1"/>
  <c r="DF127" i="1" s="1"/>
  <c r="CA127" i="1"/>
  <c r="DG127" i="1" s="1"/>
  <c r="CB127" i="1"/>
  <c r="DH127" i="1" s="1"/>
  <c r="CC127" i="1"/>
  <c r="DI127" i="1" s="1"/>
  <c r="CG127" i="1"/>
  <c r="CH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C127" i="1"/>
  <c r="DD127" i="1"/>
  <c r="DE127" i="1"/>
  <c r="L128" i="1"/>
  <c r="AQ128" i="1"/>
  <c r="AX128" i="1" s="1"/>
  <c r="CF128" i="1" s="1"/>
  <c r="AV128" i="1"/>
  <c r="CD128" i="1" s="1"/>
  <c r="AW128" i="1"/>
  <c r="CE128" i="1" s="1"/>
  <c r="BA128" i="1"/>
  <c r="CI128" i="1" s="1"/>
  <c r="BJ128" i="1"/>
  <c r="BV128" i="1"/>
  <c r="DB128" i="1" s="1"/>
  <c r="BZ128" i="1"/>
  <c r="DF128" i="1" s="1"/>
  <c r="CA128" i="1"/>
  <c r="DG128" i="1" s="1"/>
  <c r="CB128" i="1"/>
  <c r="DH128" i="1" s="1"/>
  <c r="CC128" i="1"/>
  <c r="DI128" i="1" s="1"/>
  <c r="CG128" i="1"/>
  <c r="CH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C128" i="1"/>
  <c r="DD128" i="1"/>
  <c r="DE128" i="1"/>
  <c r="L129" i="1"/>
  <c r="AQ129" i="1"/>
  <c r="AX129" i="1" s="1"/>
  <c r="CF129" i="1" s="1"/>
  <c r="AV129" i="1"/>
  <c r="CD129" i="1" s="1"/>
  <c r="AW129" i="1"/>
  <c r="CE129" i="1" s="1"/>
  <c r="BA129" i="1"/>
  <c r="CI129" i="1" s="1"/>
  <c r="BJ129" i="1"/>
  <c r="BV129" i="1"/>
  <c r="DB129" i="1" s="1"/>
  <c r="BZ129" i="1"/>
  <c r="DF129" i="1" s="1"/>
  <c r="CA129" i="1"/>
  <c r="DG129" i="1" s="1"/>
  <c r="CB129" i="1"/>
  <c r="DH129" i="1" s="1"/>
  <c r="CC129" i="1"/>
  <c r="DI129" i="1" s="1"/>
  <c r="CG129" i="1"/>
  <c r="CH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C129" i="1"/>
  <c r="DD129" i="1"/>
  <c r="DE129" i="1"/>
  <c r="L130" i="1"/>
  <c r="AQ130" i="1"/>
  <c r="AX130" i="1" s="1"/>
  <c r="CF130" i="1" s="1"/>
  <c r="AV130" i="1"/>
  <c r="CD130" i="1" s="1"/>
  <c r="AW130" i="1"/>
  <c r="CE130" i="1" s="1"/>
  <c r="BA130" i="1"/>
  <c r="CI130" i="1" s="1"/>
  <c r="BJ130" i="1"/>
  <c r="BV130" i="1"/>
  <c r="DB130" i="1" s="1"/>
  <c r="BZ130" i="1"/>
  <c r="DF130" i="1" s="1"/>
  <c r="CA130" i="1"/>
  <c r="DG130" i="1" s="1"/>
  <c r="CB130" i="1"/>
  <c r="DH130" i="1" s="1"/>
  <c r="CC130" i="1"/>
  <c r="DI130" i="1" s="1"/>
  <c r="CG130" i="1"/>
  <c r="CH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C130" i="1"/>
  <c r="DD130" i="1"/>
  <c r="DE130" i="1"/>
  <c r="L131" i="1"/>
  <c r="AQ131" i="1"/>
  <c r="AX131" i="1" s="1"/>
  <c r="CF131" i="1" s="1"/>
  <c r="AV131" i="1"/>
  <c r="CD131" i="1" s="1"/>
  <c r="AW131" i="1"/>
  <c r="CE131" i="1" s="1"/>
  <c r="BA131" i="1"/>
  <c r="CI131" i="1" s="1"/>
  <c r="BJ131" i="1"/>
  <c r="BV131" i="1"/>
  <c r="DB131" i="1" s="1"/>
  <c r="BZ131" i="1"/>
  <c r="DF131" i="1" s="1"/>
  <c r="CA131" i="1"/>
  <c r="DG131" i="1" s="1"/>
  <c r="CB131" i="1"/>
  <c r="DH131" i="1" s="1"/>
  <c r="CC131" i="1"/>
  <c r="DI131" i="1" s="1"/>
  <c r="CG131" i="1"/>
  <c r="CH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C131" i="1"/>
  <c r="DD131" i="1"/>
  <c r="DE131" i="1"/>
  <c r="L132" i="1"/>
  <c r="AQ132" i="1"/>
  <c r="AX132" i="1" s="1"/>
  <c r="CF132" i="1" s="1"/>
  <c r="AV132" i="1"/>
  <c r="CD132" i="1" s="1"/>
  <c r="AW132" i="1"/>
  <c r="CE132" i="1" s="1"/>
  <c r="BA132" i="1"/>
  <c r="CI132" i="1" s="1"/>
  <c r="BJ132" i="1"/>
  <c r="BV132" i="1"/>
  <c r="DB132" i="1" s="1"/>
  <c r="BZ132" i="1"/>
  <c r="DF132" i="1" s="1"/>
  <c r="CA132" i="1"/>
  <c r="DG132" i="1" s="1"/>
  <c r="CB132" i="1"/>
  <c r="DH132" i="1" s="1"/>
  <c r="CC132" i="1"/>
  <c r="DI132" i="1" s="1"/>
  <c r="CG132" i="1"/>
  <c r="CH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C132" i="1"/>
  <c r="DD132" i="1"/>
  <c r="DE132" i="1"/>
  <c r="L133" i="1"/>
  <c r="AQ133" i="1"/>
  <c r="AX133" i="1" s="1"/>
  <c r="CF133" i="1" s="1"/>
  <c r="AV133" i="1"/>
  <c r="CD133" i="1" s="1"/>
  <c r="AW133" i="1"/>
  <c r="CE133" i="1" s="1"/>
  <c r="BA133" i="1"/>
  <c r="CI133" i="1" s="1"/>
  <c r="BJ133" i="1"/>
  <c r="BV133" i="1"/>
  <c r="DB133" i="1" s="1"/>
  <c r="BZ133" i="1"/>
  <c r="DF133" i="1" s="1"/>
  <c r="CA133" i="1"/>
  <c r="DG133" i="1" s="1"/>
  <c r="CB133" i="1"/>
  <c r="DH133" i="1" s="1"/>
  <c r="CC133" i="1"/>
  <c r="DI133" i="1" s="1"/>
  <c r="CG133" i="1"/>
  <c r="CH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C133" i="1"/>
  <c r="DD133" i="1"/>
  <c r="DE133" i="1"/>
  <c r="L134" i="1"/>
  <c r="AQ134" i="1"/>
  <c r="AX134" i="1" s="1"/>
  <c r="CF134" i="1" s="1"/>
  <c r="AV134" i="1"/>
  <c r="CD134" i="1" s="1"/>
  <c r="AW134" i="1"/>
  <c r="CE134" i="1" s="1"/>
  <c r="BA134" i="1"/>
  <c r="CI134" i="1" s="1"/>
  <c r="BJ134" i="1"/>
  <c r="BV134" i="1"/>
  <c r="DB134" i="1" s="1"/>
  <c r="BZ134" i="1"/>
  <c r="DF134" i="1" s="1"/>
  <c r="CA134" i="1"/>
  <c r="DG134" i="1" s="1"/>
  <c r="CB134" i="1"/>
  <c r="DH134" i="1" s="1"/>
  <c r="CC134" i="1"/>
  <c r="DI134" i="1" s="1"/>
  <c r="CG134" i="1"/>
  <c r="CH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C134" i="1"/>
  <c r="DD134" i="1"/>
  <c r="DE134" i="1"/>
  <c r="L135" i="1"/>
  <c r="AQ135" i="1"/>
  <c r="AX135" i="1" s="1"/>
  <c r="CF135" i="1" s="1"/>
  <c r="AV135" i="1"/>
  <c r="CD135" i="1" s="1"/>
  <c r="AW135" i="1"/>
  <c r="CE135" i="1" s="1"/>
  <c r="BA135" i="1"/>
  <c r="CI135" i="1" s="1"/>
  <c r="BJ135" i="1"/>
  <c r="BV135" i="1"/>
  <c r="DB135" i="1" s="1"/>
  <c r="BZ135" i="1"/>
  <c r="DF135" i="1" s="1"/>
  <c r="CA135" i="1"/>
  <c r="DG135" i="1" s="1"/>
  <c r="CB135" i="1"/>
  <c r="DH135" i="1" s="1"/>
  <c r="CC135" i="1"/>
  <c r="DI135" i="1" s="1"/>
  <c r="CG135" i="1"/>
  <c r="CH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C135" i="1"/>
  <c r="DD135" i="1"/>
  <c r="DE135" i="1"/>
  <c r="L136" i="1"/>
  <c r="AQ136" i="1"/>
  <c r="AX136" i="1" s="1"/>
  <c r="CF136" i="1" s="1"/>
  <c r="AV136" i="1"/>
  <c r="CD136" i="1" s="1"/>
  <c r="AW136" i="1"/>
  <c r="CE136" i="1" s="1"/>
  <c r="BA136" i="1"/>
  <c r="CI136" i="1" s="1"/>
  <c r="BJ136" i="1"/>
  <c r="BV136" i="1"/>
  <c r="DB136" i="1" s="1"/>
  <c r="BZ136" i="1"/>
  <c r="DF136" i="1" s="1"/>
  <c r="CA136" i="1"/>
  <c r="DG136" i="1" s="1"/>
  <c r="CB136" i="1"/>
  <c r="DH136" i="1" s="1"/>
  <c r="CC136" i="1"/>
  <c r="DI136" i="1" s="1"/>
  <c r="CG136" i="1"/>
  <c r="CH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C136" i="1"/>
  <c r="DD136" i="1"/>
  <c r="DE136" i="1"/>
  <c r="L137" i="1"/>
  <c r="AQ137" i="1"/>
  <c r="AX137" i="1" s="1"/>
  <c r="CF137" i="1" s="1"/>
  <c r="AV137" i="1"/>
  <c r="CD137" i="1" s="1"/>
  <c r="AW137" i="1"/>
  <c r="CE137" i="1" s="1"/>
  <c r="BA137" i="1"/>
  <c r="CI137" i="1" s="1"/>
  <c r="BJ137" i="1"/>
  <c r="BV137" i="1"/>
  <c r="DB137" i="1" s="1"/>
  <c r="BZ137" i="1"/>
  <c r="DF137" i="1" s="1"/>
  <c r="CA137" i="1"/>
  <c r="DG137" i="1" s="1"/>
  <c r="CB137" i="1"/>
  <c r="DH137" i="1" s="1"/>
  <c r="CC137" i="1"/>
  <c r="DI137" i="1" s="1"/>
  <c r="CG137" i="1"/>
  <c r="CH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C137" i="1"/>
  <c r="DD137" i="1"/>
  <c r="DE137" i="1"/>
  <c r="L138" i="1"/>
  <c r="AQ138" i="1"/>
  <c r="AX138" i="1" s="1"/>
  <c r="CF138" i="1" s="1"/>
  <c r="AV138" i="1"/>
  <c r="CD138" i="1" s="1"/>
  <c r="AW138" i="1"/>
  <c r="BA138" i="1"/>
  <c r="CI138" i="1" s="1"/>
  <c r="BJ138" i="1"/>
  <c r="BV138" i="1"/>
  <c r="DB138" i="1" s="1"/>
  <c r="BZ138" i="1"/>
  <c r="DF138" i="1" s="1"/>
  <c r="CA138" i="1"/>
  <c r="DG138" i="1" s="1"/>
  <c r="CB138" i="1"/>
  <c r="DH138" i="1" s="1"/>
  <c r="CC138" i="1"/>
  <c r="DI138" i="1" s="1"/>
  <c r="CE138" i="1"/>
  <c r="CG138" i="1"/>
  <c r="CH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C138" i="1"/>
  <c r="DD138" i="1"/>
  <c r="DE138" i="1"/>
  <c r="L139" i="1"/>
  <c r="AQ139" i="1"/>
  <c r="AX139" i="1" s="1"/>
  <c r="CF139" i="1" s="1"/>
  <c r="AV139" i="1"/>
  <c r="CD139" i="1" s="1"/>
  <c r="AW139" i="1"/>
  <c r="CE139" i="1" s="1"/>
  <c r="BA139" i="1"/>
  <c r="CI139" i="1" s="1"/>
  <c r="BJ139" i="1"/>
  <c r="BV139" i="1"/>
  <c r="DB139" i="1" s="1"/>
  <c r="BZ139" i="1"/>
  <c r="DF139" i="1" s="1"/>
  <c r="CA139" i="1"/>
  <c r="DG139" i="1" s="1"/>
  <c r="CB139" i="1"/>
  <c r="DH139" i="1" s="1"/>
  <c r="CC139" i="1"/>
  <c r="DI139" i="1" s="1"/>
  <c r="CG139" i="1"/>
  <c r="CH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C139" i="1"/>
  <c r="DD139" i="1"/>
  <c r="DE139" i="1"/>
  <c r="L140" i="1"/>
  <c r="AQ140" i="1"/>
  <c r="AX140" i="1" s="1"/>
  <c r="CF140" i="1" s="1"/>
  <c r="AV140" i="1"/>
  <c r="CD140" i="1" s="1"/>
  <c r="AW140" i="1"/>
  <c r="CE140" i="1" s="1"/>
  <c r="BA140" i="1"/>
  <c r="CI140" i="1" s="1"/>
  <c r="BJ140" i="1"/>
  <c r="BV140" i="1"/>
  <c r="DB140" i="1" s="1"/>
  <c r="BZ140" i="1"/>
  <c r="DF140" i="1" s="1"/>
  <c r="CA140" i="1"/>
  <c r="DG140" i="1" s="1"/>
  <c r="CB140" i="1"/>
  <c r="DH140" i="1" s="1"/>
  <c r="CC140" i="1"/>
  <c r="DI140" i="1" s="1"/>
  <c r="CG140" i="1"/>
  <c r="CH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C140" i="1"/>
  <c r="DD140" i="1"/>
  <c r="DE140" i="1"/>
  <c r="L141" i="1"/>
  <c r="AQ141" i="1"/>
  <c r="AX141" i="1" s="1"/>
  <c r="CF141" i="1" s="1"/>
  <c r="AV141" i="1"/>
  <c r="CD141" i="1" s="1"/>
  <c r="AW141" i="1"/>
  <c r="CE141" i="1" s="1"/>
  <c r="BA141" i="1"/>
  <c r="CI141" i="1" s="1"/>
  <c r="BJ141" i="1"/>
  <c r="BV141" i="1"/>
  <c r="DB141" i="1" s="1"/>
  <c r="BZ141" i="1"/>
  <c r="DF141" i="1" s="1"/>
  <c r="CA141" i="1"/>
  <c r="DG141" i="1" s="1"/>
  <c r="CB141" i="1"/>
  <c r="DH141" i="1" s="1"/>
  <c r="CC141" i="1"/>
  <c r="DI141" i="1" s="1"/>
  <c r="CG141" i="1"/>
  <c r="CH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C141" i="1"/>
  <c r="DD141" i="1"/>
  <c r="DE141" i="1"/>
  <c r="L142" i="1"/>
  <c r="AQ142" i="1"/>
  <c r="AX142" i="1" s="1"/>
  <c r="CF142" i="1" s="1"/>
  <c r="AV142" i="1"/>
  <c r="CD142" i="1" s="1"/>
  <c r="AW142" i="1"/>
  <c r="CE142" i="1" s="1"/>
  <c r="BA142" i="1"/>
  <c r="CI142" i="1" s="1"/>
  <c r="BJ142" i="1"/>
  <c r="BV142" i="1"/>
  <c r="DB142" i="1" s="1"/>
  <c r="BZ142" i="1"/>
  <c r="DF142" i="1" s="1"/>
  <c r="CA142" i="1"/>
  <c r="DG142" i="1" s="1"/>
  <c r="CB142" i="1"/>
  <c r="DH142" i="1" s="1"/>
  <c r="CC142" i="1"/>
  <c r="DI142" i="1" s="1"/>
  <c r="CG142" i="1"/>
  <c r="CH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C142" i="1"/>
  <c r="DD142" i="1"/>
  <c r="DE142" i="1"/>
  <c r="L143" i="1"/>
  <c r="AQ143" i="1"/>
  <c r="AX143" i="1" s="1"/>
  <c r="CF143" i="1" s="1"/>
  <c r="AV143" i="1"/>
  <c r="CD143" i="1" s="1"/>
  <c r="AW143" i="1"/>
  <c r="CE143" i="1" s="1"/>
  <c r="BA143" i="1"/>
  <c r="CI143" i="1" s="1"/>
  <c r="BJ143" i="1"/>
  <c r="BV143" i="1"/>
  <c r="DB143" i="1" s="1"/>
  <c r="BZ143" i="1"/>
  <c r="DF143" i="1" s="1"/>
  <c r="CA143" i="1"/>
  <c r="DG143" i="1" s="1"/>
  <c r="CB143" i="1"/>
  <c r="DH143" i="1" s="1"/>
  <c r="CC143" i="1"/>
  <c r="DI143" i="1" s="1"/>
  <c r="CG143" i="1"/>
  <c r="CH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C143" i="1"/>
  <c r="DD143" i="1"/>
  <c r="DE143" i="1"/>
  <c r="L144" i="1"/>
  <c r="AQ144" i="1"/>
  <c r="AX144" i="1" s="1"/>
  <c r="CF144" i="1" s="1"/>
  <c r="AV144" i="1"/>
  <c r="CD144" i="1" s="1"/>
  <c r="AW144" i="1"/>
  <c r="CE144" i="1" s="1"/>
  <c r="BA144" i="1"/>
  <c r="CI144" i="1" s="1"/>
  <c r="BJ144" i="1"/>
  <c r="BV144" i="1"/>
  <c r="DB144" i="1" s="1"/>
  <c r="BZ144" i="1"/>
  <c r="DF144" i="1" s="1"/>
  <c r="CA144" i="1"/>
  <c r="DG144" i="1" s="1"/>
  <c r="CB144" i="1"/>
  <c r="DH144" i="1" s="1"/>
  <c r="CC144" i="1"/>
  <c r="DI144" i="1" s="1"/>
  <c r="CG144" i="1"/>
  <c r="CH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C144" i="1"/>
  <c r="DD144" i="1"/>
  <c r="DE144" i="1"/>
  <c r="L145" i="1"/>
  <c r="AQ145" i="1"/>
  <c r="AX145" i="1" s="1"/>
  <c r="CF145" i="1" s="1"/>
  <c r="AV145" i="1"/>
  <c r="CD145" i="1" s="1"/>
  <c r="AW145" i="1"/>
  <c r="CE145" i="1" s="1"/>
  <c r="BA145" i="1"/>
  <c r="CI145" i="1" s="1"/>
  <c r="BJ145" i="1"/>
  <c r="BV145" i="1"/>
  <c r="DB145" i="1" s="1"/>
  <c r="BZ145" i="1"/>
  <c r="DF145" i="1" s="1"/>
  <c r="CA145" i="1"/>
  <c r="DG145" i="1" s="1"/>
  <c r="CB145" i="1"/>
  <c r="DH145" i="1" s="1"/>
  <c r="CC145" i="1"/>
  <c r="DI145" i="1" s="1"/>
  <c r="CG145" i="1"/>
  <c r="CH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C145" i="1"/>
  <c r="DD145" i="1"/>
  <c r="DE145" i="1"/>
  <c r="L146" i="1"/>
  <c r="AQ146" i="1"/>
  <c r="AX146" i="1" s="1"/>
  <c r="CF146" i="1" s="1"/>
  <c r="AV146" i="1"/>
  <c r="CD146" i="1" s="1"/>
  <c r="AW146" i="1"/>
  <c r="BA146" i="1"/>
  <c r="CI146" i="1" s="1"/>
  <c r="BJ146" i="1"/>
  <c r="BV146" i="1"/>
  <c r="DB146" i="1" s="1"/>
  <c r="BZ146" i="1"/>
  <c r="DF146" i="1" s="1"/>
  <c r="CA146" i="1"/>
  <c r="DG146" i="1" s="1"/>
  <c r="CB146" i="1"/>
  <c r="DH146" i="1" s="1"/>
  <c r="CC146" i="1"/>
  <c r="DI146" i="1" s="1"/>
  <c r="CE146" i="1"/>
  <c r="CG146" i="1"/>
  <c r="CH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C146" i="1"/>
  <c r="DD146" i="1"/>
  <c r="DE146" i="1"/>
  <c r="L147" i="1"/>
  <c r="AQ147" i="1"/>
  <c r="AX147" i="1" s="1"/>
  <c r="CF147" i="1" s="1"/>
  <c r="AV147" i="1"/>
  <c r="CD147" i="1" s="1"/>
  <c r="AW147" i="1"/>
  <c r="CE147" i="1" s="1"/>
  <c r="BA147" i="1"/>
  <c r="CI147" i="1" s="1"/>
  <c r="BJ147" i="1"/>
  <c r="BV147" i="1"/>
  <c r="DB147" i="1" s="1"/>
  <c r="BZ147" i="1"/>
  <c r="DF147" i="1" s="1"/>
  <c r="CA147" i="1"/>
  <c r="DG147" i="1" s="1"/>
  <c r="CB147" i="1"/>
  <c r="DH147" i="1" s="1"/>
  <c r="CC147" i="1"/>
  <c r="DI147" i="1" s="1"/>
  <c r="CG147" i="1"/>
  <c r="CH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C147" i="1"/>
  <c r="DD147" i="1"/>
  <c r="DE147" i="1"/>
  <c r="L148" i="1"/>
  <c r="AQ148" i="1"/>
  <c r="AX148" i="1" s="1"/>
  <c r="CF148" i="1" s="1"/>
  <c r="AV148" i="1"/>
  <c r="CD148" i="1" s="1"/>
  <c r="AW148" i="1"/>
  <c r="CE148" i="1" s="1"/>
  <c r="BA148" i="1"/>
  <c r="CI148" i="1" s="1"/>
  <c r="BJ148" i="1"/>
  <c r="BV148" i="1"/>
  <c r="DB148" i="1" s="1"/>
  <c r="BZ148" i="1"/>
  <c r="DF148" i="1" s="1"/>
  <c r="CA148" i="1"/>
  <c r="DG148" i="1" s="1"/>
  <c r="CB148" i="1"/>
  <c r="DH148" i="1" s="1"/>
  <c r="CC148" i="1"/>
  <c r="DI148" i="1" s="1"/>
  <c r="CG148" i="1"/>
  <c r="CH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C148" i="1"/>
  <c r="DD148" i="1"/>
  <c r="DE148" i="1"/>
  <c r="L149" i="1"/>
  <c r="AQ149" i="1"/>
  <c r="AX149" i="1" s="1"/>
  <c r="CF149" i="1" s="1"/>
  <c r="AV149" i="1"/>
  <c r="CD149" i="1" s="1"/>
  <c r="AW149" i="1"/>
  <c r="CE149" i="1" s="1"/>
  <c r="BA149" i="1"/>
  <c r="CI149" i="1" s="1"/>
  <c r="BJ149" i="1"/>
  <c r="BV149" i="1"/>
  <c r="DB149" i="1" s="1"/>
  <c r="BZ149" i="1"/>
  <c r="DF149" i="1" s="1"/>
  <c r="CA149" i="1"/>
  <c r="DG149" i="1" s="1"/>
  <c r="CB149" i="1"/>
  <c r="DH149" i="1" s="1"/>
  <c r="CC149" i="1"/>
  <c r="DI149" i="1" s="1"/>
  <c r="CG149" i="1"/>
  <c r="CH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C149" i="1"/>
  <c r="DD149" i="1"/>
  <c r="DE149" i="1"/>
  <c r="L150" i="1"/>
  <c r="AQ150" i="1"/>
  <c r="AX150" i="1" s="1"/>
  <c r="CF150" i="1" s="1"/>
  <c r="AV150" i="1"/>
  <c r="CD150" i="1" s="1"/>
  <c r="AW150" i="1"/>
  <c r="CE150" i="1" s="1"/>
  <c r="BA150" i="1"/>
  <c r="CI150" i="1" s="1"/>
  <c r="BJ150" i="1"/>
  <c r="BV150" i="1"/>
  <c r="DB150" i="1" s="1"/>
  <c r="BZ150" i="1"/>
  <c r="DF150" i="1" s="1"/>
  <c r="CA150" i="1"/>
  <c r="DG150" i="1" s="1"/>
  <c r="CB150" i="1"/>
  <c r="DH150" i="1" s="1"/>
  <c r="CC150" i="1"/>
  <c r="DI150" i="1" s="1"/>
  <c r="CG150" i="1"/>
  <c r="CH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C150" i="1"/>
  <c r="DD150" i="1"/>
  <c r="DE150" i="1"/>
  <c r="L151" i="1"/>
  <c r="AQ151" i="1"/>
  <c r="AX151" i="1" s="1"/>
  <c r="CF151" i="1" s="1"/>
  <c r="AV151" i="1"/>
  <c r="CD151" i="1" s="1"/>
  <c r="AW151" i="1"/>
  <c r="CE151" i="1" s="1"/>
  <c r="BA151" i="1"/>
  <c r="CI151" i="1" s="1"/>
  <c r="BJ151" i="1"/>
  <c r="BV151" i="1"/>
  <c r="DB151" i="1" s="1"/>
  <c r="BZ151" i="1"/>
  <c r="DF151" i="1" s="1"/>
  <c r="CA151" i="1"/>
  <c r="DG151" i="1" s="1"/>
  <c r="CB151" i="1"/>
  <c r="DH151" i="1" s="1"/>
  <c r="CC151" i="1"/>
  <c r="DI151" i="1" s="1"/>
  <c r="CG151" i="1"/>
  <c r="CH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C151" i="1"/>
  <c r="DD151" i="1"/>
  <c r="DE151" i="1"/>
  <c r="L152" i="1"/>
  <c r="AQ152" i="1"/>
  <c r="AX152" i="1" s="1"/>
  <c r="CF152" i="1" s="1"/>
  <c r="AV152" i="1"/>
  <c r="CD152" i="1" s="1"/>
  <c r="AW152" i="1"/>
  <c r="CE152" i="1" s="1"/>
  <c r="BA152" i="1"/>
  <c r="CI152" i="1" s="1"/>
  <c r="BJ152" i="1"/>
  <c r="BV152" i="1"/>
  <c r="DB152" i="1" s="1"/>
  <c r="BZ152" i="1"/>
  <c r="DF152" i="1" s="1"/>
  <c r="CA152" i="1"/>
  <c r="DG152" i="1" s="1"/>
  <c r="CB152" i="1"/>
  <c r="DH152" i="1" s="1"/>
  <c r="CC152" i="1"/>
  <c r="DI152" i="1" s="1"/>
  <c r="CG152" i="1"/>
  <c r="CH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C152" i="1"/>
  <c r="DD152" i="1"/>
  <c r="DE152" i="1"/>
  <c r="L153" i="1"/>
  <c r="AQ153" i="1"/>
  <c r="AX153" i="1" s="1"/>
  <c r="CF153" i="1" s="1"/>
  <c r="AV153" i="1"/>
  <c r="CD153" i="1" s="1"/>
  <c r="AW153" i="1"/>
  <c r="CE153" i="1" s="1"/>
  <c r="BA153" i="1"/>
  <c r="CI153" i="1" s="1"/>
  <c r="BJ153" i="1"/>
  <c r="BV153" i="1"/>
  <c r="DB153" i="1" s="1"/>
  <c r="BZ153" i="1"/>
  <c r="DF153" i="1" s="1"/>
  <c r="CA153" i="1"/>
  <c r="DG153" i="1" s="1"/>
  <c r="CB153" i="1"/>
  <c r="DH153" i="1" s="1"/>
  <c r="CC153" i="1"/>
  <c r="DI153" i="1" s="1"/>
  <c r="CG153" i="1"/>
  <c r="CH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C153" i="1"/>
  <c r="DD153" i="1"/>
  <c r="DE153" i="1"/>
  <c r="L154" i="1"/>
  <c r="AQ154" i="1"/>
  <c r="AX154" i="1" s="1"/>
  <c r="CF154" i="1" s="1"/>
  <c r="AV154" i="1"/>
  <c r="CD154" i="1" s="1"/>
  <c r="AW154" i="1"/>
  <c r="CE154" i="1" s="1"/>
  <c r="BA154" i="1"/>
  <c r="CI154" i="1" s="1"/>
  <c r="BJ154" i="1"/>
  <c r="BV154" i="1"/>
  <c r="DB154" i="1" s="1"/>
  <c r="BZ154" i="1"/>
  <c r="DF154" i="1" s="1"/>
  <c r="CA154" i="1"/>
  <c r="DG154" i="1" s="1"/>
  <c r="CB154" i="1"/>
  <c r="DH154" i="1" s="1"/>
  <c r="CC154" i="1"/>
  <c r="DI154" i="1" s="1"/>
  <c r="CG154" i="1"/>
  <c r="CH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C154" i="1"/>
  <c r="DD154" i="1"/>
  <c r="DE154" i="1"/>
  <c r="L155" i="1"/>
  <c r="AQ155" i="1"/>
  <c r="AX155" i="1" s="1"/>
  <c r="CF155" i="1" s="1"/>
  <c r="AV155" i="1"/>
  <c r="CD155" i="1" s="1"/>
  <c r="AW155" i="1"/>
  <c r="CE155" i="1" s="1"/>
  <c r="BA155" i="1"/>
  <c r="CI155" i="1" s="1"/>
  <c r="BJ155" i="1"/>
  <c r="BV155" i="1"/>
  <c r="DB155" i="1" s="1"/>
  <c r="BZ155" i="1"/>
  <c r="DF155" i="1" s="1"/>
  <c r="CA155" i="1"/>
  <c r="DG155" i="1" s="1"/>
  <c r="CB155" i="1"/>
  <c r="DH155" i="1" s="1"/>
  <c r="CC155" i="1"/>
  <c r="DI155" i="1" s="1"/>
  <c r="CG155" i="1"/>
  <c r="CH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C155" i="1"/>
  <c r="DD155" i="1"/>
  <c r="DE155" i="1"/>
  <c r="L156" i="1"/>
  <c r="AQ156" i="1"/>
  <c r="AX156" i="1" s="1"/>
  <c r="CF156" i="1" s="1"/>
  <c r="AV156" i="1"/>
  <c r="CD156" i="1" s="1"/>
  <c r="AW156" i="1"/>
  <c r="CE156" i="1" s="1"/>
  <c r="BA156" i="1"/>
  <c r="CI156" i="1" s="1"/>
  <c r="BJ156" i="1"/>
  <c r="BV156" i="1"/>
  <c r="DB156" i="1" s="1"/>
  <c r="BZ156" i="1"/>
  <c r="DF156" i="1" s="1"/>
  <c r="CA156" i="1"/>
  <c r="DG156" i="1" s="1"/>
  <c r="CB156" i="1"/>
  <c r="DH156" i="1" s="1"/>
  <c r="CC156" i="1"/>
  <c r="DI156" i="1" s="1"/>
  <c r="CG156" i="1"/>
  <c r="CH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C156" i="1"/>
  <c r="DD156" i="1"/>
  <c r="DE156" i="1"/>
  <c r="L157" i="1"/>
  <c r="AQ157" i="1"/>
  <c r="AX157" i="1" s="1"/>
  <c r="CF157" i="1" s="1"/>
  <c r="AV157" i="1"/>
  <c r="CD157" i="1" s="1"/>
  <c r="AW157" i="1"/>
  <c r="CE157" i="1" s="1"/>
  <c r="BA157" i="1"/>
  <c r="CI157" i="1" s="1"/>
  <c r="BJ157" i="1"/>
  <c r="BV157" i="1"/>
  <c r="DB157" i="1" s="1"/>
  <c r="BZ157" i="1"/>
  <c r="DF157" i="1" s="1"/>
  <c r="CA157" i="1"/>
  <c r="DG157" i="1" s="1"/>
  <c r="CB157" i="1"/>
  <c r="DH157" i="1" s="1"/>
  <c r="CC157" i="1"/>
  <c r="DI157" i="1" s="1"/>
  <c r="CG157" i="1"/>
  <c r="CH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C157" i="1"/>
  <c r="DD157" i="1"/>
  <c r="DE157" i="1"/>
  <c r="L158" i="1"/>
  <c r="AQ158" i="1"/>
  <c r="AX158" i="1" s="1"/>
  <c r="CF158" i="1" s="1"/>
  <c r="AV158" i="1"/>
  <c r="CD158" i="1" s="1"/>
  <c r="AW158" i="1"/>
  <c r="CE158" i="1" s="1"/>
  <c r="BA158" i="1"/>
  <c r="CI158" i="1" s="1"/>
  <c r="BJ158" i="1"/>
  <c r="BV158" i="1"/>
  <c r="DB158" i="1" s="1"/>
  <c r="BZ158" i="1"/>
  <c r="DF158" i="1" s="1"/>
  <c r="CA158" i="1"/>
  <c r="DG158" i="1" s="1"/>
  <c r="CB158" i="1"/>
  <c r="DH158" i="1" s="1"/>
  <c r="CC158" i="1"/>
  <c r="DI158" i="1" s="1"/>
  <c r="CG158" i="1"/>
  <c r="CH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C158" i="1"/>
  <c r="DD158" i="1"/>
  <c r="DE158" i="1"/>
  <c r="L159" i="1"/>
  <c r="AQ159" i="1"/>
  <c r="AX159" i="1" s="1"/>
  <c r="CF159" i="1" s="1"/>
  <c r="AV159" i="1"/>
  <c r="CD159" i="1" s="1"/>
  <c r="AW159" i="1"/>
  <c r="CE159" i="1" s="1"/>
  <c r="BA159" i="1"/>
  <c r="CI159" i="1" s="1"/>
  <c r="BJ159" i="1"/>
  <c r="BV159" i="1"/>
  <c r="DB159" i="1" s="1"/>
  <c r="BZ159" i="1"/>
  <c r="DF159" i="1" s="1"/>
  <c r="CA159" i="1"/>
  <c r="DG159" i="1" s="1"/>
  <c r="CB159" i="1"/>
  <c r="DH159" i="1" s="1"/>
  <c r="CC159" i="1"/>
  <c r="DI159" i="1" s="1"/>
  <c r="CG159" i="1"/>
  <c r="CH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C159" i="1"/>
  <c r="DD159" i="1"/>
  <c r="DE159" i="1"/>
  <c r="L160" i="1"/>
  <c r="AQ160" i="1"/>
  <c r="AX160" i="1" s="1"/>
  <c r="CF160" i="1" s="1"/>
  <c r="AV160" i="1"/>
  <c r="CD160" i="1" s="1"/>
  <c r="AW160" i="1"/>
  <c r="CE160" i="1" s="1"/>
  <c r="BA160" i="1"/>
  <c r="CI160" i="1" s="1"/>
  <c r="BJ160" i="1"/>
  <c r="BV160" i="1"/>
  <c r="DB160" i="1" s="1"/>
  <c r="BZ160" i="1"/>
  <c r="DF160" i="1" s="1"/>
  <c r="CA160" i="1"/>
  <c r="DG160" i="1" s="1"/>
  <c r="CB160" i="1"/>
  <c r="DH160" i="1" s="1"/>
  <c r="CC160" i="1"/>
  <c r="DI160" i="1" s="1"/>
  <c r="CG160" i="1"/>
  <c r="CH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C160" i="1"/>
  <c r="DD160" i="1"/>
  <c r="DE160" i="1"/>
  <c r="L161" i="1"/>
  <c r="AQ161" i="1"/>
  <c r="AX161" i="1" s="1"/>
  <c r="CF161" i="1" s="1"/>
  <c r="AV161" i="1"/>
  <c r="CD161" i="1" s="1"/>
  <c r="AW161" i="1"/>
  <c r="CE161" i="1" s="1"/>
  <c r="BA161" i="1"/>
  <c r="CI161" i="1" s="1"/>
  <c r="BJ161" i="1"/>
  <c r="BV161" i="1"/>
  <c r="DB161" i="1" s="1"/>
  <c r="BZ161" i="1"/>
  <c r="DF161" i="1" s="1"/>
  <c r="CA161" i="1"/>
  <c r="DG161" i="1" s="1"/>
  <c r="CB161" i="1"/>
  <c r="DH161" i="1" s="1"/>
  <c r="CC161" i="1"/>
  <c r="DI161" i="1" s="1"/>
  <c r="CG161" i="1"/>
  <c r="CH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C161" i="1"/>
  <c r="DD161" i="1"/>
  <c r="DE161" i="1"/>
  <c r="L162" i="1"/>
  <c r="AQ162" i="1"/>
  <c r="AX162" i="1" s="1"/>
  <c r="CF162" i="1" s="1"/>
  <c r="AV162" i="1"/>
  <c r="CD162" i="1" s="1"/>
  <c r="AW162" i="1"/>
  <c r="CE162" i="1" s="1"/>
  <c r="BA162" i="1"/>
  <c r="CI162" i="1" s="1"/>
  <c r="BJ162" i="1"/>
  <c r="BV162" i="1"/>
  <c r="DB162" i="1" s="1"/>
  <c r="BZ162" i="1"/>
  <c r="DF162" i="1" s="1"/>
  <c r="CA162" i="1"/>
  <c r="DG162" i="1" s="1"/>
  <c r="CB162" i="1"/>
  <c r="DH162" i="1" s="1"/>
  <c r="CC162" i="1"/>
  <c r="DI162" i="1" s="1"/>
  <c r="CG162" i="1"/>
  <c r="CH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C162" i="1"/>
  <c r="DD162" i="1"/>
  <c r="DE162" i="1"/>
  <c r="L163" i="1"/>
  <c r="AQ163" i="1"/>
  <c r="AX163" i="1" s="1"/>
  <c r="CF163" i="1" s="1"/>
  <c r="AV163" i="1"/>
  <c r="CD163" i="1" s="1"/>
  <c r="AW163" i="1"/>
  <c r="CE163" i="1" s="1"/>
  <c r="BA163" i="1"/>
  <c r="CI163" i="1" s="1"/>
  <c r="BJ163" i="1"/>
  <c r="BV163" i="1"/>
  <c r="DB163" i="1" s="1"/>
  <c r="BZ163" i="1"/>
  <c r="DF163" i="1" s="1"/>
  <c r="CA163" i="1"/>
  <c r="DG163" i="1" s="1"/>
  <c r="CB163" i="1"/>
  <c r="DH163" i="1" s="1"/>
  <c r="CC163" i="1"/>
  <c r="DI163" i="1" s="1"/>
  <c r="CG163" i="1"/>
  <c r="CH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C163" i="1"/>
  <c r="DD163" i="1"/>
  <c r="DE163" i="1"/>
  <c r="L164" i="1"/>
  <c r="AQ164" i="1"/>
  <c r="AX164" i="1" s="1"/>
  <c r="CF164" i="1" s="1"/>
  <c r="AV164" i="1"/>
  <c r="CD164" i="1" s="1"/>
  <c r="AW164" i="1"/>
  <c r="CE164" i="1" s="1"/>
  <c r="BA164" i="1"/>
  <c r="CI164" i="1" s="1"/>
  <c r="BJ164" i="1"/>
  <c r="BV164" i="1"/>
  <c r="DB164" i="1" s="1"/>
  <c r="BZ164" i="1"/>
  <c r="DF164" i="1" s="1"/>
  <c r="CA164" i="1"/>
  <c r="DG164" i="1" s="1"/>
  <c r="CB164" i="1"/>
  <c r="DH164" i="1" s="1"/>
  <c r="CC164" i="1"/>
  <c r="DI164" i="1" s="1"/>
  <c r="CG164" i="1"/>
  <c r="CH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C164" i="1"/>
  <c r="DD164" i="1"/>
  <c r="DE164" i="1"/>
  <c r="L165" i="1"/>
  <c r="AQ165" i="1"/>
  <c r="AX165" i="1" s="1"/>
  <c r="CF165" i="1" s="1"/>
  <c r="AV165" i="1"/>
  <c r="CD165" i="1" s="1"/>
  <c r="AW165" i="1"/>
  <c r="CE165" i="1" s="1"/>
  <c r="BA165" i="1"/>
  <c r="CI165" i="1" s="1"/>
  <c r="BJ165" i="1"/>
  <c r="BV165" i="1"/>
  <c r="DB165" i="1" s="1"/>
  <c r="BZ165" i="1"/>
  <c r="DF165" i="1" s="1"/>
  <c r="CA165" i="1"/>
  <c r="DG165" i="1" s="1"/>
  <c r="CB165" i="1"/>
  <c r="DH165" i="1" s="1"/>
  <c r="CC165" i="1"/>
  <c r="DI165" i="1" s="1"/>
  <c r="CG165" i="1"/>
  <c r="CH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C165" i="1"/>
  <c r="DD165" i="1"/>
  <c r="DE165" i="1"/>
  <c r="L166" i="1"/>
  <c r="AQ166" i="1"/>
  <c r="AX166" i="1" s="1"/>
  <c r="CF166" i="1" s="1"/>
  <c r="AV166" i="1"/>
  <c r="CD166" i="1" s="1"/>
  <c r="AW166" i="1"/>
  <c r="CE166" i="1" s="1"/>
  <c r="BA166" i="1"/>
  <c r="CI166" i="1" s="1"/>
  <c r="BJ166" i="1"/>
  <c r="BV166" i="1"/>
  <c r="DB166" i="1" s="1"/>
  <c r="BZ166" i="1"/>
  <c r="DF166" i="1" s="1"/>
  <c r="CA166" i="1"/>
  <c r="DG166" i="1" s="1"/>
  <c r="CB166" i="1"/>
  <c r="DH166" i="1" s="1"/>
  <c r="CC166" i="1"/>
  <c r="DI166" i="1" s="1"/>
  <c r="CG166" i="1"/>
  <c r="CH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C166" i="1"/>
  <c r="DD166" i="1"/>
  <c r="DE166" i="1"/>
  <c r="L167" i="1"/>
  <c r="AQ167" i="1"/>
  <c r="AX167" i="1" s="1"/>
  <c r="CF167" i="1" s="1"/>
  <c r="AV167" i="1"/>
  <c r="CD167" i="1" s="1"/>
  <c r="AW167" i="1"/>
  <c r="CE167" i="1" s="1"/>
  <c r="BA167" i="1"/>
  <c r="CI167" i="1" s="1"/>
  <c r="BJ167" i="1"/>
  <c r="BV167" i="1"/>
  <c r="DB167" i="1" s="1"/>
  <c r="BZ167" i="1"/>
  <c r="DF167" i="1" s="1"/>
  <c r="CA167" i="1"/>
  <c r="DG167" i="1" s="1"/>
  <c r="CB167" i="1"/>
  <c r="DH167" i="1" s="1"/>
  <c r="CC167" i="1"/>
  <c r="DI167" i="1" s="1"/>
  <c r="CG167" i="1"/>
  <c r="CH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C167" i="1"/>
  <c r="DD167" i="1"/>
  <c r="DE167" i="1"/>
  <c r="L168" i="1"/>
  <c r="AQ168" i="1"/>
  <c r="AX168" i="1" s="1"/>
  <c r="CF168" i="1" s="1"/>
  <c r="AV168" i="1"/>
  <c r="CD168" i="1" s="1"/>
  <c r="AW168" i="1"/>
  <c r="CE168" i="1" s="1"/>
  <c r="BA168" i="1"/>
  <c r="CI168" i="1" s="1"/>
  <c r="BJ168" i="1"/>
  <c r="BV168" i="1"/>
  <c r="DB168" i="1" s="1"/>
  <c r="BZ168" i="1"/>
  <c r="DF168" i="1" s="1"/>
  <c r="CA168" i="1"/>
  <c r="DG168" i="1" s="1"/>
  <c r="CB168" i="1"/>
  <c r="DH168" i="1" s="1"/>
  <c r="CC168" i="1"/>
  <c r="DI168" i="1" s="1"/>
  <c r="CG168" i="1"/>
  <c r="CH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C168" i="1"/>
  <c r="DD168" i="1"/>
  <c r="DE168" i="1"/>
  <c r="L169" i="1"/>
  <c r="AQ169" i="1"/>
  <c r="AX169" i="1" s="1"/>
  <c r="CF169" i="1" s="1"/>
  <c r="AV169" i="1"/>
  <c r="CD169" i="1" s="1"/>
  <c r="AW169" i="1"/>
  <c r="CE169" i="1" s="1"/>
  <c r="BA169" i="1"/>
  <c r="CI169" i="1" s="1"/>
  <c r="BJ169" i="1"/>
  <c r="BV169" i="1"/>
  <c r="DB169" i="1" s="1"/>
  <c r="BZ169" i="1"/>
  <c r="DF169" i="1" s="1"/>
  <c r="CA169" i="1"/>
  <c r="DG169" i="1" s="1"/>
  <c r="CB169" i="1"/>
  <c r="DH169" i="1" s="1"/>
  <c r="CC169" i="1"/>
  <c r="DI169" i="1" s="1"/>
  <c r="CG169" i="1"/>
  <c r="CH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C169" i="1"/>
  <c r="DD169" i="1"/>
  <c r="DE169" i="1"/>
  <c r="L170" i="1"/>
  <c r="AQ170" i="1"/>
  <c r="AX170" i="1" s="1"/>
  <c r="CF170" i="1" s="1"/>
  <c r="AV170" i="1"/>
  <c r="CD170" i="1" s="1"/>
  <c r="AW170" i="1"/>
  <c r="CE170" i="1" s="1"/>
  <c r="BA170" i="1"/>
  <c r="CI170" i="1" s="1"/>
  <c r="BJ170" i="1"/>
  <c r="BV170" i="1"/>
  <c r="DB170" i="1" s="1"/>
  <c r="BZ170" i="1"/>
  <c r="DF170" i="1" s="1"/>
  <c r="CA170" i="1"/>
  <c r="DG170" i="1" s="1"/>
  <c r="CB170" i="1"/>
  <c r="DH170" i="1" s="1"/>
  <c r="CC170" i="1"/>
  <c r="DI170" i="1" s="1"/>
  <c r="CG170" i="1"/>
  <c r="CH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C170" i="1"/>
  <c r="DD170" i="1"/>
  <c r="DE170" i="1"/>
  <c r="L171" i="1"/>
  <c r="AQ171" i="1"/>
  <c r="AX171" i="1" s="1"/>
  <c r="CF171" i="1" s="1"/>
  <c r="AV171" i="1"/>
  <c r="CD171" i="1" s="1"/>
  <c r="AW171" i="1"/>
  <c r="CE171" i="1" s="1"/>
  <c r="BA171" i="1"/>
  <c r="CI171" i="1" s="1"/>
  <c r="BJ171" i="1"/>
  <c r="BV171" i="1"/>
  <c r="DB171" i="1" s="1"/>
  <c r="BZ171" i="1"/>
  <c r="DF171" i="1" s="1"/>
  <c r="CA171" i="1"/>
  <c r="DG171" i="1" s="1"/>
  <c r="CB171" i="1"/>
  <c r="DH171" i="1" s="1"/>
  <c r="CC171" i="1"/>
  <c r="DI171" i="1" s="1"/>
  <c r="CG171" i="1"/>
  <c r="CH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C171" i="1"/>
  <c r="DD171" i="1"/>
  <c r="DE171" i="1"/>
  <c r="L172" i="1"/>
  <c r="AQ172" i="1"/>
  <c r="AX172" i="1" s="1"/>
  <c r="CF172" i="1" s="1"/>
  <c r="AV172" i="1"/>
  <c r="CD172" i="1" s="1"/>
  <c r="AW172" i="1"/>
  <c r="CE172" i="1" s="1"/>
  <c r="BA172" i="1"/>
  <c r="CI172" i="1" s="1"/>
  <c r="BJ172" i="1"/>
  <c r="BV172" i="1"/>
  <c r="DB172" i="1" s="1"/>
  <c r="BZ172" i="1"/>
  <c r="DF172" i="1" s="1"/>
  <c r="CA172" i="1"/>
  <c r="DG172" i="1" s="1"/>
  <c r="CB172" i="1"/>
  <c r="DH172" i="1" s="1"/>
  <c r="CC172" i="1"/>
  <c r="DI172" i="1" s="1"/>
  <c r="CG172" i="1"/>
  <c r="CH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C172" i="1"/>
  <c r="DD172" i="1"/>
  <c r="DE172" i="1"/>
  <c r="L173" i="1"/>
  <c r="AQ173" i="1"/>
  <c r="AX173" i="1" s="1"/>
  <c r="CF173" i="1" s="1"/>
  <c r="AV173" i="1"/>
  <c r="CD173" i="1" s="1"/>
  <c r="AW173" i="1"/>
  <c r="CE173" i="1" s="1"/>
  <c r="BA173" i="1"/>
  <c r="CI173" i="1" s="1"/>
  <c r="BJ173" i="1"/>
  <c r="BV173" i="1"/>
  <c r="DB173" i="1" s="1"/>
  <c r="BZ173" i="1"/>
  <c r="DF173" i="1" s="1"/>
  <c r="CA173" i="1"/>
  <c r="DG173" i="1" s="1"/>
  <c r="CB173" i="1"/>
  <c r="DH173" i="1" s="1"/>
  <c r="CC173" i="1"/>
  <c r="DI173" i="1" s="1"/>
  <c r="CG173" i="1"/>
  <c r="CH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C173" i="1"/>
  <c r="DD173" i="1"/>
  <c r="DE173" i="1"/>
  <c r="L174" i="1"/>
  <c r="AQ174" i="1"/>
  <c r="AX174" i="1" s="1"/>
  <c r="CF174" i="1" s="1"/>
  <c r="AV174" i="1"/>
  <c r="CD174" i="1" s="1"/>
  <c r="AW174" i="1"/>
  <c r="CE174" i="1" s="1"/>
  <c r="BA174" i="1"/>
  <c r="CI174" i="1" s="1"/>
  <c r="BJ174" i="1"/>
  <c r="BV174" i="1"/>
  <c r="DB174" i="1" s="1"/>
  <c r="BZ174" i="1"/>
  <c r="DF174" i="1" s="1"/>
  <c r="CA174" i="1"/>
  <c r="DG174" i="1" s="1"/>
  <c r="CB174" i="1"/>
  <c r="DH174" i="1" s="1"/>
  <c r="CC174" i="1"/>
  <c r="DI174" i="1" s="1"/>
  <c r="CG174" i="1"/>
  <c r="CH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C174" i="1"/>
  <c r="DD174" i="1"/>
  <c r="DE174" i="1"/>
  <c r="L175" i="1"/>
  <c r="AQ175" i="1"/>
  <c r="AX175" i="1" s="1"/>
  <c r="CF175" i="1" s="1"/>
  <c r="AV175" i="1"/>
  <c r="CD175" i="1" s="1"/>
  <c r="AW175" i="1"/>
  <c r="CE175" i="1" s="1"/>
  <c r="BA175" i="1"/>
  <c r="CI175" i="1" s="1"/>
  <c r="BJ175" i="1"/>
  <c r="BV175" i="1"/>
  <c r="DB175" i="1" s="1"/>
  <c r="BZ175" i="1"/>
  <c r="DF175" i="1" s="1"/>
  <c r="CA175" i="1"/>
  <c r="DG175" i="1" s="1"/>
  <c r="CB175" i="1"/>
  <c r="DH175" i="1" s="1"/>
  <c r="CC175" i="1"/>
  <c r="DI175" i="1" s="1"/>
  <c r="CG175" i="1"/>
  <c r="CH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C175" i="1"/>
  <c r="DD175" i="1"/>
  <c r="DE175" i="1"/>
  <c r="L176" i="1"/>
  <c r="AQ176" i="1"/>
  <c r="AX176" i="1" s="1"/>
  <c r="CF176" i="1" s="1"/>
  <c r="AV176" i="1"/>
  <c r="CD176" i="1" s="1"/>
  <c r="AW176" i="1"/>
  <c r="CE176" i="1" s="1"/>
  <c r="BA176" i="1"/>
  <c r="CI176" i="1" s="1"/>
  <c r="BJ176" i="1"/>
  <c r="BV176" i="1"/>
  <c r="DB176" i="1" s="1"/>
  <c r="BZ176" i="1"/>
  <c r="DF176" i="1" s="1"/>
  <c r="CA176" i="1"/>
  <c r="DG176" i="1" s="1"/>
  <c r="CB176" i="1"/>
  <c r="DH176" i="1" s="1"/>
  <c r="CC176" i="1"/>
  <c r="DI176" i="1" s="1"/>
  <c r="CG176" i="1"/>
  <c r="CH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C176" i="1"/>
  <c r="DD176" i="1"/>
  <c r="DE176" i="1"/>
  <c r="L177" i="1"/>
  <c r="AQ177" i="1"/>
  <c r="AX177" i="1" s="1"/>
  <c r="CF177" i="1" s="1"/>
  <c r="AV177" i="1"/>
  <c r="CD177" i="1" s="1"/>
  <c r="AW177" i="1"/>
  <c r="CE177" i="1" s="1"/>
  <c r="BA177" i="1"/>
  <c r="CI177" i="1" s="1"/>
  <c r="BJ177" i="1"/>
  <c r="BV177" i="1"/>
  <c r="DB177" i="1" s="1"/>
  <c r="BZ177" i="1"/>
  <c r="DF177" i="1" s="1"/>
  <c r="CA177" i="1"/>
  <c r="DG177" i="1" s="1"/>
  <c r="CB177" i="1"/>
  <c r="DH177" i="1" s="1"/>
  <c r="CC177" i="1"/>
  <c r="DI177" i="1" s="1"/>
  <c r="CG177" i="1"/>
  <c r="CH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C177" i="1"/>
  <c r="DD177" i="1"/>
  <c r="DE177" i="1"/>
  <c r="L178" i="1"/>
  <c r="AQ178" i="1"/>
  <c r="AX178" i="1" s="1"/>
  <c r="CF178" i="1" s="1"/>
  <c r="AV178" i="1"/>
  <c r="CD178" i="1" s="1"/>
  <c r="AW178" i="1"/>
  <c r="CE178" i="1" s="1"/>
  <c r="BA178" i="1"/>
  <c r="CI178" i="1" s="1"/>
  <c r="BJ178" i="1"/>
  <c r="BV178" i="1"/>
  <c r="DB178" i="1" s="1"/>
  <c r="BZ178" i="1"/>
  <c r="DF178" i="1" s="1"/>
  <c r="CA178" i="1"/>
  <c r="DG178" i="1" s="1"/>
  <c r="CB178" i="1"/>
  <c r="DH178" i="1" s="1"/>
  <c r="CC178" i="1"/>
  <c r="CG178" i="1"/>
  <c r="CH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C178" i="1"/>
  <c r="DD178" i="1"/>
  <c r="DE178" i="1"/>
  <c r="DI178" i="1"/>
  <c r="L179" i="1"/>
  <c r="AQ179" i="1"/>
  <c r="AX179" i="1" s="1"/>
  <c r="CF179" i="1" s="1"/>
  <c r="AV179" i="1"/>
  <c r="CD179" i="1" s="1"/>
  <c r="AW179" i="1"/>
  <c r="CE179" i="1" s="1"/>
  <c r="BA179" i="1"/>
  <c r="CI179" i="1" s="1"/>
  <c r="BJ179" i="1"/>
  <c r="BV179" i="1"/>
  <c r="DB179" i="1" s="1"/>
  <c r="BZ179" i="1"/>
  <c r="DF179" i="1" s="1"/>
  <c r="CA179" i="1"/>
  <c r="DG179" i="1" s="1"/>
  <c r="CB179" i="1"/>
  <c r="DH179" i="1" s="1"/>
  <c r="CC179" i="1"/>
  <c r="DI179" i="1" s="1"/>
  <c r="CG179" i="1"/>
  <c r="CH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C179" i="1"/>
  <c r="DD179" i="1"/>
  <c r="DE179" i="1"/>
  <c r="L180" i="1"/>
  <c r="AQ180" i="1"/>
  <c r="AX180" i="1" s="1"/>
  <c r="CF180" i="1" s="1"/>
  <c r="AV180" i="1"/>
  <c r="CD180" i="1" s="1"/>
  <c r="AW180" i="1"/>
  <c r="CE180" i="1" s="1"/>
  <c r="BA180" i="1"/>
  <c r="CI180" i="1" s="1"/>
  <c r="BJ180" i="1"/>
  <c r="BV180" i="1"/>
  <c r="DB180" i="1" s="1"/>
  <c r="BZ180" i="1"/>
  <c r="DF180" i="1" s="1"/>
  <c r="CA180" i="1"/>
  <c r="DG180" i="1" s="1"/>
  <c r="CB180" i="1"/>
  <c r="DH180" i="1" s="1"/>
  <c r="CC180" i="1"/>
  <c r="DI180" i="1" s="1"/>
  <c r="CG180" i="1"/>
  <c r="CH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C180" i="1"/>
  <c r="DD180" i="1"/>
  <c r="DE180" i="1"/>
  <c r="L181" i="1"/>
  <c r="AQ181" i="1"/>
  <c r="AX181" i="1" s="1"/>
  <c r="CF181" i="1" s="1"/>
  <c r="AV181" i="1"/>
  <c r="CD181" i="1" s="1"/>
  <c r="AW181" i="1"/>
  <c r="CE181" i="1" s="1"/>
  <c r="BA181" i="1"/>
  <c r="CI181" i="1" s="1"/>
  <c r="BJ181" i="1"/>
  <c r="BV181" i="1"/>
  <c r="DB181" i="1" s="1"/>
  <c r="BZ181" i="1"/>
  <c r="DF181" i="1" s="1"/>
  <c r="CA181" i="1"/>
  <c r="DG181" i="1" s="1"/>
  <c r="CB181" i="1"/>
  <c r="DH181" i="1" s="1"/>
  <c r="CC181" i="1"/>
  <c r="DI181" i="1" s="1"/>
  <c r="CG181" i="1"/>
  <c r="CH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C181" i="1"/>
  <c r="DD181" i="1"/>
  <c r="DE181" i="1"/>
  <c r="L182" i="1"/>
  <c r="AQ182" i="1"/>
  <c r="AX182" i="1" s="1"/>
  <c r="CF182" i="1" s="1"/>
  <c r="AV182" i="1"/>
  <c r="CD182" i="1" s="1"/>
  <c r="AW182" i="1"/>
  <c r="CE182" i="1" s="1"/>
  <c r="BA182" i="1"/>
  <c r="CI182" i="1" s="1"/>
  <c r="BJ182" i="1"/>
  <c r="BV182" i="1"/>
  <c r="DB182" i="1" s="1"/>
  <c r="BZ182" i="1"/>
  <c r="DF182" i="1" s="1"/>
  <c r="CA182" i="1"/>
  <c r="DG182" i="1" s="1"/>
  <c r="CB182" i="1"/>
  <c r="DH182" i="1" s="1"/>
  <c r="CC182" i="1"/>
  <c r="DI182" i="1" s="1"/>
  <c r="CG182" i="1"/>
  <c r="CH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C182" i="1"/>
  <c r="DD182" i="1"/>
  <c r="DE182" i="1"/>
  <c r="L183" i="1"/>
  <c r="AQ183" i="1"/>
  <c r="AX183" i="1" s="1"/>
  <c r="CF183" i="1" s="1"/>
  <c r="AV183" i="1"/>
  <c r="CD183" i="1" s="1"/>
  <c r="AW183" i="1"/>
  <c r="CE183" i="1" s="1"/>
  <c r="BA183" i="1"/>
  <c r="CI183" i="1" s="1"/>
  <c r="BJ183" i="1"/>
  <c r="BV183" i="1"/>
  <c r="DB183" i="1" s="1"/>
  <c r="BZ183" i="1"/>
  <c r="DF183" i="1" s="1"/>
  <c r="CA183" i="1"/>
  <c r="DG183" i="1" s="1"/>
  <c r="CB183" i="1"/>
  <c r="DH183" i="1" s="1"/>
  <c r="CC183" i="1"/>
  <c r="DI183" i="1" s="1"/>
  <c r="CG183" i="1"/>
  <c r="CH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C183" i="1"/>
  <c r="DD183" i="1"/>
  <c r="DE183" i="1"/>
  <c r="L184" i="1"/>
  <c r="AQ184" i="1"/>
  <c r="AX184" i="1" s="1"/>
  <c r="CF184" i="1" s="1"/>
  <c r="AV184" i="1"/>
  <c r="AW184" i="1"/>
  <c r="CE184" i="1" s="1"/>
  <c r="BA184" i="1"/>
  <c r="CI184" i="1" s="1"/>
  <c r="BJ184" i="1"/>
  <c r="BV184" i="1"/>
  <c r="DB184" i="1" s="1"/>
  <c r="BZ184" i="1"/>
  <c r="DF184" i="1" s="1"/>
  <c r="CA184" i="1"/>
  <c r="DG184" i="1" s="1"/>
  <c r="CB184" i="1"/>
  <c r="DH184" i="1" s="1"/>
  <c r="CC184" i="1"/>
  <c r="DI184" i="1" s="1"/>
  <c r="CD184" i="1"/>
  <c r="CG184" i="1"/>
  <c r="CH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C184" i="1"/>
  <c r="DD184" i="1"/>
  <c r="DE184" i="1"/>
  <c r="L185" i="1"/>
  <c r="AQ185" i="1"/>
  <c r="AX185" i="1" s="1"/>
  <c r="CF185" i="1" s="1"/>
  <c r="AV185" i="1"/>
  <c r="CD185" i="1" s="1"/>
  <c r="AW185" i="1"/>
  <c r="CE185" i="1" s="1"/>
  <c r="BA185" i="1"/>
  <c r="CI185" i="1" s="1"/>
  <c r="BJ185" i="1"/>
  <c r="BV185" i="1"/>
  <c r="DB185" i="1" s="1"/>
  <c r="BZ185" i="1"/>
  <c r="DF185" i="1" s="1"/>
  <c r="CA185" i="1"/>
  <c r="DG185" i="1" s="1"/>
  <c r="CB185" i="1"/>
  <c r="DH185" i="1" s="1"/>
  <c r="CC185" i="1"/>
  <c r="DI185" i="1" s="1"/>
  <c r="CG185" i="1"/>
  <c r="CH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C185" i="1"/>
  <c r="DD185" i="1"/>
  <c r="DE185" i="1"/>
  <c r="L186" i="1"/>
  <c r="AQ186" i="1"/>
  <c r="AX186" i="1" s="1"/>
  <c r="CF186" i="1" s="1"/>
  <c r="AV186" i="1"/>
  <c r="CD186" i="1" s="1"/>
  <c r="AW186" i="1"/>
  <c r="CE186" i="1" s="1"/>
  <c r="BA186" i="1"/>
  <c r="CI186" i="1" s="1"/>
  <c r="BJ186" i="1"/>
  <c r="BV186" i="1"/>
  <c r="DB186" i="1" s="1"/>
  <c r="BZ186" i="1"/>
  <c r="DF186" i="1" s="1"/>
  <c r="CA186" i="1"/>
  <c r="DG186" i="1" s="1"/>
  <c r="CB186" i="1"/>
  <c r="DH186" i="1" s="1"/>
  <c r="CC186" i="1"/>
  <c r="DI186" i="1" s="1"/>
  <c r="CG186" i="1"/>
  <c r="CH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C186" i="1"/>
  <c r="DD186" i="1"/>
  <c r="DE186" i="1"/>
  <c r="L187" i="1"/>
  <c r="AQ187" i="1"/>
  <c r="AX187" i="1" s="1"/>
  <c r="CF187" i="1" s="1"/>
  <c r="AV187" i="1"/>
  <c r="CD187" i="1" s="1"/>
  <c r="AW187" i="1"/>
  <c r="BA187" i="1"/>
  <c r="CI187" i="1" s="1"/>
  <c r="BJ187" i="1"/>
  <c r="BV187" i="1"/>
  <c r="DB187" i="1" s="1"/>
  <c r="BZ187" i="1"/>
  <c r="DF187" i="1" s="1"/>
  <c r="CA187" i="1"/>
  <c r="DG187" i="1" s="1"/>
  <c r="CB187" i="1"/>
  <c r="DH187" i="1" s="1"/>
  <c r="CC187" i="1"/>
  <c r="DI187" i="1" s="1"/>
  <c r="CE187" i="1"/>
  <c r="CG187" i="1"/>
  <c r="CH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C187" i="1"/>
  <c r="DD187" i="1"/>
  <c r="DE187" i="1"/>
  <c r="L188" i="1"/>
  <c r="AQ188" i="1"/>
  <c r="AX188" i="1" s="1"/>
  <c r="CF188" i="1" s="1"/>
  <c r="AV188" i="1"/>
  <c r="CD188" i="1" s="1"/>
  <c r="AW188" i="1"/>
  <c r="CE188" i="1" s="1"/>
  <c r="BA188" i="1"/>
  <c r="CI188" i="1" s="1"/>
  <c r="BJ188" i="1"/>
  <c r="BV188" i="1"/>
  <c r="DB188" i="1" s="1"/>
  <c r="BZ188" i="1"/>
  <c r="DF188" i="1" s="1"/>
  <c r="CA188" i="1"/>
  <c r="DG188" i="1" s="1"/>
  <c r="CB188" i="1"/>
  <c r="DH188" i="1" s="1"/>
  <c r="CC188" i="1"/>
  <c r="DI188" i="1" s="1"/>
  <c r="CG188" i="1"/>
  <c r="CH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C188" i="1"/>
  <c r="DD188" i="1"/>
  <c r="DE188" i="1"/>
  <c r="L189" i="1"/>
  <c r="AQ189" i="1"/>
  <c r="AX189" i="1" s="1"/>
  <c r="CF189" i="1" s="1"/>
  <c r="AV189" i="1"/>
  <c r="CD189" i="1" s="1"/>
  <c r="AW189" i="1"/>
  <c r="CE189" i="1" s="1"/>
  <c r="BA189" i="1"/>
  <c r="CI189" i="1" s="1"/>
  <c r="BJ189" i="1"/>
  <c r="BV189" i="1"/>
  <c r="DB189" i="1" s="1"/>
  <c r="BZ189" i="1"/>
  <c r="DF189" i="1" s="1"/>
  <c r="CA189" i="1"/>
  <c r="DG189" i="1" s="1"/>
  <c r="CB189" i="1"/>
  <c r="DH189" i="1" s="1"/>
  <c r="CC189" i="1"/>
  <c r="DI189" i="1" s="1"/>
  <c r="CG189" i="1"/>
  <c r="CH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C189" i="1"/>
  <c r="DD189" i="1"/>
  <c r="DE189" i="1"/>
  <c r="L190" i="1"/>
  <c r="AQ190" i="1"/>
  <c r="AX190" i="1" s="1"/>
  <c r="CF190" i="1" s="1"/>
  <c r="AV190" i="1"/>
  <c r="CD190" i="1" s="1"/>
  <c r="AW190" i="1"/>
  <c r="CE190" i="1" s="1"/>
  <c r="BA190" i="1"/>
  <c r="CI190" i="1" s="1"/>
  <c r="BJ190" i="1"/>
  <c r="BV190" i="1"/>
  <c r="DB190" i="1" s="1"/>
  <c r="BZ190" i="1"/>
  <c r="DF190" i="1" s="1"/>
  <c r="CA190" i="1"/>
  <c r="DG190" i="1" s="1"/>
  <c r="CB190" i="1"/>
  <c r="DH190" i="1" s="1"/>
  <c r="CC190" i="1"/>
  <c r="DI190" i="1" s="1"/>
  <c r="CG190" i="1"/>
  <c r="CH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C190" i="1"/>
  <c r="DD190" i="1"/>
  <c r="DE190" i="1"/>
  <c r="L191" i="1"/>
  <c r="AQ191" i="1"/>
  <c r="AX191" i="1" s="1"/>
  <c r="CF191" i="1" s="1"/>
  <c r="AV191" i="1"/>
  <c r="CD191" i="1" s="1"/>
  <c r="AW191" i="1"/>
  <c r="CE191" i="1" s="1"/>
  <c r="BA191" i="1"/>
  <c r="CI191" i="1" s="1"/>
  <c r="BJ191" i="1"/>
  <c r="BV191" i="1"/>
  <c r="DB191" i="1" s="1"/>
  <c r="BZ191" i="1"/>
  <c r="DF191" i="1" s="1"/>
  <c r="CA191" i="1"/>
  <c r="DG191" i="1" s="1"/>
  <c r="CB191" i="1"/>
  <c r="DH191" i="1" s="1"/>
  <c r="CC191" i="1"/>
  <c r="DI191" i="1" s="1"/>
  <c r="CG191" i="1"/>
  <c r="CH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C191" i="1"/>
  <c r="DD191" i="1"/>
  <c r="DE191" i="1"/>
  <c r="L192" i="1"/>
  <c r="AQ192" i="1"/>
  <c r="AX192" i="1" s="1"/>
  <c r="CF192" i="1" s="1"/>
  <c r="AV192" i="1"/>
  <c r="CD192" i="1" s="1"/>
  <c r="AW192" i="1"/>
  <c r="CE192" i="1" s="1"/>
  <c r="BA192" i="1"/>
  <c r="CI192" i="1" s="1"/>
  <c r="BJ192" i="1"/>
  <c r="BV192" i="1"/>
  <c r="DB192" i="1" s="1"/>
  <c r="BZ192" i="1"/>
  <c r="DF192" i="1" s="1"/>
  <c r="CA192" i="1"/>
  <c r="DG192" i="1" s="1"/>
  <c r="CB192" i="1"/>
  <c r="DH192" i="1" s="1"/>
  <c r="CC192" i="1"/>
  <c r="DI192" i="1" s="1"/>
  <c r="CG192" i="1"/>
  <c r="CH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C192" i="1"/>
  <c r="DD192" i="1"/>
  <c r="DE192" i="1"/>
  <c r="L193" i="1"/>
  <c r="AQ193" i="1"/>
  <c r="AX193" i="1" s="1"/>
  <c r="CF193" i="1" s="1"/>
  <c r="AV193" i="1"/>
  <c r="CD193" i="1" s="1"/>
  <c r="AW193" i="1"/>
  <c r="CE193" i="1" s="1"/>
  <c r="BA193" i="1"/>
  <c r="CI193" i="1" s="1"/>
  <c r="BJ193" i="1"/>
  <c r="BV193" i="1"/>
  <c r="DB193" i="1" s="1"/>
  <c r="BZ193" i="1"/>
  <c r="DF193" i="1" s="1"/>
  <c r="CA193" i="1"/>
  <c r="DG193" i="1" s="1"/>
  <c r="CB193" i="1"/>
  <c r="DH193" i="1" s="1"/>
  <c r="CC193" i="1"/>
  <c r="DI193" i="1" s="1"/>
  <c r="CG193" i="1"/>
  <c r="CH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C193" i="1"/>
  <c r="DD193" i="1"/>
  <c r="DE193" i="1"/>
  <c r="L194" i="1"/>
  <c r="AQ194" i="1"/>
  <c r="AV194" i="1"/>
  <c r="CD194" i="1" s="1"/>
  <c r="AW194" i="1"/>
  <c r="CE194" i="1" s="1"/>
  <c r="AX194" i="1"/>
  <c r="CF194" i="1" s="1"/>
  <c r="BA194" i="1"/>
  <c r="CI194" i="1" s="1"/>
  <c r="BJ194" i="1"/>
  <c r="BV194" i="1"/>
  <c r="DB194" i="1" s="1"/>
  <c r="BZ194" i="1"/>
  <c r="DF194" i="1" s="1"/>
  <c r="CA194" i="1"/>
  <c r="DG194" i="1" s="1"/>
  <c r="CB194" i="1"/>
  <c r="DH194" i="1" s="1"/>
  <c r="CC194" i="1"/>
  <c r="DI194" i="1" s="1"/>
  <c r="CG194" i="1"/>
  <c r="CH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C194" i="1"/>
  <c r="DD194" i="1"/>
  <c r="DE194" i="1"/>
  <c r="L195" i="1"/>
  <c r="AQ195" i="1"/>
  <c r="AX195" i="1" s="1"/>
  <c r="CF195" i="1" s="1"/>
  <c r="AV195" i="1"/>
  <c r="CD195" i="1" s="1"/>
  <c r="AW195" i="1"/>
  <c r="CE195" i="1" s="1"/>
  <c r="BA195" i="1"/>
  <c r="CI195" i="1" s="1"/>
  <c r="BJ195" i="1"/>
  <c r="BV195" i="1"/>
  <c r="DB195" i="1" s="1"/>
  <c r="BZ195" i="1"/>
  <c r="DF195" i="1" s="1"/>
  <c r="CA195" i="1"/>
  <c r="DG195" i="1" s="1"/>
  <c r="CB195" i="1"/>
  <c r="DH195" i="1" s="1"/>
  <c r="CC195" i="1"/>
  <c r="DI195" i="1" s="1"/>
  <c r="CG195" i="1"/>
  <c r="CH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C195" i="1"/>
  <c r="DD195" i="1"/>
  <c r="DE195" i="1"/>
  <c r="L196" i="1"/>
  <c r="AQ196" i="1"/>
  <c r="AX196" i="1" s="1"/>
  <c r="CF196" i="1" s="1"/>
  <c r="AV196" i="1"/>
  <c r="CD196" i="1" s="1"/>
  <c r="AW196" i="1"/>
  <c r="CE196" i="1" s="1"/>
  <c r="BA196" i="1"/>
  <c r="CI196" i="1" s="1"/>
  <c r="BJ196" i="1"/>
  <c r="BV196" i="1"/>
  <c r="DB196" i="1" s="1"/>
  <c r="BZ196" i="1"/>
  <c r="DF196" i="1" s="1"/>
  <c r="CA196" i="1"/>
  <c r="DG196" i="1" s="1"/>
  <c r="CB196" i="1"/>
  <c r="DH196" i="1" s="1"/>
  <c r="CC196" i="1"/>
  <c r="DI196" i="1" s="1"/>
  <c r="CG196" i="1"/>
  <c r="CH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C196" i="1"/>
  <c r="DD196" i="1"/>
  <c r="DE196" i="1"/>
  <c r="L197" i="1"/>
  <c r="AQ197" i="1"/>
  <c r="AX197" i="1" s="1"/>
  <c r="CF197" i="1" s="1"/>
  <c r="AV197" i="1"/>
  <c r="CD197" i="1" s="1"/>
  <c r="AW197" i="1"/>
  <c r="CE197" i="1" s="1"/>
  <c r="BA197" i="1"/>
  <c r="CI197" i="1" s="1"/>
  <c r="BJ197" i="1"/>
  <c r="BV197" i="1"/>
  <c r="DB197" i="1" s="1"/>
  <c r="BZ197" i="1"/>
  <c r="DF197" i="1" s="1"/>
  <c r="CA197" i="1"/>
  <c r="DG197" i="1" s="1"/>
  <c r="CB197" i="1"/>
  <c r="DH197" i="1" s="1"/>
  <c r="CC197" i="1"/>
  <c r="DI197" i="1" s="1"/>
  <c r="CG197" i="1"/>
  <c r="CH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C197" i="1"/>
  <c r="DD197" i="1"/>
  <c r="DE197" i="1"/>
  <c r="L198" i="1"/>
  <c r="AQ198" i="1"/>
  <c r="AX198" i="1" s="1"/>
  <c r="CF198" i="1" s="1"/>
  <c r="AV198" i="1"/>
  <c r="CD198" i="1" s="1"/>
  <c r="AW198" i="1"/>
  <c r="CE198" i="1" s="1"/>
  <c r="BA198" i="1"/>
  <c r="CI198" i="1" s="1"/>
  <c r="BJ198" i="1"/>
  <c r="BV198" i="1"/>
  <c r="DB198" i="1" s="1"/>
  <c r="BZ198" i="1"/>
  <c r="DF198" i="1" s="1"/>
  <c r="CA198" i="1"/>
  <c r="DG198" i="1" s="1"/>
  <c r="CB198" i="1"/>
  <c r="DH198" i="1" s="1"/>
  <c r="CC198" i="1"/>
  <c r="DI198" i="1" s="1"/>
  <c r="CG198" i="1"/>
  <c r="CH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C198" i="1"/>
  <c r="DD198" i="1"/>
  <c r="DE198" i="1"/>
  <c r="L199" i="1"/>
  <c r="AQ199" i="1"/>
  <c r="AX199" i="1" s="1"/>
  <c r="CF199" i="1" s="1"/>
  <c r="AV199" i="1"/>
  <c r="CD199" i="1" s="1"/>
  <c r="AW199" i="1"/>
  <c r="CE199" i="1" s="1"/>
  <c r="BA199" i="1"/>
  <c r="CI199" i="1" s="1"/>
  <c r="BJ199" i="1"/>
  <c r="BV199" i="1"/>
  <c r="DB199" i="1" s="1"/>
  <c r="BZ199" i="1"/>
  <c r="CA199" i="1"/>
  <c r="DG199" i="1" s="1"/>
  <c r="CB199" i="1"/>
  <c r="DH199" i="1" s="1"/>
  <c r="CC199" i="1"/>
  <c r="DI199" i="1" s="1"/>
  <c r="CG199" i="1"/>
  <c r="CH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C199" i="1"/>
  <c r="DD199" i="1"/>
  <c r="DE199" i="1"/>
  <c r="DF199" i="1"/>
  <c r="L200" i="1"/>
  <c r="AQ200" i="1"/>
  <c r="AX200" i="1" s="1"/>
  <c r="CF200" i="1" s="1"/>
  <c r="AV200" i="1"/>
  <c r="CD200" i="1" s="1"/>
  <c r="AW200" i="1"/>
  <c r="CE200" i="1" s="1"/>
  <c r="BA200" i="1"/>
  <c r="CI200" i="1" s="1"/>
  <c r="BJ200" i="1"/>
  <c r="BV200" i="1"/>
  <c r="DB200" i="1" s="1"/>
  <c r="BZ200" i="1"/>
  <c r="DF200" i="1" s="1"/>
  <c r="CA200" i="1"/>
  <c r="DG200" i="1" s="1"/>
  <c r="CB200" i="1"/>
  <c r="DH200" i="1" s="1"/>
  <c r="CC200" i="1"/>
  <c r="DI200" i="1" s="1"/>
  <c r="CG200" i="1"/>
  <c r="CH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C200" i="1"/>
  <c r="DD200" i="1"/>
  <c r="DE200" i="1"/>
  <c r="L201" i="1"/>
  <c r="AQ201" i="1"/>
  <c r="AX201" i="1" s="1"/>
  <c r="CF201" i="1" s="1"/>
  <c r="AV201" i="1"/>
  <c r="CD201" i="1" s="1"/>
  <c r="AW201" i="1"/>
  <c r="CE201" i="1" s="1"/>
  <c r="BA201" i="1"/>
  <c r="CI201" i="1" s="1"/>
  <c r="BJ201" i="1"/>
  <c r="BV201" i="1"/>
  <c r="DB201" i="1" s="1"/>
  <c r="BZ201" i="1"/>
  <c r="DF201" i="1" s="1"/>
  <c r="CA201" i="1"/>
  <c r="DG201" i="1" s="1"/>
  <c r="CB201" i="1"/>
  <c r="DH201" i="1" s="1"/>
  <c r="CC201" i="1"/>
  <c r="DI201" i="1" s="1"/>
  <c r="CG201" i="1"/>
  <c r="CH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C201" i="1"/>
  <c r="DD201" i="1"/>
  <c r="DE201" i="1"/>
  <c r="L202" i="1"/>
  <c r="AQ202" i="1"/>
  <c r="AX202" i="1" s="1"/>
  <c r="CF202" i="1" s="1"/>
  <c r="AV202" i="1"/>
  <c r="CD202" i="1" s="1"/>
  <c r="AW202" i="1"/>
  <c r="CE202" i="1" s="1"/>
  <c r="BA202" i="1"/>
  <c r="CI202" i="1" s="1"/>
  <c r="BJ202" i="1"/>
  <c r="BV202" i="1"/>
  <c r="DB202" i="1" s="1"/>
  <c r="BZ202" i="1"/>
  <c r="DF202" i="1" s="1"/>
  <c r="CA202" i="1"/>
  <c r="DG202" i="1" s="1"/>
  <c r="CB202" i="1"/>
  <c r="DH202" i="1" s="1"/>
  <c r="CC202" i="1"/>
  <c r="DI202" i="1" s="1"/>
  <c r="CG202" i="1"/>
  <c r="CH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C202" i="1"/>
  <c r="DD202" i="1"/>
  <c r="DE202" i="1"/>
  <c r="L203" i="1"/>
  <c r="AQ203" i="1"/>
  <c r="AX203" i="1" s="1"/>
  <c r="CF203" i="1" s="1"/>
  <c r="AV203" i="1"/>
  <c r="CD203" i="1" s="1"/>
  <c r="AW203" i="1"/>
  <c r="CE203" i="1" s="1"/>
  <c r="BA203" i="1"/>
  <c r="CI203" i="1" s="1"/>
  <c r="BJ203" i="1"/>
  <c r="BV203" i="1"/>
  <c r="DB203" i="1" s="1"/>
  <c r="BZ203" i="1"/>
  <c r="DF203" i="1" s="1"/>
  <c r="CA203" i="1"/>
  <c r="DG203" i="1" s="1"/>
  <c r="CB203" i="1"/>
  <c r="DH203" i="1" s="1"/>
  <c r="CC203" i="1"/>
  <c r="DI203" i="1" s="1"/>
  <c r="CG203" i="1"/>
  <c r="CH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C203" i="1"/>
  <c r="DD203" i="1"/>
  <c r="DE203" i="1"/>
  <c r="L204" i="1"/>
  <c r="AQ204" i="1"/>
  <c r="AX204" i="1" s="1"/>
  <c r="CF204" i="1" s="1"/>
  <c r="AV204" i="1"/>
  <c r="CD204" i="1" s="1"/>
  <c r="AW204" i="1"/>
  <c r="CE204" i="1" s="1"/>
  <c r="BA204" i="1"/>
  <c r="CI204" i="1" s="1"/>
  <c r="BJ204" i="1"/>
  <c r="BV204" i="1"/>
  <c r="DB204" i="1" s="1"/>
  <c r="BZ204" i="1"/>
  <c r="DF204" i="1" s="1"/>
  <c r="CA204" i="1"/>
  <c r="DG204" i="1" s="1"/>
  <c r="CB204" i="1"/>
  <c r="DH204" i="1" s="1"/>
  <c r="CC204" i="1"/>
  <c r="DI204" i="1" s="1"/>
  <c r="CG204" i="1"/>
  <c r="CH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C204" i="1"/>
  <c r="DD204" i="1"/>
  <c r="DE204" i="1"/>
  <c r="DJ92" i="1" l="1"/>
  <c r="DJ103" i="1"/>
  <c r="DJ51" i="1"/>
  <c r="DJ4" i="1"/>
  <c r="DJ148" i="1"/>
  <c r="DJ123" i="1"/>
  <c r="DJ139" i="1"/>
  <c r="DJ132" i="1"/>
  <c r="DJ156" i="1"/>
  <c r="DJ182" i="1"/>
  <c r="DJ57" i="1"/>
  <c r="DJ12" i="1"/>
  <c r="DJ195" i="1"/>
  <c r="DJ180" i="1"/>
  <c r="DJ94" i="1"/>
  <c r="DJ188" i="1"/>
  <c r="DJ178" i="1"/>
  <c r="DJ174" i="1"/>
  <c r="DJ164" i="1"/>
  <c r="DJ153" i="1"/>
  <c r="DJ35" i="1"/>
  <c r="DJ197" i="1"/>
  <c r="DJ196" i="1"/>
  <c r="DJ190" i="1"/>
  <c r="DJ175" i="1"/>
  <c r="DJ84" i="1"/>
  <c r="DJ176" i="1"/>
  <c r="DJ131" i="1"/>
  <c r="DJ116" i="1"/>
  <c r="DJ100" i="1"/>
  <c r="DJ183" i="1"/>
  <c r="DJ108" i="1"/>
  <c r="DJ140" i="1"/>
  <c r="DJ124" i="1"/>
  <c r="DJ89" i="1"/>
  <c r="DJ69" i="1"/>
  <c r="DJ26" i="1"/>
  <c r="DJ25" i="1"/>
  <c r="DJ18" i="1"/>
  <c r="DJ91" i="1"/>
  <c r="DJ65" i="1"/>
  <c r="DJ24" i="1"/>
  <c r="DJ19" i="1"/>
  <c r="DJ13" i="1"/>
  <c r="DJ77" i="1"/>
  <c r="DJ73" i="1"/>
  <c r="DJ43" i="1"/>
  <c r="DJ33" i="1"/>
  <c r="DJ11" i="1"/>
  <c r="DJ9" i="1"/>
  <c r="DJ6" i="1"/>
  <c r="DJ2" i="1"/>
  <c r="DJ41" i="1"/>
  <c r="DJ194" i="1"/>
  <c r="DJ192" i="1"/>
  <c r="DJ179" i="1"/>
  <c r="DJ204" i="1"/>
  <c r="DJ177" i="1"/>
  <c r="DJ191" i="1"/>
  <c r="DJ181" i="1"/>
  <c r="DJ166" i="1"/>
  <c r="DJ201" i="1"/>
  <c r="DJ200" i="1"/>
  <c r="DJ189" i="1"/>
  <c r="DJ168" i="1"/>
  <c r="DJ185" i="1"/>
  <c r="DJ158" i="1"/>
  <c r="DJ199" i="1"/>
  <c r="DJ198" i="1"/>
  <c r="DJ172" i="1"/>
  <c r="DJ203" i="1"/>
  <c r="DJ202" i="1"/>
  <c r="DJ193" i="1"/>
  <c r="DJ187" i="1"/>
  <c r="DJ186" i="1"/>
  <c r="DJ184" i="1"/>
  <c r="DJ150" i="1"/>
  <c r="DJ142" i="1"/>
  <c r="DJ97" i="1"/>
  <c r="DJ59" i="1"/>
  <c r="DJ162" i="1"/>
  <c r="DJ149" i="1"/>
  <c r="DJ115" i="1"/>
  <c r="DJ101" i="1"/>
  <c r="DJ144" i="1"/>
  <c r="DJ105" i="1"/>
  <c r="DJ169" i="1"/>
  <c r="DJ159" i="1"/>
  <c r="DJ155" i="1"/>
  <c r="DJ111" i="1"/>
  <c r="DJ106" i="1"/>
  <c r="DJ102" i="1"/>
  <c r="DJ67" i="1"/>
  <c r="DJ171" i="1"/>
  <c r="DJ170" i="1"/>
  <c r="DJ165" i="1"/>
  <c r="DJ119" i="1"/>
  <c r="DJ113" i="1"/>
  <c r="DJ112" i="1"/>
  <c r="DJ109" i="1"/>
  <c r="DJ99" i="1"/>
  <c r="DJ134" i="1"/>
  <c r="DJ104" i="1"/>
  <c r="DJ160" i="1"/>
  <c r="DJ154" i="1"/>
  <c r="DJ137" i="1"/>
  <c r="DJ135" i="1"/>
  <c r="DJ129" i="1"/>
  <c r="DJ127" i="1"/>
  <c r="DJ121" i="1"/>
  <c r="DJ120" i="1"/>
  <c r="DJ110" i="1"/>
  <c r="DJ75" i="1"/>
  <c r="DJ173" i="1"/>
  <c r="DJ151" i="1"/>
  <c r="DJ147" i="1"/>
  <c r="DJ136" i="1"/>
  <c r="DJ128" i="1"/>
  <c r="DJ114" i="1"/>
  <c r="DJ83" i="1"/>
  <c r="DJ53" i="1"/>
  <c r="DJ161" i="1"/>
  <c r="DJ157" i="1"/>
  <c r="DJ146" i="1"/>
  <c r="DJ145" i="1"/>
  <c r="DJ143" i="1"/>
  <c r="DJ138" i="1"/>
  <c r="DJ130" i="1"/>
  <c r="DJ122" i="1"/>
  <c r="DJ117" i="1"/>
  <c r="DJ107" i="1"/>
  <c r="DJ87" i="1"/>
  <c r="DJ86" i="1"/>
  <c r="DJ81" i="1"/>
  <c r="DJ126" i="1"/>
  <c r="DJ167" i="1"/>
  <c r="DJ163" i="1"/>
  <c r="DJ152" i="1"/>
  <c r="DJ141" i="1"/>
  <c r="DJ133" i="1"/>
  <c r="DJ125" i="1"/>
  <c r="DJ118" i="1"/>
  <c r="DJ61" i="1"/>
  <c r="DJ95" i="1"/>
  <c r="DJ88" i="1"/>
  <c r="DJ78" i="1"/>
  <c r="DJ70" i="1"/>
  <c r="DJ62" i="1"/>
  <c r="DJ54" i="1"/>
  <c r="DJ23" i="1"/>
  <c r="DJ22" i="1"/>
  <c r="DJ21" i="1"/>
  <c r="DJ96" i="1"/>
  <c r="DJ28" i="1"/>
  <c r="DJ17" i="1"/>
  <c r="DJ15" i="1"/>
  <c r="DJ14" i="1"/>
  <c r="DJ42" i="1"/>
  <c r="DJ39" i="1"/>
  <c r="DJ31" i="1"/>
  <c r="DJ16" i="1"/>
  <c r="DJ10" i="1"/>
  <c r="DJ85" i="1"/>
  <c r="DJ82" i="1"/>
  <c r="DJ74" i="1"/>
  <c r="DJ66" i="1"/>
  <c r="DJ58" i="1"/>
  <c r="DJ50" i="1"/>
  <c r="DJ47" i="1"/>
  <c r="DJ36" i="1"/>
  <c r="DJ34" i="1"/>
  <c r="DJ32" i="1"/>
  <c r="DJ30" i="1"/>
  <c r="DJ29" i="1"/>
  <c r="DJ7" i="1"/>
  <c r="DJ5" i="1"/>
  <c r="DJ93" i="1"/>
  <c r="DJ90" i="1"/>
  <c r="DJ49" i="1"/>
  <c r="DJ44" i="1"/>
  <c r="DJ40" i="1"/>
  <c r="DJ8" i="1"/>
  <c r="DJ3" i="1"/>
  <c r="DJ98" i="1"/>
  <c r="DJ79" i="1"/>
  <c r="DJ76" i="1"/>
  <c r="DJ71" i="1"/>
  <c r="DJ68" i="1"/>
  <c r="DJ63" i="1"/>
  <c r="DJ60" i="1"/>
  <c r="DJ55" i="1"/>
  <c r="DJ52" i="1"/>
  <c r="DJ48" i="1"/>
  <c r="DJ38" i="1"/>
  <c r="DJ37" i="1"/>
  <c r="DJ27" i="1"/>
  <c r="DJ80" i="1"/>
  <c r="DJ72" i="1"/>
  <c r="DJ64" i="1"/>
  <c r="DJ56" i="1"/>
  <c r="DJ46" i="1"/>
  <c r="DJ45" i="1"/>
  <c r="DJ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SARLIS Vangelis</author>
  </authors>
  <commentList>
    <comment ref="AT1" authorId="0" shapeId="0" xr:uid="{0457220E-1399-46B7-8FF8-573D2015D8A2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~16</t>
        </r>
      </text>
    </comment>
    <comment ref="AU1" authorId="0" shapeId="0" xr:uid="{DBFA2830-CE75-41E0-9E35-8AC61F71BDF8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~900</t>
        </r>
      </text>
    </comment>
    <comment ref="AV1" authorId="0" shapeId="0" xr:uid="{6AACF89F-C4C8-47AA-B15A-6D24B06C8EA2}">
      <text>
        <r>
          <rPr>
            <b/>
            <sz val="9"/>
            <color indexed="81"/>
            <rFont val="Tahoma"/>
            <family val="2"/>
            <charset val="161"/>
          </rPr>
          <t xml:space="preserve">SARLIS Vangelis:
</t>
        </r>
        <r>
          <rPr>
            <sz val="9"/>
            <color indexed="81"/>
            <rFont val="Tahoma"/>
            <family val="2"/>
            <charset val="161"/>
          </rPr>
          <t>Max ~38</t>
        </r>
      </text>
    </comment>
    <comment ref="AW1" authorId="0" shapeId="0" xr:uid="{3B84A67F-8ACB-407A-A545-7F93A675CE8A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~23</t>
        </r>
      </text>
    </comment>
    <comment ref="AX1" authorId="0" shapeId="0" xr:uid="{E0431CD6-5F1E-4947-9D00-555A3601B4C1}">
      <text>
        <r>
          <rPr>
            <b/>
            <sz val="9"/>
            <color indexed="81"/>
            <rFont val="Tahoma"/>
            <charset val="1"/>
          </rPr>
          <t xml:space="preserve">SARLIS Vangelis:
</t>
        </r>
        <r>
          <rPr>
            <sz val="9"/>
            <color indexed="81"/>
            <rFont val="Tahoma"/>
            <family val="2"/>
            <charset val="161"/>
          </rPr>
          <t>Max ~ 1.8</t>
        </r>
      </text>
    </comment>
    <comment ref="AY1" authorId="0" shapeId="0" xr:uid="{DA908674-1F96-4278-BC8E-D986005958BD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~35</t>
        </r>
      </text>
    </comment>
    <comment ref="AZ1" authorId="0" shapeId="0" xr:uid="{1C66B3DC-E81C-4812-B32A-E4DEA831D42C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~18</t>
        </r>
      </text>
    </comment>
    <comment ref="BA1" authorId="0" shapeId="0" xr:uid="{4807EE38-42D4-4CC5-BA80-4DE76BDFE73C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~50</t>
        </r>
      </text>
    </comment>
    <comment ref="BB1" authorId="0" shapeId="0" xr:uid="{15C6AF66-F9F5-48D1-B8D2-7E8727C46D05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~3</t>
        </r>
      </text>
    </comment>
    <comment ref="BC1" authorId="0" shapeId="0" xr:uid="{0A7A6A3F-08E8-4659-A1DE-C95FFB9243F0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~5</t>
        </r>
      </text>
    </comment>
    <comment ref="BD1" authorId="0" shapeId="0" xr:uid="{31347F81-1E5E-4168-8215-028001EB0786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~2.3</t>
        </r>
      </text>
    </comment>
    <comment ref="BE1" authorId="0" shapeId="0" xr:uid="{E6B83B87-5AA6-4D8F-89AB-661898412542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 1800</t>
        </r>
      </text>
    </comment>
    <comment ref="BF1" authorId="0" shapeId="0" xr:uid="{F3D44825-57BA-4CC7-A95C-C29B1DA58672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~59</t>
        </r>
      </text>
    </comment>
    <comment ref="BH1" authorId="0" shapeId="0" xr:uid="{3633D9B5-9E8F-414F-A62C-FCCA0B8F44EF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~25</t>
        </r>
      </text>
    </comment>
    <comment ref="BI1" authorId="0" shapeId="0" xr:uid="{881A16C8-DFC3-494B-A5D4-B2CC00FA89DA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~70
</t>
        </r>
      </text>
    </comment>
    <comment ref="BJ1" authorId="0" shapeId="0" xr:uid="{68703E6D-0A4B-4E89-9C49-319D1C1F91F7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~42</t>
        </r>
      </text>
    </comment>
    <comment ref="BK1" authorId="0" shapeId="0" xr:uid="{D7EB5F05-2ED8-4610-99AE-A45FA8E3DC79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~70</t>
        </r>
      </text>
    </comment>
    <comment ref="BL1" authorId="0" shapeId="0" xr:uid="{2E0EB3C3-6C47-403A-A7D1-EBA2A011D9A8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~40</t>
        </r>
      </text>
    </comment>
    <comment ref="BM1" authorId="0" shapeId="0" xr:uid="{5A495244-6792-4548-B12B-DD956B6A13B8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~110</t>
        </r>
      </text>
    </comment>
    <comment ref="BN1" authorId="0" shapeId="0" xr:uid="{BD61D57C-9C19-41F1-8C65-E03CF32FF088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~24</t>
        </r>
      </text>
    </comment>
    <comment ref="BO1" authorId="0" shapeId="0" xr:uid="{5FFACFDA-207B-44CA-9AB7-5822C237834E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~17</t>
        </r>
      </text>
    </comment>
    <comment ref="BP1" authorId="0" shapeId="0" xr:uid="{A5F82BB9-6EE1-402D-A70B-BFC0BB5F89DE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~62</t>
        </r>
      </text>
    </comment>
    <comment ref="BQ1" authorId="0" shapeId="0" xr:uid="{EDF26E99-2051-4AF3-BF0B-30FA80EAF230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~12</t>
        </r>
      </text>
    </comment>
    <comment ref="BR1" authorId="0" shapeId="0" xr:uid="{90881C4C-301A-4EFD-B952-14B34B84A91A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~12</t>
        </r>
      </text>
    </comment>
    <comment ref="BS1" authorId="0" shapeId="0" xr:uid="{D3363B54-2AA8-47AA-B460-08A59771C649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~0.300</t>
        </r>
      </text>
    </comment>
    <comment ref="BT1" authorId="0" shapeId="0" xr:uid="{C2AAEBD7-86B8-4D30-B131-1686A00B2084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~9</t>
        </r>
      </text>
    </comment>
    <comment ref="BU1" authorId="0" shapeId="0" xr:uid="{CFD51AB6-2661-4DCE-B22B-0C919F8E6EC7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~20</t>
        </r>
      </text>
    </comment>
    <comment ref="BV1" authorId="0" shapeId="0" xr:uid="{ACCB6593-05BC-41D6-89C8-7595F84371F4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~21</t>
        </r>
      </text>
    </comment>
    <comment ref="BW1" authorId="0" shapeId="0" xr:uid="{9607A4EB-E896-41C9-B79C-98F20F4F3CD7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~21</t>
        </r>
      </text>
    </comment>
    <comment ref="BX1" authorId="0" shapeId="0" xr:uid="{A78C0111-EC18-48B7-86F1-A97760C5C579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~10</t>
        </r>
      </text>
    </comment>
    <comment ref="BY1" authorId="0" shapeId="0" xr:uid="{979E3100-C629-4DCC-8318-39D2417B7FBC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~33</t>
        </r>
      </text>
    </comment>
    <comment ref="BZ1" authorId="0" shapeId="0" xr:uid="{A3706C46-FBA1-41AE-89C1-7D36CC4A85CE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~36</t>
        </r>
      </text>
    </comment>
    <comment ref="CA1" authorId="0" shapeId="0" xr:uid="{0F4E2840-F0C8-4D6A-85BC-44532009C697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~30</t>
        </r>
      </text>
    </comment>
    <comment ref="CB1" authorId="0" shapeId="0" xr:uid="{8046A560-4B64-4967-9D6A-CB12D6E599CC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~40</t>
        </r>
      </text>
    </comment>
    <comment ref="CC1" authorId="0" shapeId="0" xr:uid="{4F46A543-EC5E-4F3E-A0A8-3BEC603BFB5F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Max~0.380</t>
        </r>
      </text>
    </comment>
    <comment ref="CD1" authorId="0" shapeId="0" xr:uid="{88F129E6-4B55-47CD-B0CC-EF63BA614D34}">
      <text>
        <r>
          <rPr>
            <b/>
            <sz val="9"/>
            <color indexed="81"/>
            <rFont val="Tahoma"/>
            <family val="2"/>
            <charset val="161"/>
          </rPr>
          <t>SARLIS Vangelis:</t>
        </r>
        <r>
          <rPr>
            <sz val="9"/>
            <color indexed="81"/>
            <rFont val="Tahoma"/>
            <family val="2"/>
            <charset val="161"/>
          </rPr>
          <t xml:space="preserve">
Max ~38</t>
        </r>
      </text>
    </comment>
    <comment ref="CE1" authorId="0" shapeId="0" xr:uid="{4E617C6D-1C0A-4FB4-8FE5-9A0E481F7931}">
      <text>
        <r>
          <rPr>
            <b/>
            <sz val="9"/>
            <color indexed="81"/>
            <rFont val="Tahoma"/>
            <family val="2"/>
            <charset val="161"/>
          </rPr>
          <t>SARLIS Vangelis:</t>
        </r>
        <r>
          <rPr>
            <sz val="9"/>
            <color indexed="81"/>
            <rFont val="Tahoma"/>
            <family val="2"/>
            <charset val="161"/>
          </rPr>
          <t xml:space="preserve">
Max ~23</t>
        </r>
      </text>
    </comment>
    <comment ref="CF1" authorId="0" shapeId="0" xr:uid="{2DA04FAD-18D8-4560-A2BC-2D9289721361}">
      <text>
        <r>
          <rPr>
            <b/>
            <sz val="9"/>
            <color indexed="81"/>
            <rFont val="Tahoma"/>
            <charset val="1"/>
          </rPr>
          <t xml:space="preserve">SARLIS Vangelis:
</t>
        </r>
        <r>
          <rPr>
            <sz val="9"/>
            <color indexed="81"/>
            <rFont val="Tahoma"/>
            <family val="2"/>
            <charset val="161"/>
          </rPr>
          <t>Max ~ 1.8</t>
        </r>
      </text>
    </comment>
    <comment ref="CG1" authorId="0" shapeId="0" xr:uid="{DC797AA7-747D-4E21-8FAE-243847686157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~35</t>
        </r>
      </text>
    </comment>
    <comment ref="CH1" authorId="0" shapeId="0" xr:uid="{D39ADC36-77DE-48DC-8B96-ADF92BE672F6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~18</t>
        </r>
      </text>
    </comment>
    <comment ref="CI1" authorId="0" shapeId="0" xr:uid="{015D10DE-50A4-4F8F-BCBD-21863418AE77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~50</t>
        </r>
      </text>
    </comment>
    <comment ref="CJ1" authorId="0" shapeId="0" xr:uid="{5F21909A-4291-4050-A355-664C1212747F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~3</t>
        </r>
      </text>
    </comment>
    <comment ref="CK1" authorId="0" shapeId="0" xr:uid="{2754D098-D7C9-43DE-B850-E5D938B04849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~25</t>
        </r>
      </text>
    </comment>
    <comment ref="CL1" authorId="0" shapeId="0" xr:uid="{8399CF8E-D091-43F3-A38E-8170513AEBEA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~5</t>
        </r>
      </text>
    </comment>
    <comment ref="CM1" authorId="0" shapeId="0" xr:uid="{DD467EC6-D687-4614-8B19-D4CDC8AB8BBD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~2.3</t>
        </r>
      </text>
    </comment>
    <comment ref="CN1" authorId="0" shapeId="0" xr:uid="{01CE9CA3-DB06-4221-9B55-CE6A000460CF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 1800</t>
        </r>
      </text>
    </comment>
    <comment ref="CO1" authorId="0" shapeId="0" xr:uid="{9D69EE1C-03F2-4C20-8123-BBC9CCBD9954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~70
</t>
        </r>
      </text>
    </comment>
    <comment ref="CP1" authorId="0" shapeId="0" xr:uid="{F1C072D8-B6C0-47A6-899F-A4A7A321BBD7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~70</t>
        </r>
      </text>
    </comment>
    <comment ref="CQ1" authorId="0" shapeId="0" xr:uid="{E64C11B1-3063-48C0-ADA2-B5A60BB32DED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~40</t>
        </r>
      </text>
    </comment>
    <comment ref="CR1" authorId="0" shapeId="0" xr:uid="{1185C7ED-E91D-49E0-9ECD-DD7711026A5F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~110</t>
        </r>
      </text>
    </comment>
    <comment ref="CS1" authorId="0" shapeId="0" xr:uid="{25B1EB38-A03C-4467-8587-E79C736D2C6D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~24</t>
        </r>
      </text>
    </comment>
    <comment ref="CT1" authorId="0" shapeId="0" xr:uid="{AAEAA533-E0E6-4733-845C-1ABDFCB7C333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~42</t>
        </r>
      </text>
    </comment>
    <comment ref="CU1" authorId="0" shapeId="0" xr:uid="{33C1BC71-3173-42B6-9FFA-5DD57BC4036A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~17</t>
        </r>
      </text>
    </comment>
    <comment ref="CV1" authorId="0" shapeId="0" xr:uid="{A89F4785-36BB-4D0E-8556-0E8623063AA2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~62</t>
        </r>
      </text>
    </comment>
    <comment ref="CW1" authorId="0" shapeId="0" xr:uid="{9C5D7E99-293F-4EE2-86EB-1C0C9873C108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~12</t>
        </r>
      </text>
    </comment>
    <comment ref="CX1" authorId="0" shapeId="0" xr:uid="{007B3241-AC66-4CB1-961A-4A088FFC90FA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~12</t>
        </r>
      </text>
    </comment>
    <comment ref="CY1" authorId="0" shapeId="0" xr:uid="{F4530B9A-DBBA-47F6-BB73-8362FADAE038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~0.300</t>
        </r>
      </text>
    </comment>
    <comment ref="CZ1" authorId="0" shapeId="0" xr:uid="{A1A35F81-884F-4BF6-8CF7-594BDB584A4F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~9</t>
        </r>
      </text>
    </comment>
    <comment ref="DA1" authorId="0" shapeId="0" xr:uid="{62AB896A-DC48-45C9-8FAC-AFB3E1D12653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~20</t>
        </r>
      </text>
    </comment>
    <comment ref="DB1" authorId="0" shapeId="0" xr:uid="{240333E7-A401-49C2-857D-423480DB7C6B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~21</t>
        </r>
      </text>
    </comment>
    <comment ref="DC1" authorId="0" shapeId="0" xr:uid="{A5E22DD7-29BD-4B22-8B01-8A94B608364A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~21</t>
        </r>
      </text>
    </comment>
    <comment ref="DD1" authorId="0" shapeId="0" xr:uid="{D91BFB96-1A08-4E67-9D58-9A328C9FD66F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~10</t>
        </r>
      </text>
    </comment>
    <comment ref="DE1" authorId="0" shapeId="0" xr:uid="{44CF27D2-CD79-45FD-97F8-698005649977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~33</t>
        </r>
      </text>
    </comment>
    <comment ref="DF1" authorId="0" shapeId="0" xr:uid="{B9412FE4-562C-4727-A639-5D44228F79BC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~36</t>
        </r>
      </text>
    </comment>
    <comment ref="DG1" authorId="0" shapeId="0" xr:uid="{F5D9C2F0-5EBA-4A03-95DE-91F2343BB570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~30</t>
        </r>
      </text>
    </comment>
    <comment ref="DH1" authorId="0" shapeId="0" xr:uid="{060DF6CF-FC4E-4CB6-952B-55BED91F3F52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 ~40</t>
        </r>
      </text>
    </comment>
    <comment ref="DI1" authorId="0" shapeId="0" xr:uid="{B3D5D04F-824F-4B49-977B-91741799FEC3}">
      <text>
        <r>
          <rPr>
            <b/>
            <sz val="9"/>
            <color indexed="81"/>
            <rFont val="Tahoma"/>
            <charset val="1"/>
          </rPr>
          <t>SARLIS Vangelis:</t>
        </r>
        <r>
          <rPr>
            <sz val="9"/>
            <color indexed="81"/>
            <rFont val="Tahoma"/>
            <charset val="1"/>
          </rPr>
          <t xml:space="preserve">
Max~0.380</t>
        </r>
      </text>
    </comment>
  </commentList>
</comments>
</file>

<file path=xl/sharedStrings.xml><?xml version="1.0" encoding="utf-8"?>
<sst xmlns="http://schemas.openxmlformats.org/spreadsheetml/2006/main" count="2430" uniqueCount="172">
  <si>
    <t>PLAYER</t>
  </si>
  <si>
    <t>Pos</t>
  </si>
  <si>
    <t>TEAM</t>
  </si>
  <si>
    <t>AGE</t>
  </si>
  <si>
    <t>GP</t>
  </si>
  <si>
    <t>W</t>
  </si>
  <si>
    <t>L</t>
  </si>
  <si>
    <t>MIN</t>
  </si>
  <si>
    <t>MP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</si>
  <si>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</si>
  <si>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</si>
  <si>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</si>
  <si>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</si>
  <si>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</si>
  <si>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</si>
  <si>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</si>
  <si>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</si>
  <si>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</si>
  <si>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</si>
  <si>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</si>
  <si>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</si>
  <si>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</si>
  <si>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Deflections</t>
  </si>
  <si>
    <t>Screen Assists</t>
  </si>
  <si>
    <t>AST</t>
  </si>
  <si>
    <t>TOV</t>
  </si>
  <si>
    <t>STL</t>
  </si>
  <si>
    <t>BLK</t>
  </si>
  <si>
    <t>BLKA</t>
  </si>
  <si>
    <t>PF</t>
  </si>
  <si>
    <t>PFD</t>
  </si>
  <si>
    <t>FP</t>
  </si>
  <si>
    <t>DD2</t>
  </si>
  <si>
    <t>TD3</t>
  </si>
  <si>
    <t>OFFRTG</t>
  </si>
  <si>
    <t>DEFRTG</t>
  </si>
  <si>
    <t>NETRTG</t>
  </si>
  <si>
    <t>AST%</t>
  </si>
  <si>
    <t>AST/TO</t>
  </si>
  <si>
    <t>OREB%</t>
  </si>
  <si>
    <t>DREB%</t>
  </si>
  <si>
    <t>REB%</t>
  </si>
  <si>
    <t>TO RATIO</t>
  </si>
  <si>
    <t>EFG%</t>
  </si>
  <si>
    <t>TS%</t>
  </si>
  <si>
    <t>USG%</t>
  </si>
  <si>
    <t>PACE</t>
  </si>
  <si>
    <t>PIE</t>
  </si>
  <si>
    <t>WS</t>
  </si>
  <si>
    <t>WS/48</t>
  </si>
  <si>
    <t>BPM</t>
  </si>
  <si>
    <t>PIPM</t>
  </si>
  <si>
    <t>GmSc</t>
  </si>
  <si>
    <t>Andre Drummond</t>
  </si>
  <si>
    <t>C</t>
  </si>
  <si>
    <t>DET</t>
  </si>
  <si>
    <t>Anthony Davis</t>
  </si>
  <si>
    <t>NOP</t>
  </si>
  <si>
    <t>Ben Simmons</t>
  </si>
  <si>
    <t>SG</t>
  </si>
  <si>
    <t>PHI</t>
  </si>
  <si>
    <t>Damian Lillard</t>
  </si>
  <si>
    <t>PG</t>
  </si>
  <si>
    <t>POR</t>
  </si>
  <si>
    <t>Giannis Antetokounmpo</t>
  </si>
  <si>
    <t>MIL</t>
  </si>
  <si>
    <t>James Harden</t>
  </si>
  <si>
    <t>HOU</t>
  </si>
  <si>
    <t>Jimmy Butler</t>
  </si>
  <si>
    <t>Joel Embiid</t>
  </si>
  <si>
    <t>Karl-Anthony Towns</t>
  </si>
  <si>
    <t>Kevin Durant</t>
  </si>
  <si>
    <t>SF</t>
  </si>
  <si>
    <t>GSW</t>
  </si>
  <si>
    <t>Kyrie Irving</t>
  </si>
  <si>
    <t>BOS</t>
  </si>
  <si>
    <t>LaMarcus Aldridge</t>
  </si>
  <si>
    <t>SAS</t>
  </si>
  <si>
    <t>LeBron James</t>
  </si>
  <si>
    <t>CLE</t>
  </si>
  <si>
    <t>Nikola Jokic</t>
  </si>
  <si>
    <t>DEN</t>
  </si>
  <si>
    <t>Paul George</t>
  </si>
  <si>
    <t>OKC</t>
  </si>
  <si>
    <t>Rudy Gobert</t>
  </si>
  <si>
    <t>UTA</t>
  </si>
  <si>
    <t>Russell Westbrook</t>
  </si>
  <si>
    <t>Stephen Curry</t>
  </si>
  <si>
    <t>Year</t>
  </si>
  <si>
    <t>Quarter</t>
  </si>
  <si>
    <t>2017-2018</t>
  </si>
  <si>
    <t>Q1</t>
  </si>
  <si>
    <t>Q1-Q2</t>
  </si>
  <si>
    <t>Q1-Q3</t>
  </si>
  <si>
    <t>Q1-Q4</t>
  </si>
  <si>
    <t>Kawhi Leonard</t>
  </si>
  <si>
    <t>Luka Doncic</t>
  </si>
  <si>
    <t>2018-2019</t>
  </si>
  <si>
    <t>TOR</t>
  </si>
  <si>
    <t>LAL</t>
  </si>
  <si>
    <t>DAL</t>
  </si>
  <si>
    <t>2019-2020</t>
  </si>
  <si>
    <t>MIA</t>
  </si>
  <si>
    <t>LAC</t>
  </si>
  <si>
    <t>PRA</t>
  </si>
  <si>
    <t>VORP</t>
  </si>
  <si>
    <t>PER</t>
  </si>
  <si>
    <t>EFF</t>
  </si>
  <si>
    <t>VA</t>
  </si>
  <si>
    <t>EWA</t>
  </si>
  <si>
    <t>PIR</t>
  </si>
  <si>
    <t>PRL</t>
  </si>
  <si>
    <t>AST Ratio</t>
  </si>
  <si>
    <t>Tendex</t>
  </si>
  <si>
    <t>TeamPACE</t>
  </si>
  <si>
    <t>PPP</t>
  </si>
  <si>
    <t>Win%</t>
  </si>
  <si>
    <t>WAR</t>
  </si>
  <si>
    <t>Poss</t>
  </si>
  <si>
    <t>POSS/G</t>
  </si>
  <si>
    <t>Hustle</t>
  </si>
  <si>
    <t>Utility</t>
  </si>
  <si>
    <t>%Utility</t>
  </si>
  <si>
    <t>LooseBallsRecovered</t>
  </si>
  <si>
    <t>ScreenAssistsPTS</t>
  </si>
  <si>
    <t>%PPP</t>
  </si>
  <si>
    <t>%ASTRatio</t>
  </si>
  <si>
    <t>WinsRPM</t>
  </si>
  <si>
    <t>RPM(+/-)</t>
  </si>
  <si>
    <t>TeamELO</t>
  </si>
  <si>
    <t>%ScreenAssistsPTS</t>
  </si>
  <si>
    <t>%PRA</t>
  </si>
  <si>
    <t>%AST/TO</t>
  </si>
  <si>
    <t>%REB%</t>
  </si>
  <si>
    <t>%Deflections</t>
  </si>
  <si>
    <t>%LooseBallsRecovered</t>
  </si>
  <si>
    <t>%TeamELO</t>
  </si>
  <si>
    <t>%EFG%</t>
  </si>
  <si>
    <t>%TS%</t>
  </si>
  <si>
    <t>%USG%</t>
  </si>
  <si>
    <t>%PACE</t>
  </si>
  <si>
    <t>%PIE</t>
  </si>
  <si>
    <t>%NETRTG</t>
  </si>
  <si>
    <t>%FP</t>
  </si>
  <si>
    <t>%RPM(+/-)</t>
  </si>
  <si>
    <t>%BPM</t>
  </si>
  <si>
    <t>%WS/48</t>
  </si>
  <si>
    <t>%PIPM</t>
  </si>
  <si>
    <t>%WAR</t>
  </si>
  <si>
    <t>%GmSc</t>
  </si>
  <si>
    <t>%WinsRPM</t>
  </si>
  <si>
    <t>%VORP</t>
  </si>
  <si>
    <t>%PER</t>
  </si>
  <si>
    <t>%EFF</t>
  </si>
  <si>
    <t>%EWA</t>
  </si>
  <si>
    <t>%PIR</t>
  </si>
  <si>
    <t>%Tendex</t>
  </si>
  <si>
    <t>TOV%</t>
  </si>
  <si>
    <t>FTr</t>
  </si>
  <si>
    <t>4Factors</t>
  </si>
  <si>
    <t>%4Factors</t>
  </si>
  <si>
    <t>API</t>
  </si>
  <si>
    <t>J. Harden</t>
  </si>
  <si>
    <t>L. James</t>
  </si>
  <si>
    <t>S. Curry</t>
  </si>
  <si>
    <t>A. Davis</t>
  </si>
  <si>
    <t>G. Antetokounmpo</t>
  </si>
  <si>
    <t>DPI</t>
  </si>
  <si>
    <t>R. Gobert</t>
  </si>
  <si>
    <t>A. Drummond</t>
  </si>
  <si>
    <t>J. Embiid</t>
  </si>
  <si>
    <t>L. Doncic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</si>
</sst>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0"/>
      <color rgb="FFFFFFFF"/>
      <name val="Calibri"/>
      <family val="2"/>
      <charset val="161"/>
    </font>
    <font>
      <sz val="9"/>
      <color rgb="FF000000"/>
      <name val="Calibri"/>
      <family val="2"/>
      <charset val="161"/>
    </font>
    <font>
      <b/>
      <sz val="9"/>
      <color rgb="FFFFFFFF"/>
      <name val="Calibri"/>
      <family val="2"/>
      <charset val="16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3813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/>
    <xf numFmtId="0" fontId="1" fillId="0" borderId="0" xfId="0" applyFon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Fill="1" applyAlignment="1">
      <alignment wrapText="1"/>
    </xf>
    <xf numFmtId="166" fontId="0" fillId="3" borderId="0" xfId="1" applyNumberFormat="1" applyFont="1" applyFill="1" applyAlignment="1">
      <alignment horizontal="center" wrapText="1"/>
    </xf>
    <xf numFmtId="10" fontId="8" fillId="3" borderId="0" xfId="1" applyNumberFormat="1" applyFont="1" applyFill="1" applyAlignment="1">
      <alignment horizontal="center" wrapText="1"/>
    </xf>
    <xf numFmtId="166" fontId="0" fillId="4" borderId="0" xfId="1" applyNumberFormat="1" applyFont="1" applyFill="1" applyAlignment="1">
      <alignment horizontal="center" wrapText="1"/>
    </xf>
    <xf numFmtId="164" fontId="0" fillId="2" borderId="0" xfId="1" applyNumberFormat="1" applyFont="1" applyFill="1"/>
    <xf numFmtId="165" fontId="0" fillId="0" borderId="0" xfId="0" applyNumberFormat="1"/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10" fontId="10" fillId="4" borderId="4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10" fontId="10" fillId="7" borderId="4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11" fillId="8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left" vertical="center"/>
    </xf>
    <xf numFmtId="0" fontId="10" fillId="6" borderId="4" xfId="0" applyFont="1" applyFill="1" applyBorder="1" applyAlignment="1">
      <alignment horizontal="left" vertical="center"/>
    </xf>
    <xf numFmtId="10" fontId="10" fillId="8" borderId="4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7" borderId="3" xfId="0" applyFont="1" applyFill="1" applyBorder="1" applyAlignment="1">
      <alignment horizontal="left" vertical="center"/>
    </xf>
    <xf numFmtId="0" fontId="10" fillId="7" borderId="4" xfId="0" applyFont="1" applyFill="1" applyBorder="1" applyAlignment="1">
      <alignment horizontal="left" vertical="center"/>
    </xf>
    <xf numFmtId="10" fontId="8" fillId="9" borderId="0" xfId="1" applyNumberFormat="1" applyFont="1" applyFill="1" applyAlignment="1">
      <alignment horizontal="center" wrapText="1"/>
    </xf>
    <xf numFmtId="9" fontId="10" fillId="8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rgb="FF92D05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numFmt numFmtId="166" formatCode="0.0%"/>
      <fill>
        <patternFill patternType="solid">
          <fgColor indexed="64"/>
          <bgColor theme="7"/>
        </patternFill>
      </fill>
      <alignment horizontal="center" vertical="bottom" textRotation="0" wrapText="1" indent="0" justifyLastLine="0" shrinkToFit="0" readingOrder="0"/>
    </dxf>
    <dxf>
      <numFmt numFmtId="166" formatCode="0.0%"/>
    </dxf>
    <dxf>
      <numFmt numFmtId="165" formatCode="0.00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>
          <fgColor indexed="64"/>
          <bgColor rgb="FF00B0F0"/>
        </patternFill>
      </fill>
    </dxf>
    <dxf>
      <numFmt numFmtId="164" formatCode="0.0"/>
      <fill>
        <patternFill>
          <fgColor indexed="64"/>
          <bgColor rgb="FF00B0F0"/>
        </patternFill>
      </fill>
    </dxf>
    <dxf>
      <numFmt numFmtId="164" formatCode="0.0"/>
      <fill>
        <patternFill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>
          <fgColor indexed="64"/>
          <bgColor rgb="FF00B0F0"/>
        </patternFill>
      </fill>
    </dxf>
    <dxf>
      <numFmt numFmtId="164" formatCode="0.0"/>
      <fill>
        <patternFill>
          <fgColor indexed="64"/>
          <bgColor rgb="FF00B0F0"/>
        </patternFill>
      </fill>
    </dxf>
    <dxf>
      <numFmt numFmtId="164" formatCode="0.0"/>
      <fill>
        <patternFill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solid">
          <fgColor indexed="64"/>
          <bgColor rgb="FF00B0F0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3D9C3F-B951-4921-860F-8EAB4DCD55CC}" name="Table1" displayName="Table1" ref="A1:DJ204" totalsRowShown="0" headerRowDxfId="109">
  <autoFilter ref="A1:DJ204" xr:uid="{221725C1-393E-49DC-9D97-345A1BDD8539}"/>
  <sortState xmlns:xlrd2="http://schemas.microsoft.com/office/spreadsheetml/2017/richdata2" ref="A2:DJ196">
    <sortCondition descending="1" ref="CD1:CD204"/>
  </sortState>
  <tableColumns count="114">
    <tableColumn id="1" xr3:uid="{35BF0E9D-2366-40A3-A68D-709FA1051A06}" name="PLAYER"/>
    <tableColumn id="2" xr3:uid="{228C341C-0AB0-4C98-BA8A-F85BA1DCD10A}" name="Year"/>
    <tableColumn id="3" xr3:uid="{57415EE2-5833-41F8-AF00-CA8074AD5C5A}" name="Quarter"/>
    <tableColumn id="4" xr3:uid="{D4700B3A-C25A-4123-AE5D-42D13B73B16C}" name="Pos"/>
    <tableColumn id="71" xr3:uid="{0E4C0D40-B58D-4A16-9B80-FB989035062C}" name="PRL" dataDxfId="108"/>
    <tableColumn id="5" xr3:uid="{74C0230B-D73B-4B50-A4FC-E7DBD22C2BF6}" name="TEAM"/>
    <tableColumn id="74" xr3:uid="{D28357AA-77B1-4EE8-A123-7C49DAB447F6}" name="TeamPACE" dataDxfId="107"/>
    <tableColumn id="6" xr3:uid="{92BEB7DC-ECEF-44A0-8BB3-680A2FBCD3DD}" name="AGE" dataDxfId="106"/>
    <tableColumn id="7" xr3:uid="{4971DD22-1DBD-4672-AA3F-C75E69B0CF85}" name="GP" dataDxfId="105"/>
    <tableColumn id="8" xr3:uid="{7F597167-8AC2-4B5B-88E3-0D8444344D4E}" name="W" dataDxfId="104"/>
    <tableColumn id="9" xr3:uid="{763550E0-5149-4CA0-9ABA-995248EA3DA7}" name="L" dataDxfId="103"/>
    <tableColumn id="78" xr3:uid="{90F8AAD1-C234-44E6-87CB-345D48667488}" name="Win%" dataDxfId="102">
      <calculatedColumnFormula>Table1[[#This Row],[W]]/Table1[[#This Row],[GP]]</calculatedColumnFormula>
    </tableColumn>
    <tableColumn id="80" xr3:uid="{B98C301A-D0AD-4744-B17F-74F07CCF7180}" name="Poss" dataDxfId="101"/>
    <tableColumn id="10" xr3:uid="{35D5F836-9BA7-443A-BBC8-EC54A77F610B}" name="MIN" dataDxfId="100"/>
    <tableColumn id="11" xr3:uid="{0EDD9339-49D1-476E-A1A7-0B13CA29D8C4}" name="MP" dataDxfId="99"/>
    <tableColumn id="12" xr3:uid="{097F8413-3308-434F-A827-7D112522BF2C}" name="PTS" dataDxfId="98"/>
    <tableColumn id="13" xr3:uid="{F963C0E2-C752-4744-8680-CCFA82845924}" name="FGM" dataDxfId="97"/>
    <tableColumn id="14" xr3:uid="{203D3F1F-149F-4DCA-94C1-1C3EBBA08CF1}" name="FGA" dataDxfId="96"/>
    <tableColumn id="15" xr3:uid="{9CA342D3-71EB-4602-A9F4-30FE06A8CBF3}" name="FG%" dataDxfId="95"/>
    <tableColumn id="16" xr3:uid="{6A66E9D1-4592-4752-ACD9-E610DCDD4AC3}" name="3PM" dataDxfId="94"/>
    <tableColumn id="17" xr3:uid="{B4388D70-408D-4F41-921E-5A5FE3C6B067}" name="3PA" dataDxfId="93"/>
    <tableColumn id="18" xr3:uid="{5A7DB0A0-DCEF-4FBE-B18D-11A6B6FC43A6}" name="3P%" dataDxfId="92"/>
    <tableColumn id="19" xr3:uid="{C24E43E0-0640-472A-82B7-B1D1273858DA}" name="FTM" dataDxfId="91"/>
    <tableColumn id="20" xr3:uid="{A5885F5D-2CD4-4877-B408-434055EE914E}" name="FTA" dataDxfId="90"/>
    <tableColumn id="21" xr3:uid="{DCB0A726-FE53-4A1E-9839-F9F5715FDC40}" name="FT%" dataDxfId="89"/>
    <tableColumn id="22" xr3:uid="{CFC71E3F-2A76-476E-9244-45B6D4C15EE6}" name="OREB" dataDxfId="88"/>
    <tableColumn id="23" xr3:uid="{C2F24EE6-CC13-45C0-BA85-CE285089BADD}" name="DREB" dataDxfId="87"/>
    <tableColumn id="24" xr3:uid="{E2FFE09B-FD42-45DC-90B1-29CD23A0852C}" name="REB" dataDxfId="86"/>
    <tableColumn id="25" xr3:uid="{2B0CDFDB-F544-41E6-8169-ABD1921C5939}" name="Screen Assists" dataDxfId="85"/>
    <tableColumn id="26" xr3:uid="{88C2C2A2-2F81-4BEE-BAF6-8AA0CE33B0C5}" name="AST" dataDxfId="84"/>
    <tableColumn id="27" xr3:uid="{25444382-B262-4B78-8E37-C610F6C254C8}" name="TOV" dataDxfId="83"/>
    <tableColumn id="28" xr3:uid="{05887C09-9C72-4F69-A03E-7F88F85A004C}" name="STL" dataDxfId="82"/>
    <tableColumn id="29" xr3:uid="{4BEB673F-EC2F-4811-B5A5-B9E34C9CAA26}" name="BLK" dataDxfId="81"/>
    <tableColumn id="30" xr3:uid="{FE94EDE1-8C73-4FF4-B443-C4EA8D935DDA}" name="BLKA" dataDxfId="80"/>
    <tableColumn id="31" xr3:uid="{F784CEBB-17E2-4A88-A43A-1DC092EE766B}" name="PF" dataDxfId="79"/>
    <tableColumn id="32" xr3:uid="{9CFC8CFC-8F8C-43FD-ADD9-FC02C4D43322}" name="PFD" dataDxfId="78"/>
    <tableColumn id="33" xr3:uid="{663B45BE-D50A-48EA-A6CE-DF826D3DDD41}" name="OFFRTG" dataDxfId="77"/>
    <tableColumn id="34" xr3:uid="{C8CBDDB6-B136-4E9F-84D4-008B40548E4D}" name="DEFRTG" dataDxfId="76"/>
    <tableColumn id="35" xr3:uid="{5368E555-1EC4-4A0B-918B-750E4BFD27DB}" name="AST%" dataDxfId="75"/>
    <tableColumn id="37" xr3:uid="{83B3ABCF-3EB0-4BDB-B3A9-D541CB20A76E}" name="OREB%" dataDxfId="74"/>
    <tableColumn id="38" xr3:uid="{B0C90B21-33DF-48E7-B935-BC502564B28D}" name="DREB%" dataDxfId="73"/>
    <tableColumn id="39" xr3:uid="{FA14028D-B0F8-499A-9A4D-19F184976BB5}" name="TO RATIO" dataDxfId="72"/>
    <tableColumn id="75" xr3:uid="{748F9A6C-688F-4ADE-8738-DC12BC63E2C2}" name="POSS/G" dataDxfId="71">
      <calculatedColumnFormula>0.96*Table1[[#This Row],[FGA]]+Table1[[#This Row],[TOV]]+(0.44*Table1[[#This Row],[FTA]]-Table1[[#This Row],[OREB]])</calculatedColumnFormula>
    </tableColumn>
    <tableColumn id="83" xr3:uid="{DFFC24FD-4999-4642-ABBB-457A8F93D37C}" name="DD2" dataDxfId="70"/>
    <tableColumn id="82" xr3:uid="{3FB2779D-A1FA-4154-A204-C5D25B7A828E}" name="TD3" dataDxfId="69"/>
    <tableColumn id="84" xr3:uid="{450EC85B-3778-4B51-88EF-3DA56E908EB4}" name="WS" dataDxfId="68"/>
    <tableColumn id="85" xr3:uid="{BB024045-E182-41BD-8132-289F4DD4807B}" name="VA" dataDxfId="67"/>
    <tableColumn id="88" xr3:uid="{EECC3F11-0495-4F41-A25E-88479EA724A6}" name="Hustle" dataDxfId="66">
      <calculatedColumnFormula>Table1[[#This Row],[BLK]]+Table1[[#This Row],[PFD]]+Table1[[#This Row],[STL]]+Table1[Deflections]+Table1[[#This Row],[LooseBallsRecovered]]+Table1[[#This Row],[REB]]-Table1[[#This Row],[TOV]]+Table1[[#This Row],[ScreenAssistsPTS]]</calculatedColumnFormula>
    </tableColumn>
    <tableColumn id="86" xr3:uid="{9A280245-65CB-4CC1-B017-21A165EDBD70}" name="Utility" dataDxfId="65">
      <calculatedColumnFormula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calculatedColumnFormula>
    </tableColumn>
    <tableColumn id="76" xr3:uid="{D437DC57-24BA-4433-B3F5-53D2A4FF0090}" name="PPP" dataDxfId="64">
      <calculatedColumnFormula>Table1[[#This Row],[PTS]]/Table1[[#This Row],[POSS/G]]</calculatedColumnFormula>
    </tableColumn>
    <tableColumn id="72" xr3:uid="{14845395-8BE0-48AD-AAFC-988CF256DDB1}" name="AST Ratio" dataDxfId="63"/>
    <tableColumn id="40" xr3:uid="{4E64FD9D-7579-4A88-825F-B99310084CBB}" name="ScreenAssistsPTS" dataDxfId="62"/>
    <tableColumn id="41" xr3:uid="{F12648B6-DA5D-4DA7-B025-56DDE13EE324}" name="PRA" dataDxfId="61">
      <calculatedColumnFormula>P2+AB2+AD2</calculatedColumnFormula>
    </tableColumn>
    <tableColumn id="44" xr3:uid="{34540EA8-6F46-4F2B-87AC-82998635FC3B}" name="AST/TO" dataDxfId="60"/>
    <tableColumn id="46" xr3:uid="{2B1F23DB-59BF-4573-87BA-8016303A1E2A}" name="Deflections" dataDxfId="59"/>
    <tableColumn id="47" xr3:uid="{D5FB3FFF-609B-4DA0-8BF3-EEE597123221}" name="LooseBallsRecovered" dataDxfId="58"/>
    <tableColumn id="48" xr3:uid="{A7BCB92B-6B92-4B43-A399-70357A5E08B5}" name="TeamELO" dataDxfId="57"/>
    <tableColumn id="122" xr3:uid="{079113DF-7AD0-4EA4-9084-41CBE3B1F6B7}" name="FTr" dataDxfId="56" dataCellStyle="Percent"/>
    <tableColumn id="121" xr3:uid="{73D7F343-69AC-454D-96BE-2EDAEDFA99E1}" name="TOV%" dataDxfId="55" dataCellStyle="Percent"/>
    <tableColumn id="120" xr3:uid="{FC414ABD-12F5-46A3-8084-D7347923A9F4}" name="REB%" dataDxfId="54"/>
    <tableColumn id="49" xr3:uid="{C70D7AA7-0B13-4777-BF77-835C28C31771}" name="EFG%" dataDxfId="53"/>
    <tableColumn id="123" xr3:uid="{4F7BE6B3-11A6-49FF-8AE8-8AA7375AE307}" name="4Factors" dataDxfId="52">
      <calculatedColumnFormula>0.4*Table1[[#This Row],[EFG%]]+0.25*Table1[[#This Row],[TOV%]]+0.2*Table1[[#This Row],[REB%]]+0.15*Table1[[#This Row],[FTr]]</calculatedColumnFormula>
    </tableColumn>
    <tableColumn id="50" xr3:uid="{3F82C8CC-876C-4858-837D-6E77468ABDB7}" name="TS%" dataDxfId="51"/>
    <tableColumn id="51" xr3:uid="{5BD654C8-F02D-4496-9EC1-8FC0C25619BF}" name="USG%" dataDxfId="50"/>
    <tableColumn id="52" xr3:uid="{A3C971A9-8531-4C32-B5F6-F9C781A66F78}" name="PACE" dataDxfId="49"/>
    <tableColumn id="53" xr3:uid="{C7E8D669-6219-4B20-9714-E351ED53A715}" name="PIE" dataDxfId="48"/>
    <tableColumn id="54" xr3:uid="{129AE5CD-01C5-492B-8EAA-6EE6AA9A86F8}" name="NETRTG" dataDxfId="47"/>
    <tableColumn id="55" xr3:uid="{6ABCBB2A-4729-4516-BE5E-B5E44AEF0172}" name="FP" dataDxfId="46"/>
    <tableColumn id="56" xr3:uid="{1CD9EEBE-1AC8-4C2D-B584-B8281E27E024}" name="RPM(+/-)" dataDxfId="45"/>
    <tableColumn id="70" xr3:uid="{BF4F882D-D49E-4FD6-95AD-87F9293A046E}" name="BPM" dataDxfId="44"/>
    <tableColumn id="58" xr3:uid="{FF3ABB16-F33F-4A04-A308-ED73486254EA}" name="WS/48" dataDxfId="43"/>
    <tableColumn id="60" xr3:uid="{C034C00D-9FE1-43AF-9398-014DCF09CC98}" name="PIPM" dataDxfId="42"/>
    <tableColumn id="79" xr3:uid="{1FAD009A-B16A-43C9-B68F-66FC61AB9F2B}" name="WAR" dataDxfId="41"/>
    <tableColumn id="62" xr3:uid="{1218F93C-5972-4A03-A0DB-16586F8D04CA}" name="GmSc" dataDxfId="40">
      <calculatedColumnFormula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calculatedColumnFormula>
    </tableColumn>
    <tableColumn id="63" xr3:uid="{E054EF80-9504-4ABA-B0DC-A88A29ADD2FF}" name="WinsRPM" dataDxfId="39"/>
    <tableColumn id="64" xr3:uid="{9410492F-A81C-4837-BEB3-A619D548FFC5}" name="VORP" dataDxfId="38"/>
    <tableColumn id="65" xr3:uid="{E5E3FCA5-B4F6-435F-BD64-12FBAB98DAF1}" name="PER" dataDxfId="37"/>
    <tableColumn id="66" xr3:uid="{B24B83FC-459C-47E3-A139-F50C538323EA}" name="EFF" dataDxfId="36">
      <calculatedColumnFormula>(Table1[[#This Row],[PTS]]+Table1[[#This Row],[REB]]+Table1[[#This Row],[AST]]+Table1[[#This Row],[STL]]+Table1[[#This Row],[BLK]]-(Table1[[#This Row],[FGA]]-Table1[[#This Row],[FGM]])-(Table1[[#This Row],[FTA]]-Table1[[#This Row],[FTM]])-Table1[[#This Row],[TOV]])</calculatedColumnFormula>
    </tableColumn>
    <tableColumn id="69" xr3:uid="{13A5A9CD-B3C3-4098-B5EC-AB24E0A195CE}" name="EWA" dataDxfId="35">
      <calculatedColumnFormula>Table1[[#This Row],[VA]]/30</calculatedColumnFormula>
    </tableColumn>
    <tableColumn id="67" xr3:uid="{687231CA-2118-4374-8147-F6FD898A6079}" name="PIR" dataDxfId="34">
      <calculatedColumnFormula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calculatedColumnFormula>
    </tableColumn>
    <tableColumn id="73" xr3:uid="{326FE4E1-72B3-4350-8F12-D50CCF91B1DA}" name="Tendex" dataDxfId="33">
      <calculatedColumnFormula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calculatedColumnFormula>
    </tableColumn>
    <tableColumn id="87" xr3:uid="{AEE35FE3-9166-4276-9E71-553D09335BD1}" name="DPI" dataDxfId="32">
      <calculatedColumnFormula>Table1[[#This Row],[Hustle]]/38</calculatedColumnFormula>
    </tableColumn>
    <tableColumn id="89" xr3:uid="{32406850-5D43-4EBE-B815-90A10372AA86}" name="%Utility" dataDxfId="31" dataCellStyle="Percent">
      <calculatedColumnFormula>Table1[[#This Row],[Utility]]/23</calculatedColumnFormula>
    </tableColumn>
    <tableColumn id="90" xr3:uid="{0D10EA4A-F420-456C-A24B-64B6E9FCCE64}" name="%PPP" dataDxfId="30" dataCellStyle="Percent">
      <calculatedColumnFormula>Table1[[#This Row],[PPP]]/1.8</calculatedColumnFormula>
    </tableColumn>
    <tableColumn id="91" xr3:uid="{D248E5B2-A0FB-4529-9E51-027366024393}" name="%ASTRatio" dataDxfId="29" dataCellStyle="Percent">
      <calculatedColumnFormula>Table1[[#This Row],[AST Ratio]]/35</calculatedColumnFormula>
    </tableColumn>
    <tableColumn id="92" xr3:uid="{4AC814B2-FE49-493F-8E1C-B87C8F7EA2CC}" name="%ScreenAssistsPTS" dataDxfId="28" dataCellStyle="Percent">
      <calculatedColumnFormula>Table1[[#This Row],[ScreenAssistsPTS]]/18</calculatedColumnFormula>
    </tableColumn>
    <tableColumn id="93" xr3:uid="{482C65C9-B087-42BB-82AF-A90A9C1B3332}" name="%PRA" dataDxfId="27" dataCellStyle="Percent">
      <calculatedColumnFormula>Table1[[#This Row],[PRA]]/50</calculatedColumnFormula>
    </tableColumn>
    <tableColumn id="94" xr3:uid="{52283AFA-5234-4952-B0DE-443208751F1E}" name="%AST/TO" dataDxfId="26" dataCellStyle="Percent">
      <calculatedColumnFormula>Table1[[#This Row],[AST/TO]]/3</calculatedColumnFormula>
    </tableColumn>
    <tableColumn id="95" xr3:uid="{4767E8B0-9159-4514-BAFB-579C3BDC9122}" name="%REB%" dataDxfId="25" dataCellStyle="Percent">
      <calculatedColumnFormula>Table1[[#This Row],[REB]]/25</calculatedColumnFormula>
    </tableColumn>
    <tableColumn id="96" xr3:uid="{CD16838F-9FAB-4FEC-B667-F0AEB3A0EB5F}" name="%Deflections" dataDxfId="24" dataCellStyle="Percent">
      <calculatedColumnFormula>Table1[[#This Row],[Deflections]]/5</calculatedColumnFormula>
    </tableColumn>
    <tableColumn id="97" xr3:uid="{A1925CE0-9141-43B8-A03E-63030D27FEA2}" name="%LooseBallsRecovered" dataDxfId="23" dataCellStyle="Percent">
      <calculatedColumnFormula>Table1[[#This Row],[LooseBallsRecovered]]/2.3</calculatedColumnFormula>
    </tableColumn>
    <tableColumn id="98" xr3:uid="{3C765B51-EADC-45EC-B5EB-5ABEF8DDB2D3}" name="%TeamELO" dataDxfId="22" dataCellStyle="Percent">
      <calculatedColumnFormula>Table1[[#This Row],[TeamELO]]/1800</calculatedColumnFormula>
    </tableColumn>
    <tableColumn id="99" xr3:uid="{51C00556-459C-4841-8FA1-88D19DC48142}" name="%EFG%" dataDxfId="21" dataCellStyle="Percent">
      <calculatedColumnFormula>Table1[[#This Row],[EFG%]]/70</calculatedColumnFormula>
    </tableColumn>
    <tableColumn id="100" xr3:uid="{875C0367-CCC1-49C9-9217-30B57B5C2565}" name="%TS%" dataDxfId="20" dataCellStyle="Percent">
      <calculatedColumnFormula>Table1[[#This Row],[TS%]]/70</calculatedColumnFormula>
    </tableColumn>
    <tableColumn id="101" xr3:uid="{9D49F276-970D-4FC8-B210-D8A61B0D97CC}" name="%USG%" dataDxfId="19" dataCellStyle="Percent">
      <calculatedColumnFormula>Table1[[#This Row],[USG%]]/40</calculatedColumnFormula>
    </tableColumn>
    <tableColumn id="102" xr3:uid="{2EF1AF9D-8035-4A26-8D1F-7F7218BB5AF9}" name="%PACE" dataDxfId="18" dataCellStyle="Percent">
      <calculatedColumnFormula>Table1[[#This Row],[PACE]]/110</calculatedColumnFormula>
    </tableColumn>
    <tableColumn id="103" xr3:uid="{BBDB145F-7D7C-46FD-8B4B-5FD70C4EBF77}" name="%PIE" dataDxfId="17" dataCellStyle="Percent">
      <calculatedColumnFormula>Table1[[#This Row],[PIE]]/24</calculatedColumnFormula>
    </tableColumn>
    <tableColumn id="124" xr3:uid="{1D16EE49-73B8-433A-A412-955E4E6BE549}" name="%4Factors" dataDxfId="16" dataCellStyle="Percent">
      <calculatedColumnFormula>(0.4*Table1[[#This Row],[EFG%]]+0.25*Table1[[#This Row],[TOV%]]+0.2*Table1[[#This Row],[REB%]]+0.15*Table1[[#This Row],[FTr]])/42</calculatedColumnFormula>
    </tableColumn>
    <tableColumn id="104" xr3:uid="{F9FB6D75-78DB-4594-A484-73436BCE3C52}" name="%NETRTG" dataDxfId="15" dataCellStyle="Percent">
      <calculatedColumnFormula>Table1[[#This Row],[NETRTG]]/17</calculatedColumnFormula>
    </tableColumn>
    <tableColumn id="105" xr3:uid="{B1FD1F66-A20A-4B39-A9EA-DCE221FC6C13}" name="%FP" dataDxfId="14" dataCellStyle="Percent">
      <calculatedColumnFormula>Table1[[#This Row],[FP]]/62</calculatedColumnFormula>
    </tableColumn>
    <tableColumn id="106" xr3:uid="{43384E41-DD3F-4D95-A614-1EEC10202D7E}" name="%RPM(+/-)" dataDxfId="13" dataCellStyle="Percent">
      <calculatedColumnFormula>Table1[[#This Row],[RPM(+/-)]]/12</calculatedColumnFormula>
    </tableColumn>
    <tableColumn id="107" xr3:uid="{1C7C5745-3147-4191-A212-52E9D1A32886}" name="%BPM" dataDxfId="12" dataCellStyle="Percent">
      <calculatedColumnFormula>Table1[[#This Row],[BPM]]/12</calculatedColumnFormula>
    </tableColumn>
    <tableColumn id="108" xr3:uid="{E29FF888-30EC-4541-8101-B4CBD65E5DF8}" name="%WS/48" dataDxfId="11" dataCellStyle="Percent">
      <calculatedColumnFormula>Table1[[#This Row],[WS/48]]/0.3</calculatedColumnFormula>
    </tableColumn>
    <tableColumn id="109" xr3:uid="{9612E27B-CC48-4F3F-95A7-0BCDB74388B4}" name="%PIPM" dataDxfId="10" dataCellStyle="Percent">
      <calculatedColumnFormula>Table1[[#This Row],[PIPM]]/9</calculatedColumnFormula>
    </tableColumn>
    <tableColumn id="110" xr3:uid="{05BCF8CE-C11C-43F9-979C-572A225003BC}" name="%WAR" dataDxfId="9" dataCellStyle="Percent">
      <calculatedColumnFormula>Table1[[#This Row],[WAR]]/20</calculatedColumnFormula>
    </tableColumn>
    <tableColumn id="111" xr3:uid="{C8F5BA3C-3A52-4CFD-BA49-629E2D90F93C}" name="%GmSc" dataDxfId="8" dataCellStyle="Percent">
      <calculatedColumnFormula>Table1[[#This Row],[GmSc]]/21</calculatedColumnFormula>
    </tableColumn>
    <tableColumn id="112" xr3:uid="{68741D25-EDAA-4995-A79D-948A8E71E85A}" name="%WinsRPM" dataDxfId="7" dataCellStyle="Percent">
      <calculatedColumnFormula>Table1[[#This Row],[WinsRPM]]/21</calculatedColumnFormula>
    </tableColumn>
    <tableColumn id="113" xr3:uid="{24838075-89BA-44A4-BA62-A6E38E9D5F87}" name="%VORP" dataDxfId="6" dataCellStyle="Percent">
      <calculatedColumnFormula>Table1[[#This Row],[VORP]]/10</calculatedColumnFormula>
    </tableColumn>
    <tableColumn id="114" xr3:uid="{DC2ACC7E-0B5E-420B-AC32-6EBA7CF3B0B3}" name="%PER" dataDxfId="5" dataCellStyle="Percent">
      <calculatedColumnFormula>Table1[[#This Row],[PER]]/33</calculatedColumnFormula>
    </tableColumn>
    <tableColumn id="115" xr3:uid="{D9AC3EBD-C550-4E4E-BABC-4C3AECC8F5C5}" name="%EFF" dataDxfId="4" dataCellStyle="Percent">
      <calculatedColumnFormula>Table1[[#This Row],[EFF]]/36</calculatedColumnFormula>
    </tableColumn>
    <tableColumn id="116" xr3:uid="{6772C8FD-DBC3-47EA-9D78-FDCE68D543F2}" name="%EWA" dataDxfId="3" dataCellStyle="Percent">
      <calculatedColumnFormula>Table1[[#This Row],[EWA]]/30</calculatedColumnFormula>
    </tableColumn>
    <tableColumn id="117" xr3:uid="{2ED2FB7F-AF80-43D8-A849-D79C7D1A4865}" name="%PIR" dataDxfId="2" dataCellStyle="Percent">
      <calculatedColumnFormula>Table1[[#This Row],[PIR]]/40</calculatedColumnFormula>
    </tableColumn>
    <tableColumn id="118" xr3:uid="{BF193A03-9FA2-4349-8707-5776C0D4D78C}" name="%Tendex" dataDxfId="1" dataCellStyle="Percent">
      <calculatedColumnFormula>Table1[[#This Row],[Tendex]]/0.38</calculatedColumnFormula>
    </tableColumn>
    <tableColumn id="119" xr3:uid="{934CDD33-879D-45C5-9FD2-0A346A6DDFC8}" name="API" dataDxfId="0" dataCellStyle="Percent">
      <calculatedColumnFormula>SUM(Table1[[#This Row],[DPI]:[%Tendex]])/32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211"/>
  <sheetViews>
    <sheetView tabSelected="1" zoomScaleNormal="100" workbookViewId="0">
      <pane xSplit="2" topLeftCell="C1" activePane="topRight" state="frozen"/>
      <selection pane="topRight" activeCell="C11" sqref="C11"/>
    </sheetView>
  </sheetViews>
  <sheetFormatPr defaultRowHeight="15" x14ac:dyDescent="0.25"/>
  <cols>
    <col min="1" max="1" width="23" bestFit="1" customWidth="1"/>
    <col min="2" max="3" width="10.140625" bestFit="1" customWidth="1"/>
    <col min="4" max="4" width="7.140625" bestFit="1" customWidth="1"/>
    <col min="5" max="5" width="6.42578125" bestFit="1" customWidth="1"/>
    <col min="6" max="6" width="8.42578125" bestFit="1" customWidth="1"/>
    <col min="7" max="7" width="11.28515625" customWidth="1"/>
    <col min="8" max="8" width="7" bestFit="1" customWidth="1"/>
    <col min="9" max="9" width="5.85546875" bestFit="1" customWidth="1"/>
    <col min="10" max="10" width="5.28515625" bestFit="1" customWidth="1"/>
    <col min="11" max="11" width="4.140625" bestFit="1" customWidth="1"/>
    <col min="12" max="12" width="8.5703125" bestFit="1" customWidth="1"/>
    <col min="13" max="13" width="7.28515625" bestFit="1" customWidth="1"/>
    <col min="14" max="14" width="7.140625" bestFit="1" customWidth="1"/>
    <col min="15" max="15" width="6.85546875" bestFit="1" customWidth="1"/>
    <col min="16" max="16" width="6.42578125" bestFit="1" customWidth="1"/>
    <col min="17" max="17" width="7.5703125" bestFit="1" customWidth="1"/>
    <col min="18" max="18" width="7" bestFit="1" customWidth="1"/>
    <col min="19" max="20" width="7.28515625" bestFit="1" customWidth="1"/>
    <col min="21" max="21" width="6.7109375" bestFit="1" customWidth="1"/>
    <col min="22" max="22" width="7" bestFit="1" customWidth="1"/>
    <col min="23" max="23" width="7.140625" bestFit="1" customWidth="1"/>
    <col min="24" max="24" width="6.5703125" bestFit="1" customWidth="1"/>
    <col min="25" max="25" width="6.85546875" bestFit="1" customWidth="1"/>
    <col min="26" max="26" width="8" bestFit="1" customWidth="1"/>
    <col min="27" max="27" width="7.85546875" bestFit="1" customWidth="1"/>
    <col min="28" max="28" width="6.5703125" bestFit="1" customWidth="1"/>
    <col min="29" max="29" width="13.28515625" customWidth="1"/>
    <col min="30" max="30" width="6.5703125" bestFit="1" customWidth="1"/>
    <col min="31" max="31" width="7" bestFit="1" customWidth="1"/>
    <col min="32" max="32" width="6.140625" bestFit="1" customWidth="1"/>
    <col min="33" max="33" width="6.42578125" bestFit="1" customWidth="1"/>
    <col min="34" max="34" width="7.7109375" bestFit="1" customWidth="1"/>
    <col min="35" max="35" width="5.42578125" bestFit="1" customWidth="1"/>
    <col min="36" max="36" width="6.7109375" bestFit="1" customWidth="1"/>
    <col min="37" max="37" width="10.28515625" bestFit="1" customWidth="1"/>
    <col min="38" max="38" width="10.140625" bestFit="1" customWidth="1"/>
    <col min="39" max="39" width="8.140625" bestFit="1" customWidth="1"/>
    <col min="40" max="40" width="9.5703125" bestFit="1" customWidth="1"/>
    <col min="41" max="41" width="9.42578125" bestFit="1" customWidth="1"/>
    <col min="42" max="42" width="11.5703125" bestFit="1" customWidth="1"/>
    <col min="43" max="43" width="10.140625" bestFit="1" customWidth="1"/>
    <col min="44" max="44" width="6.85546875" bestFit="1" customWidth="1"/>
    <col min="45" max="45" width="6.5703125" bestFit="1" customWidth="1"/>
    <col min="46" max="46" width="6.28515625" bestFit="1" customWidth="1"/>
    <col min="47" max="47" width="5.85546875" bestFit="1" customWidth="1"/>
    <col min="48" max="48" width="9" bestFit="1" customWidth="1"/>
    <col min="49" max="49" width="8.85546875" bestFit="1" customWidth="1"/>
    <col min="50" max="50" width="6.7109375" bestFit="1" customWidth="1"/>
    <col min="51" max="51" width="11.5703125" style="3" bestFit="1" customWidth="1"/>
    <col min="52" max="52" width="18.5703125" style="3" bestFit="1" customWidth="1"/>
    <col min="53" max="53" width="6.85546875" style="3" bestFit="1" customWidth="1"/>
    <col min="54" max="54" width="9.85546875" style="3" bestFit="1" customWidth="1"/>
    <col min="55" max="55" width="13.42578125" style="3" bestFit="1" customWidth="1"/>
    <col min="56" max="56" width="22.28515625" style="5" bestFit="1" customWidth="1"/>
    <col min="57" max="57" width="11.42578125" style="3" bestFit="1" customWidth="1"/>
    <col min="58" max="58" width="6" style="3" bestFit="1" customWidth="1"/>
    <col min="59" max="59" width="8.5703125" style="3" bestFit="1" customWidth="1"/>
    <col min="60" max="60" width="8.140625" style="3" bestFit="1" customWidth="1"/>
    <col min="61" max="61" width="8.28515625" style="3" bestFit="1" customWidth="1"/>
    <col min="62" max="62" width="10.5703125" style="3" bestFit="1" customWidth="1"/>
    <col min="63" max="63" width="6.85546875" style="3" bestFit="1" customWidth="1"/>
    <col min="64" max="64" width="8.7109375" style="3" bestFit="1" customWidth="1"/>
    <col min="65" max="65" width="7.85546875" style="3" bestFit="1" customWidth="1"/>
    <col min="66" max="66" width="6" style="3" bestFit="1" customWidth="1"/>
    <col min="67" max="67" width="10.28515625" style="3" bestFit="1" customWidth="1"/>
    <col min="68" max="68" width="5.42578125" style="3" bestFit="1" customWidth="1"/>
    <col min="69" max="69" width="11.42578125" style="3" bestFit="1" customWidth="1"/>
    <col min="70" max="70" width="7.42578125" bestFit="1" customWidth="1"/>
    <col min="71" max="71" width="9.140625" bestFit="1" customWidth="1"/>
    <col min="72" max="72" width="8" bestFit="1" customWidth="1"/>
    <col min="73" max="73" width="7.7109375" bestFit="1" customWidth="1"/>
    <col min="74" max="74" width="8.28515625" bestFit="1" customWidth="1"/>
    <col min="75" max="75" width="12" bestFit="1" customWidth="1"/>
    <col min="76" max="76" width="8.28515625" bestFit="1" customWidth="1"/>
    <col min="77" max="77" width="6.5703125" bestFit="1" customWidth="1"/>
    <col min="78" max="78" width="6.28515625" bestFit="1" customWidth="1"/>
    <col min="79" max="79" width="7.5703125" bestFit="1" customWidth="1"/>
    <col min="80" max="80" width="6.140625" bestFit="1" customWidth="1"/>
    <col min="81" max="81" width="9.85546875" bestFit="1" customWidth="1"/>
    <col min="82" max="82" width="12.85546875" bestFit="1" customWidth="1"/>
    <col min="83" max="83" width="12.7109375" bestFit="1" customWidth="1"/>
    <col min="84" max="84" width="10.5703125" bestFit="1" customWidth="1"/>
    <col min="85" max="85" width="15" bestFit="1" customWidth="1"/>
    <col min="86" max="86" width="22.5703125" bestFit="1" customWidth="1"/>
    <col min="87" max="87" width="10.7109375" bestFit="1" customWidth="1"/>
    <col min="88" max="88" width="13.7109375" bestFit="1" customWidth="1"/>
    <col min="89" max="89" width="12" bestFit="1" customWidth="1"/>
    <col min="90" max="90" width="17.28515625" bestFit="1" customWidth="1"/>
    <col min="91" max="91" width="26.28515625" bestFit="1" customWidth="1"/>
    <col min="92" max="92" width="15.28515625" bestFit="1" customWidth="1"/>
    <col min="93" max="93" width="12.140625" bestFit="1" customWidth="1"/>
    <col min="94" max="94" width="10.7109375" bestFit="1" customWidth="1"/>
    <col min="95" max="95" width="12.5703125" bestFit="1" customWidth="1"/>
    <col min="96" max="96" width="11.7109375" bestFit="1" customWidth="1"/>
    <col min="97" max="97" width="9.85546875" bestFit="1" customWidth="1"/>
    <col min="98" max="98" width="14.42578125" bestFit="1" customWidth="1"/>
    <col min="99" max="99" width="14.140625" bestFit="1" customWidth="1"/>
    <col min="100" max="100" width="9.28515625" bestFit="1" customWidth="1"/>
    <col min="101" max="101" width="15.28515625" bestFit="1" customWidth="1"/>
    <col min="102" max="102" width="11.28515625" bestFit="1" customWidth="1"/>
    <col min="103" max="103" width="13" bestFit="1" customWidth="1"/>
    <col min="104" max="104" width="11.85546875" bestFit="1" customWidth="1"/>
    <col min="105" max="105" width="11.5703125" bestFit="1" customWidth="1"/>
    <col min="106" max="106" width="12.140625" bestFit="1" customWidth="1"/>
    <col min="107" max="107" width="15.85546875" bestFit="1" customWidth="1"/>
    <col min="108" max="108" width="12.140625" bestFit="1" customWidth="1"/>
    <col min="109" max="109" width="10.42578125" bestFit="1" customWidth="1"/>
    <col min="110" max="110" width="10.140625" bestFit="1" customWidth="1"/>
    <col min="111" max="111" width="11.42578125" bestFit="1" customWidth="1"/>
    <col min="112" max="112" width="10" bestFit="1" customWidth="1"/>
    <col min="113" max="113" width="13.7109375" bestFit="1" customWidth="1"/>
    <col min="114" max="114" width="8.5703125" bestFit="1" customWidth="1"/>
  </cols>
  <sheetData>
    <row r="1" spans="1:114" s="1" customFormat="1" ht="29.25" customHeight="1" x14ac:dyDescent="0.25">
      <c r="A1" s="1" t="s">
        <v>0</v>
      </c>
      <c r="B1" s="1" t="s">
        <v>88</v>
      </c>
      <c r="C1" s="1" t="s">
        <v>89</v>
      </c>
      <c r="D1" s="1" t="s">
        <v>1</v>
      </c>
      <c r="E1" s="1" t="s">
        <v>111</v>
      </c>
      <c r="F1" s="1" t="s">
        <v>2</v>
      </c>
      <c r="G1" s="1" t="s">
        <v>114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116</v>
      </c>
      <c r="M1" s="1" t="s">
        <v>118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34</v>
      </c>
      <c r="AL1" s="1" t="s">
        <v>35</v>
      </c>
      <c r="AM1" s="1" t="s">
        <v>37</v>
      </c>
      <c r="AN1" s="1" t="s">
        <v>39</v>
      </c>
      <c r="AO1" s="1" t="s">
        <v>40</v>
      </c>
      <c r="AP1" s="1" t="s">
        <v>42</v>
      </c>
      <c r="AQ1" s="1" t="s">
        <v>119</v>
      </c>
      <c r="AR1" s="11" t="s">
        <v>32</v>
      </c>
      <c r="AS1" s="11" t="s">
        <v>33</v>
      </c>
      <c r="AT1" s="11" t="s">
        <v>48</v>
      </c>
      <c r="AU1" s="11" t="s">
        <v>108</v>
      </c>
      <c r="AV1" s="2" t="s">
        <v>120</v>
      </c>
      <c r="AW1" s="2" t="s">
        <v>121</v>
      </c>
      <c r="AX1" s="2" t="s">
        <v>115</v>
      </c>
      <c r="AY1" s="2" t="s">
        <v>112</v>
      </c>
      <c r="AZ1" s="2" t="s">
        <v>124</v>
      </c>
      <c r="BA1" s="2" t="s">
        <v>104</v>
      </c>
      <c r="BB1" s="2" t="s">
        <v>38</v>
      </c>
      <c r="BC1" s="2" t="s">
        <v>22</v>
      </c>
      <c r="BD1" s="2" t="s">
        <v>123</v>
      </c>
      <c r="BE1" s="2" t="s">
        <v>129</v>
      </c>
      <c r="BF1" s="2" t="s">
        <v>158</v>
      </c>
      <c r="BG1" s="2" t="s">
        <v>157</v>
      </c>
      <c r="BH1" s="2" t="s">
        <v>41</v>
      </c>
      <c r="BI1" s="2" t="s">
        <v>43</v>
      </c>
      <c r="BJ1" s="2" t="s">
        <v>159</v>
      </c>
      <c r="BK1" s="2" t="s">
        <v>44</v>
      </c>
      <c r="BL1" s="2" t="s">
        <v>45</v>
      </c>
      <c r="BM1" s="2" t="s">
        <v>46</v>
      </c>
      <c r="BN1" s="2" t="s">
        <v>47</v>
      </c>
      <c r="BO1" s="2" t="s">
        <v>36</v>
      </c>
      <c r="BP1" s="2" t="s">
        <v>31</v>
      </c>
      <c r="BQ1" s="2" t="s">
        <v>128</v>
      </c>
      <c r="BR1" s="2" t="s">
        <v>50</v>
      </c>
      <c r="BS1" s="2" t="s">
        <v>49</v>
      </c>
      <c r="BT1" s="2" t="s">
        <v>51</v>
      </c>
      <c r="BU1" s="2" t="s">
        <v>117</v>
      </c>
      <c r="BV1" s="2" t="s">
        <v>52</v>
      </c>
      <c r="BW1" s="2" t="s">
        <v>127</v>
      </c>
      <c r="BX1" s="2" t="s">
        <v>105</v>
      </c>
      <c r="BY1" s="2" t="s">
        <v>106</v>
      </c>
      <c r="BZ1" s="2" t="s">
        <v>107</v>
      </c>
      <c r="CA1" s="2" t="s">
        <v>109</v>
      </c>
      <c r="CB1" s="2" t="s">
        <v>110</v>
      </c>
      <c r="CC1" s="2" t="s">
        <v>113</v>
      </c>
      <c r="CD1" s="39" t="s">
        <v>167</v>
      </c>
      <c r="CE1" s="13" t="s">
        <v>122</v>
      </c>
      <c r="CF1" s="13" t="s">
        <v>125</v>
      </c>
      <c r="CG1" s="13" t="s">
        <v>126</v>
      </c>
      <c r="CH1" s="13" t="s">
        <v>130</v>
      </c>
      <c r="CI1" s="13" t="s">
        <v>131</v>
      </c>
      <c r="CJ1" s="13" t="s">
        <v>132</v>
      </c>
      <c r="CK1" s="13" t="s">
        <v>133</v>
      </c>
      <c r="CL1" s="13" t="s">
        <v>134</v>
      </c>
      <c r="CM1" s="13" t="s">
        <v>135</v>
      </c>
      <c r="CN1" s="13" t="s">
        <v>136</v>
      </c>
      <c r="CO1" s="13" t="s">
        <v>137</v>
      </c>
      <c r="CP1" s="13" t="s">
        <v>138</v>
      </c>
      <c r="CQ1" s="13" t="s">
        <v>139</v>
      </c>
      <c r="CR1" s="13" t="s">
        <v>140</v>
      </c>
      <c r="CS1" s="13" t="s">
        <v>141</v>
      </c>
      <c r="CT1" s="12" t="s">
        <v>160</v>
      </c>
      <c r="CU1" s="13" t="s">
        <v>142</v>
      </c>
      <c r="CV1" s="13" t="s">
        <v>143</v>
      </c>
      <c r="CW1" s="13" t="s">
        <v>144</v>
      </c>
      <c r="CX1" s="13" t="s">
        <v>145</v>
      </c>
      <c r="CY1" s="13" t="s">
        <v>146</v>
      </c>
      <c r="CZ1" s="13" t="s">
        <v>147</v>
      </c>
      <c r="DA1" s="13" t="s">
        <v>148</v>
      </c>
      <c r="DB1" s="13" t="s">
        <v>149</v>
      </c>
      <c r="DC1" s="13" t="s">
        <v>150</v>
      </c>
      <c r="DD1" s="13" t="s">
        <v>151</v>
      </c>
      <c r="DE1" s="13" t="s">
        <v>152</v>
      </c>
      <c r="DF1" s="13" t="s">
        <v>153</v>
      </c>
      <c r="DG1" s="13" t="s">
        <v>154</v>
      </c>
      <c r="DH1" s="13" t="s">
        <v>155</v>
      </c>
      <c r="DI1" s="13" t="s">
        <v>156</v>
      </c>
      <c r="DJ1" s="28" t="s">
        <v>161</v>
      </c>
    </row>
    <row r="2" spans="1:114" x14ac:dyDescent="0.25">
      <c r="A2" t="s">
        <v>84</v>
      </c>
      <c r="B2" t="s">
        <v>101</v>
      </c>
      <c r="C2" t="s">
        <v>91</v>
      </c>
      <c r="D2" t="s">
        <v>54</v>
      </c>
      <c r="E2" s="7">
        <v>10.6</v>
      </c>
      <c r="F2" t="s">
        <v>85</v>
      </c>
      <c r="G2" s="7">
        <v>98.95</v>
      </c>
      <c r="H2" s="6">
        <v>27</v>
      </c>
      <c r="I2" s="6">
        <v>17</v>
      </c>
      <c r="J2" s="6">
        <v>11</v>
      </c>
      <c r="K2" s="6">
        <v>6</v>
      </c>
      <c r="L2" s="8">
        <f>Table1[[#This Row],[W]]/Table1[[#This Row],[GP]]</f>
        <v>0.6470588235294118</v>
      </c>
      <c r="M2" s="6">
        <v>10409</v>
      </c>
      <c r="N2" s="7">
        <v>34.6</v>
      </c>
      <c r="O2" s="7">
        <v>588.20000000000005</v>
      </c>
      <c r="P2" s="7">
        <v>13.4</v>
      </c>
      <c r="Q2" s="7">
        <v>4.9000000000000004</v>
      </c>
      <c r="R2" s="7">
        <v>7.6</v>
      </c>
      <c r="S2" s="7">
        <v>64.3</v>
      </c>
      <c r="T2" s="7">
        <v>0</v>
      </c>
      <c r="U2" s="7">
        <v>0</v>
      </c>
      <c r="V2" s="7">
        <v>0</v>
      </c>
      <c r="W2" s="7">
        <v>3.6</v>
      </c>
      <c r="X2" s="7">
        <v>5.6</v>
      </c>
      <c r="Y2" s="7">
        <v>64.2</v>
      </c>
      <c r="Z2" s="7">
        <v>3.2</v>
      </c>
      <c r="AA2" s="7">
        <v>10.7</v>
      </c>
      <c r="AB2" s="7">
        <v>13.9</v>
      </c>
      <c r="AC2" s="7">
        <v>8.1999999999999993</v>
      </c>
      <c r="AD2" s="7">
        <v>1.1000000000000001</v>
      </c>
      <c r="AE2" s="7">
        <v>2.2000000000000002</v>
      </c>
      <c r="AF2" s="7">
        <v>0.9</v>
      </c>
      <c r="AG2" s="7">
        <v>2</v>
      </c>
      <c r="AH2" s="7">
        <v>0.7</v>
      </c>
      <c r="AI2" s="7">
        <v>3.3</v>
      </c>
      <c r="AJ2" s="7">
        <v>5.5</v>
      </c>
      <c r="AK2" s="7">
        <v>107.5</v>
      </c>
      <c r="AL2" s="7">
        <v>100.9</v>
      </c>
      <c r="AM2" s="7">
        <v>4.9000000000000004</v>
      </c>
      <c r="AN2" s="7">
        <v>9.4</v>
      </c>
      <c r="AO2" s="7">
        <v>28.4</v>
      </c>
      <c r="AP2" s="7">
        <v>16.7</v>
      </c>
      <c r="AQ2" s="7">
        <f>0.96*Table1[[#This Row],[FGA]]+Table1[[#This Row],[TOV]]+(0.44*Table1[[#This Row],[FTA]]-Table1[[#This Row],[OREB]])</f>
        <v>8.759999999999998</v>
      </c>
      <c r="AR2" s="5">
        <v>11</v>
      </c>
      <c r="AS2" s="5">
        <v>0</v>
      </c>
      <c r="AT2" s="5">
        <v>9.5</v>
      </c>
      <c r="AU2" s="5">
        <v>300</v>
      </c>
      <c r="AV2" s="9">
        <f>Table1[[#This Row],[BLK]]+Table1[[#This Row],[PFD]]+Table1[[#This Row],[STL]]+Table1[Deflections]+Table1[[#This Row],[LooseBallsRecovered]]+Table1[[#This Row],[REB]]-Table1[[#This Row],[TOV]]+Table1[[#This Row],[ScreenAssistsPTS]]</f>
        <v>38</v>
      </c>
      <c r="AW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20.6</v>
      </c>
      <c r="AX2" s="9">
        <f>Table1[[#This Row],[PTS]]/Table1[[#This Row],[POSS/G]]</f>
        <v>1.5296803652968041</v>
      </c>
      <c r="AY2" s="9">
        <v>8.4</v>
      </c>
      <c r="AZ2" s="9">
        <v>15.9</v>
      </c>
      <c r="BA2" s="9">
        <f>P2+AB2+AD2</f>
        <v>28.400000000000002</v>
      </c>
      <c r="BB2" s="9">
        <v>0.5</v>
      </c>
      <c r="BC2" s="9">
        <v>1.5</v>
      </c>
      <c r="BD2" s="9">
        <v>0.5</v>
      </c>
      <c r="BE2" s="9">
        <v>1598.6320606305121</v>
      </c>
      <c r="BF2" s="15">
        <v>47.4</v>
      </c>
      <c r="BG2" s="15">
        <v>17</v>
      </c>
      <c r="BH2" s="9">
        <v>19.3</v>
      </c>
      <c r="BI2" s="9">
        <v>64.3</v>
      </c>
      <c r="BJ2" s="9">
        <f>0.4*Table1[[#This Row],[EFG%]]+0.25*Table1[[#This Row],[TOV%]]+0.2*Table1[[#This Row],[REB%]]+0.15*Table1[[#This Row],[FTr]]</f>
        <v>40.94</v>
      </c>
      <c r="BK2" s="9">
        <v>66.5</v>
      </c>
      <c r="BL2" s="9">
        <v>15.2</v>
      </c>
      <c r="BM2" s="9">
        <v>100.97</v>
      </c>
      <c r="BN2" s="9">
        <v>15</v>
      </c>
      <c r="BO2" s="9">
        <v>6.6</v>
      </c>
      <c r="BP2" s="9">
        <v>38.5</v>
      </c>
      <c r="BQ2" s="9">
        <v>4.5999999999999996</v>
      </c>
      <c r="BR2" s="9">
        <v>2</v>
      </c>
      <c r="BS2" s="9">
        <v>0.22</v>
      </c>
      <c r="BT2" s="9">
        <v>4</v>
      </c>
      <c r="BU2" s="9">
        <v>9</v>
      </c>
      <c r="BV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12.829999999999998</v>
      </c>
      <c r="BW2" s="9">
        <v>3.5</v>
      </c>
      <c r="BX2" s="9">
        <v>2.5</v>
      </c>
      <c r="BY2" s="9">
        <v>20.3</v>
      </c>
      <c r="BZ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24.400000000000002</v>
      </c>
      <c r="CA2" s="9">
        <f>Table1[[#This Row],[VA]]/30</f>
        <v>10</v>
      </c>
      <c r="CB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25.9</v>
      </c>
      <c r="CC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0.25616164559565341</v>
      </c>
      <c r="CD2" s="12">
        <f>Table1[[#This Row],[Hustle]]/38</f>
        <v>1</v>
      </c>
      <c r="CE2" s="12">
        <f>Table1[[#This Row],[Utility]]/23</f>
        <v>0.89565217391304353</v>
      </c>
      <c r="CF2" s="12">
        <f>Table1[[#This Row],[PPP]]/1.8</f>
        <v>0.84982242516489115</v>
      </c>
      <c r="CG2" s="12">
        <f>Table1[[#This Row],[AST Ratio]]/35</f>
        <v>0.24000000000000002</v>
      </c>
      <c r="CH2" s="12">
        <f>Table1[[#This Row],[ScreenAssistsPTS]]/18</f>
        <v>0.8833333333333333</v>
      </c>
      <c r="CI2" s="12">
        <f>Table1[[#This Row],[PRA]]/50</f>
        <v>0.56800000000000006</v>
      </c>
      <c r="CJ2" s="12">
        <f>Table1[[#This Row],[AST/TO]]/3</f>
        <v>0.16666666666666666</v>
      </c>
      <c r="CK2" s="12">
        <f>Table1[[#This Row],[REB]]/25</f>
        <v>0.55600000000000005</v>
      </c>
      <c r="CL2" s="12">
        <f>Table1[[#This Row],[Deflections]]/5</f>
        <v>0.3</v>
      </c>
      <c r="CM2" s="12">
        <f>Table1[[#This Row],[LooseBallsRecovered]]/2.3</f>
        <v>0.21739130434782611</v>
      </c>
      <c r="CN2" s="12">
        <f>Table1[[#This Row],[TeamELO]]/1800</f>
        <v>0.88812892257250675</v>
      </c>
      <c r="CO2" s="12">
        <f>Table1[[#This Row],[EFG%]]/70</f>
        <v>0.91857142857142848</v>
      </c>
      <c r="CP2" s="12">
        <f>Table1[[#This Row],[TS%]]/70</f>
        <v>0.95</v>
      </c>
      <c r="CQ2" s="12">
        <f>Table1[[#This Row],[USG%]]/40</f>
        <v>0.38</v>
      </c>
      <c r="CR2" s="12">
        <f>Table1[[#This Row],[PACE]]/110</f>
        <v>0.9179090909090909</v>
      </c>
      <c r="CS2" s="12">
        <f>Table1[[#This Row],[PIE]]/24</f>
        <v>0.625</v>
      </c>
      <c r="CT2" s="12">
        <f>(0.4*Table1[[#This Row],[EFG%]]+0.25*Table1[[#This Row],[TOV%]]+0.2*Table1[[#This Row],[REB%]]+0.15*Table1[[#This Row],[FTr]])/42</f>
        <v>0.97476190476190472</v>
      </c>
      <c r="CU2" s="12">
        <f>Table1[[#This Row],[NETRTG]]/17</f>
        <v>0.38823529411764701</v>
      </c>
      <c r="CV2" s="12">
        <f>Table1[[#This Row],[FP]]/62</f>
        <v>0.62096774193548387</v>
      </c>
      <c r="CW2" s="12">
        <f>Table1[[#This Row],[RPM(+/-)]]/12</f>
        <v>0.3833333333333333</v>
      </c>
      <c r="CX2" s="12">
        <f>Table1[[#This Row],[BPM]]/12</f>
        <v>0.16666666666666666</v>
      </c>
      <c r="CY2" s="12">
        <f>Table1[[#This Row],[WS/48]]/0.3</f>
        <v>0.73333333333333339</v>
      </c>
      <c r="CZ2" s="12">
        <f>Table1[[#This Row],[PIPM]]/9</f>
        <v>0.44444444444444442</v>
      </c>
      <c r="DA2" s="12">
        <f>Table1[[#This Row],[WAR]]/20</f>
        <v>0.45</v>
      </c>
      <c r="DB2" s="12">
        <f>Table1[[#This Row],[GmSc]]/21</f>
        <v>0.61095238095238091</v>
      </c>
      <c r="DC2" s="12">
        <f>Table1[[#This Row],[WinsRPM]]/21</f>
        <v>0.16666666666666666</v>
      </c>
      <c r="DD2" s="12">
        <f>Table1[[#This Row],[VORP]]/10</f>
        <v>0.25</v>
      </c>
      <c r="DE2" s="12">
        <f>Table1[[#This Row],[PER]]/33</f>
        <v>0.61515151515151523</v>
      </c>
      <c r="DF2" s="12">
        <f>Table1[[#This Row],[EFF]]/36</f>
        <v>0.67777777777777781</v>
      </c>
      <c r="DG2" s="12">
        <f>Table1[[#This Row],[EWA]]/30</f>
        <v>0.33333333333333331</v>
      </c>
      <c r="DH2" s="12">
        <f>Table1[[#This Row],[PIR]]/40</f>
        <v>0.64749999999999996</v>
      </c>
      <c r="DI2" s="12">
        <f>Table1[[#This Row],[Tendex]]/0.38</f>
        <v>0.67410959367277212</v>
      </c>
      <c r="DJ2" s="14">
        <f>SUM(Table1[[#This Row],[DPI]:[%Tendex]])/32</f>
        <v>0.57792841661331396</v>
      </c>
    </row>
    <row r="3" spans="1:114" x14ac:dyDescent="0.25">
      <c r="A3" t="s">
        <v>84</v>
      </c>
      <c r="B3" t="s">
        <v>101</v>
      </c>
      <c r="C3" t="s">
        <v>92</v>
      </c>
      <c r="D3" t="s">
        <v>54</v>
      </c>
      <c r="E3" s="7">
        <v>10.6</v>
      </c>
      <c r="F3" t="s">
        <v>85</v>
      </c>
      <c r="G3" s="7">
        <v>98.95</v>
      </c>
      <c r="H3" s="6">
        <v>27</v>
      </c>
      <c r="I3" s="6">
        <v>31</v>
      </c>
      <c r="J3" s="6">
        <v>20</v>
      </c>
      <c r="K3" s="6">
        <v>11</v>
      </c>
      <c r="L3" s="8">
        <f>Table1[[#This Row],[W]]/Table1[[#This Row],[GP]]</f>
        <v>0.64516129032258063</v>
      </c>
      <c r="M3" s="6">
        <v>20437</v>
      </c>
      <c r="N3" s="7">
        <v>34.6</v>
      </c>
      <c r="O3" s="7">
        <v>1072.6000000000001</v>
      </c>
      <c r="P3" s="7">
        <v>14.8</v>
      </c>
      <c r="Q3" s="7">
        <v>5.7</v>
      </c>
      <c r="R3" s="7">
        <v>8.4</v>
      </c>
      <c r="S3" s="7">
        <v>68.2</v>
      </c>
      <c r="T3" s="7">
        <v>0</v>
      </c>
      <c r="U3" s="7">
        <v>0</v>
      </c>
      <c r="V3" s="7">
        <v>0</v>
      </c>
      <c r="W3" s="7">
        <v>3.4</v>
      </c>
      <c r="X3" s="7">
        <v>5.5</v>
      </c>
      <c r="Y3" s="7">
        <v>61.2</v>
      </c>
      <c r="Z3" s="7">
        <v>3.6</v>
      </c>
      <c r="AA3" s="7">
        <v>10.6</v>
      </c>
      <c r="AB3" s="7">
        <v>14.2</v>
      </c>
      <c r="AC3" s="7">
        <v>7.7</v>
      </c>
      <c r="AD3" s="7">
        <v>1.5</v>
      </c>
      <c r="AE3" s="7">
        <v>2.1</v>
      </c>
      <c r="AF3" s="7">
        <v>0.7</v>
      </c>
      <c r="AG3" s="7">
        <v>1.9</v>
      </c>
      <c r="AH3" s="7">
        <v>0.7</v>
      </c>
      <c r="AI3" s="7">
        <v>3.1</v>
      </c>
      <c r="AJ3" s="7">
        <v>5.5</v>
      </c>
      <c r="AK3" s="7">
        <v>110.5</v>
      </c>
      <c r="AL3" s="7">
        <v>103.1</v>
      </c>
      <c r="AM3" s="7">
        <v>6.3</v>
      </c>
      <c r="AN3" s="7">
        <v>10.7</v>
      </c>
      <c r="AO3" s="7">
        <v>28.6</v>
      </c>
      <c r="AP3" s="7">
        <v>14.8</v>
      </c>
      <c r="AQ3" s="7">
        <f>0.96*Table1[[#This Row],[FGA]]+Table1[[#This Row],[TOV]]+(0.44*Table1[[#This Row],[FTA]]-Table1[[#This Row],[OREB]])</f>
        <v>8.984</v>
      </c>
      <c r="AR3" s="5">
        <v>24</v>
      </c>
      <c r="AS3" s="5">
        <v>0</v>
      </c>
      <c r="AT3" s="5">
        <v>10.5</v>
      </c>
      <c r="AU3" s="5">
        <v>350</v>
      </c>
      <c r="AV3" s="9">
        <f>Table1[[#This Row],[BLK]]+Table1[[#This Row],[PFD]]+Table1[[#This Row],[STL]]+Table1[Deflections]+Table1[[#This Row],[LooseBallsRecovered]]+Table1[[#This Row],[REB]]-Table1[[#This Row],[TOV]]+Table1[[#This Row],[ScreenAssistsPTS]]</f>
        <v>37.950000000000003</v>
      </c>
      <c r="AW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20.63</v>
      </c>
      <c r="AX3" s="9">
        <f>Table1[[#This Row],[PTS]]/Table1[[#This Row],[POSS/G]]</f>
        <v>1.6473731077471061</v>
      </c>
      <c r="AY3" s="9">
        <v>10.1</v>
      </c>
      <c r="AZ3" s="9">
        <v>15.7</v>
      </c>
      <c r="BA3" s="9">
        <f>P3+AB3+AD3</f>
        <v>30.5</v>
      </c>
      <c r="BB3" s="9">
        <v>0.68</v>
      </c>
      <c r="BC3" s="9">
        <v>1.55</v>
      </c>
      <c r="BD3" s="9">
        <v>0.5</v>
      </c>
      <c r="BE3" s="9">
        <v>1584.4097799145861</v>
      </c>
      <c r="BF3" s="15">
        <v>40.5</v>
      </c>
      <c r="BG3" s="15">
        <v>16</v>
      </c>
      <c r="BH3" s="9">
        <v>20.100000000000001</v>
      </c>
      <c r="BI3" s="9">
        <v>68.2</v>
      </c>
      <c r="BJ3" s="9">
        <f>0.4*Table1[[#This Row],[EFG%]]+0.25*Table1[[#This Row],[TOV%]]+0.2*Table1[[#This Row],[REB%]]+0.15*Table1[[#This Row],[FTr]]</f>
        <v>41.375000000000007</v>
      </c>
      <c r="BK3" s="9">
        <v>68.5</v>
      </c>
      <c r="BL3" s="9">
        <v>16.100000000000001</v>
      </c>
      <c r="BM3" s="9">
        <v>100.73</v>
      </c>
      <c r="BN3" s="9">
        <v>15.5</v>
      </c>
      <c r="BO3" s="9">
        <v>7.4</v>
      </c>
      <c r="BP3" s="9">
        <v>39.9</v>
      </c>
      <c r="BQ3" s="9">
        <v>5.2</v>
      </c>
      <c r="BR3" s="9">
        <v>2.5</v>
      </c>
      <c r="BS3" s="9">
        <v>0.23499999999999999</v>
      </c>
      <c r="BT3" s="9">
        <v>5</v>
      </c>
      <c r="BU3" s="9">
        <v>10.5</v>
      </c>
      <c r="BV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14.229999999999999</v>
      </c>
      <c r="BW3" s="9">
        <v>4</v>
      </c>
      <c r="BX3" s="9">
        <v>3</v>
      </c>
      <c r="BY3" s="9">
        <v>21.5</v>
      </c>
      <c r="BZ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26.2</v>
      </c>
      <c r="CA3" s="9">
        <f>Table1[[#This Row],[VA]]/30</f>
        <v>11.666666666666666</v>
      </c>
      <c r="CB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27.9</v>
      </c>
      <c r="CC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0.27562966056892163</v>
      </c>
      <c r="CD3" s="12">
        <f>Table1[[#This Row],[Hustle]]/38</f>
        <v>0.99868421052631584</v>
      </c>
      <c r="CE3" s="12">
        <f>Table1[[#This Row],[Utility]]/23</f>
        <v>0.89695652173913043</v>
      </c>
      <c r="CF3" s="12">
        <f>Table1[[#This Row],[PPP]]/1.8</f>
        <v>0.91520728208172564</v>
      </c>
      <c r="CG3" s="12">
        <f>Table1[[#This Row],[AST Ratio]]/35</f>
        <v>0.28857142857142853</v>
      </c>
      <c r="CH3" s="12">
        <f>Table1[[#This Row],[ScreenAssistsPTS]]/18</f>
        <v>0.87222222222222223</v>
      </c>
      <c r="CI3" s="12">
        <f>Table1[[#This Row],[PRA]]/50</f>
        <v>0.61</v>
      </c>
      <c r="CJ3" s="12">
        <f>Table1[[#This Row],[AST/TO]]/3</f>
        <v>0.22666666666666668</v>
      </c>
      <c r="CK3" s="12">
        <f>Table1[[#This Row],[REB]]/25</f>
        <v>0.56799999999999995</v>
      </c>
      <c r="CL3" s="12">
        <f>Table1[[#This Row],[Deflections]]/5</f>
        <v>0.31</v>
      </c>
      <c r="CM3" s="12">
        <f>Table1[[#This Row],[LooseBallsRecovered]]/2.3</f>
        <v>0.21739130434782611</v>
      </c>
      <c r="CN3" s="12">
        <f>Table1[[#This Row],[TeamELO]]/1800</f>
        <v>0.88022765550810345</v>
      </c>
      <c r="CO3" s="12">
        <f>Table1[[#This Row],[EFG%]]/70</f>
        <v>0.97428571428571431</v>
      </c>
      <c r="CP3" s="12">
        <f>Table1[[#This Row],[TS%]]/70</f>
        <v>0.97857142857142854</v>
      </c>
      <c r="CQ3" s="12">
        <f>Table1[[#This Row],[USG%]]/40</f>
        <v>0.40250000000000002</v>
      </c>
      <c r="CR3" s="12">
        <f>Table1[[#This Row],[PACE]]/110</f>
        <v>0.91572727272727272</v>
      </c>
      <c r="CS3" s="12">
        <f>Table1[[#This Row],[PIE]]/24</f>
        <v>0.64583333333333337</v>
      </c>
      <c r="CT3" s="12">
        <f>(0.4*Table1[[#This Row],[EFG%]]+0.25*Table1[[#This Row],[TOV%]]+0.2*Table1[[#This Row],[REB%]]+0.15*Table1[[#This Row],[FTr]])/42</f>
        <v>0.98511904761904778</v>
      </c>
      <c r="CU3" s="12">
        <f>Table1[[#This Row],[NETRTG]]/17</f>
        <v>0.43529411764705883</v>
      </c>
      <c r="CV3" s="12">
        <f>Table1[[#This Row],[FP]]/62</f>
        <v>0.6435483870967742</v>
      </c>
      <c r="CW3" s="12">
        <f>Table1[[#This Row],[RPM(+/-)]]/12</f>
        <v>0.43333333333333335</v>
      </c>
      <c r="CX3" s="12">
        <f>Table1[[#This Row],[BPM]]/12</f>
        <v>0.20833333333333334</v>
      </c>
      <c r="CY3" s="12">
        <f>Table1[[#This Row],[WS/48]]/0.3</f>
        <v>0.78333333333333333</v>
      </c>
      <c r="CZ3" s="12">
        <f>Table1[[#This Row],[PIPM]]/9</f>
        <v>0.55555555555555558</v>
      </c>
      <c r="DA3" s="12">
        <f>Table1[[#This Row],[WAR]]/20</f>
        <v>0.52500000000000002</v>
      </c>
      <c r="DB3" s="12">
        <f>Table1[[#This Row],[GmSc]]/21</f>
        <v>0.67761904761904757</v>
      </c>
      <c r="DC3" s="12">
        <f>Table1[[#This Row],[WinsRPM]]/21</f>
        <v>0.19047619047619047</v>
      </c>
      <c r="DD3" s="12">
        <f>Table1[[#This Row],[VORP]]/10</f>
        <v>0.3</v>
      </c>
      <c r="DE3" s="12">
        <f>Table1[[#This Row],[PER]]/33</f>
        <v>0.65151515151515149</v>
      </c>
      <c r="DF3" s="12">
        <f>Table1[[#This Row],[EFF]]/36</f>
        <v>0.72777777777777775</v>
      </c>
      <c r="DG3" s="12">
        <f>Table1[[#This Row],[EWA]]/30</f>
        <v>0.3888888888888889</v>
      </c>
      <c r="DH3" s="12">
        <f>Table1[[#This Row],[PIR]]/40</f>
        <v>0.69750000000000001</v>
      </c>
      <c r="DI3" s="12">
        <f>Table1[[#This Row],[Tendex]]/0.38</f>
        <v>0.72534121202347801</v>
      </c>
      <c r="DJ3" s="14">
        <f>SUM(Table1[[#This Row],[DPI]:[%Tendex]])/32</f>
        <v>0.61342126302500444</v>
      </c>
    </row>
    <row r="4" spans="1:114" x14ac:dyDescent="0.25">
      <c r="A4" t="s">
        <v>84</v>
      </c>
      <c r="B4" t="s">
        <v>101</v>
      </c>
      <c r="C4" t="s">
        <v>93</v>
      </c>
      <c r="D4" t="s">
        <v>54</v>
      </c>
      <c r="E4" s="7">
        <v>10.6</v>
      </c>
      <c r="F4" t="s">
        <v>85</v>
      </c>
      <c r="G4" s="7">
        <v>98.95</v>
      </c>
      <c r="H4" s="6">
        <v>27</v>
      </c>
      <c r="I4" s="6">
        <v>57</v>
      </c>
      <c r="J4" s="6">
        <v>36</v>
      </c>
      <c r="K4" s="6">
        <v>21</v>
      </c>
      <c r="L4" s="8">
        <f>Table1[[#This Row],[W]]/Table1[[#This Row],[GP]]</f>
        <v>0.63157894736842102</v>
      </c>
      <c r="M4" s="6">
        <v>31397</v>
      </c>
      <c r="N4" s="7">
        <v>34.6</v>
      </c>
      <c r="O4" s="7">
        <v>1972.2</v>
      </c>
      <c r="P4" s="7">
        <v>15.3</v>
      </c>
      <c r="Q4" s="7">
        <v>5.8</v>
      </c>
      <c r="R4" s="7">
        <v>8.4</v>
      </c>
      <c r="S4" s="7">
        <v>69.2</v>
      </c>
      <c r="T4" s="7">
        <v>0</v>
      </c>
      <c r="U4" s="7">
        <v>0</v>
      </c>
      <c r="V4" s="7">
        <v>0</v>
      </c>
      <c r="W4" s="7">
        <v>3.7</v>
      </c>
      <c r="X4" s="7">
        <v>6</v>
      </c>
      <c r="Y4" s="7">
        <v>61.5</v>
      </c>
      <c r="Z4" s="7">
        <v>3.5</v>
      </c>
      <c r="AA4" s="7">
        <v>10.6</v>
      </c>
      <c r="AB4" s="7">
        <v>14.1</v>
      </c>
      <c r="AC4" s="7">
        <v>7</v>
      </c>
      <c r="AD4" s="7">
        <v>1.5</v>
      </c>
      <c r="AE4" s="7">
        <v>2</v>
      </c>
      <c r="AF4" s="7">
        <v>0.7</v>
      </c>
      <c r="AG4" s="7">
        <v>1.9</v>
      </c>
      <c r="AH4" s="7">
        <v>0.8</v>
      </c>
      <c r="AI4" s="7">
        <v>3.1</v>
      </c>
      <c r="AJ4" s="7">
        <v>5.5</v>
      </c>
      <c r="AK4" s="7">
        <v>113.3</v>
      </c>
      <c r="AL4" s="7">
        <v>106.6</v>
      </c>
      <c r="AM4" s="7">
        <v>6.5</v>
      </c>
      <c r="AN4" s="7">
        <v>10.7</v>
      </c>
      <c r="AO4" s="7">
        <v>28.7</v>
      </c>
      <c r="AP4" s="7">
        <v>13.8</v>
      </c>
      <c r="AQ4" s="7">
        <f>0.96*Table1[[#This Row],[FGA]]+Table1[[#This Row],[TOV]]+(0.44*Table1[[#This Row],[FTA]]-Table1[[#This Row],[OREB]])</f>
        <v>9.2040000000000006</v>
      </c>
      <c r="AR4" s="5">
        <v>43</v>
      </c>
      <c r="AS4" s="5">
        <v>0</v>
      </c>
      <c r="AT4" s="5">
        <v>10</v>
      </c>
      <c r="AU4" s="5">
        <v>356.1</v>
      </c>
      <c r="AV4" s="9">
        <f>Table1[[#This Row],[BLK]]+Table1[[#This Row],[PFD]]+Table1[[#This Row],[STL]]+Table1[Deflections]+Table1[[#This Row],[LooseBallsRecovered]]+Table1[[#This Row],[REB]]-Table1[[#This Row],[TOV]]+Table1[[#This Row],[ScreenAssistsPTS]]</f>
        <v>38</v>
      </c>
      <c r="AW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20.75</v>
      </c>
      <c r="AX4" s="9">
        <f>Table1[[#This Row],[PTS]]/Table1[[#This Row],[POSS/G]]</f>
        <v>1.6623207301173402</v>
      </c>
      <c r="AY4" s="9">
        <v>10.3</v>
      </c>
      <c r="AZ4" s="9">
        <v>15.8</v>
      </c>
      <c r="BA4" s="9">
        <f>P4+AB4+AD4</f>
        <v>30.9</v>
      </c>
      <c r="BB4" s="9">
        <v>0.75</v>
      </c>
      <c r="BC4" s="9">
        <v>1.5</v>
      </c>
      <c r="BD4" s="9">
        <v>0.5</v>
      </c>
      <c r="BE4" s="9">
        <v>1598.7142819988462</v>
      </c>
      <c r="BF4" s="15">
        <v>44</v>
      </c>
      <c r="BG4" s="15">
        <v>15</v>
      </c>
      <c r="BH4" s="9">
        <v>20.2</v>
      </c>
      <c r="BI4" s="9">
        <v>69.2</v>
      </c>
      <c r="BJ4" s="9">
        <f>0.4*Table1[[#This Row],[EFG%]]+0.25*Table1[[#This Row],[TOV%]]+0.2*Table1[[#This Row],[REB%]]+0.15*Table1[[#This Row],[FTr]]</f>
        <v>42.070000000000007</v>
      </c>
      <c r="BK4" s="9">
        <v>69.400000000000006</v>
      </c>
      <c r="BL4" s="9">
        <v>16.399999999999999</v>
      </c>
      <c r="BM4" s="9">
        <v>99.6</v>
      </c>
      <c r="BN4" s="9">
        <v>15.2</v>
      </c>
      <c r="BO4" s="9">
        <v>6.7</v>
      </c>
      <c r="BP4" s="9">
        <v>40.4</v>
      </c>
      <c r="BQ4" s="9">
        <v>4.8</v>
      </c>
      <c r="BR4" s="9">
        <v>2.15</v>
      </c>
      <c r="BS4" s="9">
        <v>0.22500000000000001</v>
      </c>
      <c r="BT4" s="9">
        <v>4.5199999999999996</v>
      </c>
      <c r="BU4" s="9">
        <v>9.8351964768353497</v>
      </c>
      <c r="BV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14.68</v>
      </c>
      <c r="BW4" s="9">
        <v>4.51</v>
      </c>
      <c r="BX4" s="9">
        <v>3.1</v>
      </c>
      <c r="BY4" s="9">
        <v>21.74</v>
      </c>
      <c r="BZ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26.599999999999998</v>
      </c>
      <c r="CA4" s="9">
        <f>Table1[[#This Row],[VA]]/30</f>
        <v>11.870000000000001</v>
      </c>
      <c r="CB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28.2</v>
      </c>
      <c r="CC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0.28094203209349727</v>
      </c>
      <c r="CD4" s="12">
        <f>Table1[[#This Row],[Hustle]]/38</f>
        <v>1</v>
      </c>
      <c r="CE4" s="12">
        <f>Table1[[#This Row],[Utility]]/23</f>
        <v>0.90217391304347827</v>
      </c>
      <c r="CF4" s="12">
        <f>Table1[[#This Row],[PPP]]/1.8</f>
        <v>0.92351151673185561</v>
      </c>
      <c r="CG4" s="12">
        <f>Table1[[#This Row],[AST Ratio]]/35</f>
        <v>0.29428571428571432</v>
      </c>
      <c r="CH4" s="12">
        <f>Table1[[#This Row],[ScreenAssistsPTS]]/18</f>
        <v>0.87777777777777777</v>
      </c>
      <c r="CI4" s="12">
        <f>Table1[[#This Row],[PRA]]/50</f>
        <v>0.61799999999999999</v>
      </c>
      <c r="CJ4" s="12">
        <f>Table1[[#This Row],[AST/TO]]/3</f>
        <v>0.25</v>
      </c>
      <c r="CK4" s="12">
        <f>Table1[[#This Row],[REB]]/25</f>
        <v>0.56399999999999995</v>
      </c>
      <c r="CL4" s="12">
        <f>Table1[[#This Row],[Deflections]]/5</f>
        <v>0.3</v>
      </c>
      <c r="CM4" s="12">
        <f>Table1[[#This Row],[LooseBallsRecovered]]/2.3</f>
        <v>0.21739130434782611</v>
      </c>
      <c r="CN4" s="12">
        <f>Table1[[#This Row],[TeamELO]]/1800</f>
        <v>0.88817460111047009</v>
      </c>
      <c r="CO4" s="12">
        <f>Table1[[#This Row],[EFG%]]/70</f>
        <v>0.98857142857142866</v>
      </c>
      <c r="CP4" s="12">
        <f>Table1[[#This Row],[TS%]]/70</f>
        <v>0.99142857142857155</v>
      </c>
      <c r="CQ4" s="12">
        <f>Table1[[#This Row],[USG%]]/40</f>
        <v>0.41</v>
      </c>
      <c r="CR4" s="12">
        <f>Table1[[#This Row],[PACE]]/110</f>
        <v>0.9054545454545454</v>
      </c>
      <c r="CS4" s="12">
        <f>Table1[[#This Row],[PIE]]/24</f>
        <v>0.6333333333333333</v>
      </c>
      <c r="CT4" s="12">
        <f>(0.4*Table1[[#This Row],[EFG%]]+0.25*Table1[[#This Row],[TOV%]]+0.2*Table1[[#This Row],[REB%]]+0.15*Table1[[#This Row],[FTr]])/42</f>
        <v>1.0016666666666669</v>
      </c>
      <c r="CU4" s="12">
        <f>Table1[[#This Row],[NETRTG]]/17</f>
        <v>0.39411764705882352</v>
      </c>
      <c r="CV4" s="12">
        <f>Table1[[#This Row],[FP]]/62</f>
        <v>0.65161290322580645</v>
      </c>
      <c r="CW4" s="12">
        <f>Table1[[#This Row],[RPM(+/-)]]/12</f>
        <v>0.39999999999999997</v>
      </c>
      <c r="CX4" s="12">
        <f>Table1[[#This Row],[BPM]]/12</f>
        <v>0.17916666666666667</v>
      </c>
      <c r="CY4" s="12">
        <f>Table1[[#This Row],[WS/48]]/0.3</f>
        <v>0.75</v>
      </c>
      <c r="CZ4" s="12">
        <f>Table1[[#This Row],[PIPM]]/9</f>
        <v>0.50222222222222213</v>
      </c>
      <c r="DA4" s="12">
        <f>Table1[[#This Row],[WAR]]/20</f>
        <v>0.49175982384176747</v>
      </c>
      <c r="DB4" s="12">
        <f>Table1[[#This Row],[GmSc]]/21</f>
        <v>0.69904761904761903</v>
      </c>
      <c r="DC4" s="12">
        <f>Table1[[#This Row],[WinsRPM]]/21</f>
        <v>0.21476190476190476</v>
      </c>
      <c r="DD4" s="12">
        <f>Table1[[#This Row],[VORP]]/10</f>
        <v>0.31</v>
      </c>
      <c r="DE4" s="12">
        <f>Table1[[#This Row],[PER]]/33</f>
        <v>0.6587878787878787</v>
      </c>
      <c r="DF4" s="12">
        <f>Table1[[#This Row],[EFF]]/36</f>
        <v>0.73888888888888882</v>
      </c>
      <c r="DG4" s="12">
        <f>Table1[[#This Row],[EWA]]/30</f>
        <v>0.39566666666666672</v>
      </c>
      <c r="DH4" s="12">
        <f>Table1[[#This Row],[PIR]]/40</f>
        <v>0.70499999999999996</v>
      </c>
      <c r="DI4" s="12">
        <f>Table1[[#This Row],[Tendex]]/0.38</f>
        <v>0.73932113708815073</v>
      </c>
      <c r="DJ4" s="14">
        <f>SUM(Table1[[#This Row],[DPI]:[%Tendex]])/32</f>
        <v>0.61237883534400195</v>
      </c>
    </row>
    <row r="5" spans="1:114" x14ac:dyDescent="0.25">
      <c r="A5" t="s">
        <v>56</v>
      </c>
      <c r="B5" t="s">
        <v>97</v>
      </c>
      <c r="C5" t="s">
        <v>91</v>
      </c>
      <c r="D5" t="s">
        <v>54</v>
      </c>
      <c r="E5" s="7">
        <v>10.6</v>
      </c>
      <c r="F5" t="s">
        <v>57</v>
      </c>
      <c r="G5" s="7">
        <v>103.89</v>
      </c>
      <c r="H5" s="6">
        <v>26</v>
      </c>
      <c r="I5" s="6">
        <v>19</v>
      </c>
      <c r="J5" s="6">
        <v>11</v>
      </c>
      <c r="K5" s="6">
        <v>8</v>
      </c>
      <c r="L5" s="8">
        <f>Table1[[#This Row],[W]]/Table1[[#This Row],[GP]]</f>
        <v>0.57894736842105265</v>
      </c>
      <c r="M5" s="6">
        <v>2147.9166666666674</v>
      </c>
      <c r="N5" s="7">
        <v>37.5</v>
      </c>
      <c r="O5" s="7">
        <v>712.5</v>
      </c>
      <c r="P5" s="7">
        <v>27.8</v>
      </c>
      <c r="Q5" s="7">
        <v>9.6</v>
      </c>
      <c r="R5" s="7">
        <v>19.5</v>
      </c>
      <c r="S5" s="7">
        <v>49.3</v>
      </c>
      <c r="T5" s="7">
        <v>0.8</v>
      </c>
      <c r="U5" s="7">
        <v>2.5</v>
      </c>
      <c r="V5" s="7">
        <v>34</v>
      </c>
      <c r="W5" s="7">
        <v>7.7</v>
      </c>
      <c r="X5" s="7">
        <v>9.5</v>
      </c>
      <c r="Y5" s="7">
        <v>80.7</v>
      </c>
      <c r="Z5" s="7">
        <v>3.5</v>
      </c>
      <c r="AA5" s="7">
        <v>9.1999999999999993</v>
      </c>
      <c r="AB5" s="7">
        <v>12.7</v>
      </c>
      <c r="AC5" s="7">
        <v>4.3</v>
      </c>
      <c r="AD5" s="7">
        <v>4.5999999999999996</v>
      </c>
      <c r="AE5" s="7">
        <v>2.4</v>
      </c>
      <c r="AF5" s="7">
        <v>1.5</v>
      </c>
      <c r="AG5" s="7">
        <v>2.7</v>
      </c>
      <c r="AH5" s="7">
        <v>0.9</v>
      </c>
      <c r="AI5" s="7">
        <v>2.6</v>
      </c>
      <c r="AJ5" s="7">
        <v>7.9</v>
      </c>
      <c r="AK5" s="7">
        <v>115.9</v>
      </c>
      <c r="AL5" s="7">
        <v>107.7</v>
      </c>
      <c r="AM5" s="7">
        <v>18.3</v>
      </c>
      <c r="AN5" s="7">
        <v>9</v>
      </c>
      <c r="AO5" s="7">
        <v>22.1</v>
      </c>
      <c r="AP5" s="7">
        <v>7.7</v>
      </c>
      <c r="AQ5" s="7">
        <f>0.96*Table1[[#This Row],[FGA]]+Table1[[#This Row],[TOV]]+(0.44*Table1[[#This Row],[FTA]]-Table1[[#This Row],[OREB]])</f>
        <v>21.799999999999997</v>
      </c>
      <c r="AR5" s="5">
        <v>14</v>
      </c>
      <c r="AS5" s="5">
        <v>0</v>
      </c>
      <c r="AT5" s="5">
        <v>12</v>
      </c>
      <c r="AU5" s="5">
        <v>550</v>
      </c>
      <c r="AV5" s="9">
        <f>Table1[[#This Row],[BLK]]+Table1[[#This Row],[PFD]]+Table1[[#This Row],[STL]]+Table1[Deflections]+Table1[[#This Row],[LooseBallsRecovered]]+Table1[[#This Row],[REB]]-Table1[[#This Row],[TOV]]+Table1[[#This Row],[ScreenAssistsPTS]]</f>
        <v>37.1</v>
      </c>
      <c r="AW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22.86</v>
      </c>
      <c r="AX5" s="9">
        <f>Table1[[#This Row],[PTS]]/Table1[[#This Row],[POSS/G]]</f>
        <v>1.2752293577981653</v>
      </c>
      <c r="AY5" s="9">
        <v>15.1</v>
      </c>
      <c r="AZ5" s="9">
        <v>9.5</v>
      </c>
      <c r="BA5" s="9">
        <f>P5+AB5+AD5</f>
        <v>45.1</v>
      </c>
      <c r="BB5" s="9">
        <v>1.96</v>
      </c>
      <c r="BC5" s="9">
        <v>3</v>
      </c>
      <c r="BD5" s="9">
        <v>2.2000000000000002</v>
      </c>
      <c r="BE5" s="9">
        <v>1575.2412050668618</v>
      </c>
      <c r="BF5" s="15">
        <v>39.5</v>
      </c>
      <c r="BG5" s="15">
        <v>9.1999999999999993</v>
      </c>
      <c r="BH5" s="9">
        <v>15.7</v>
      </c>
      <c r="BI5" s="9">
        <v>51.5</v>
      </c>
      <c r="BJ5" s="9">
        <f>0.4*Table1[[#This Row],[EFG%]]+0.25*Table1[[#This Row],[TOV%]]+0.2*Table1[[#This Row],[REB%]]+0.15*Table1[[#This Row],[FTr]]</f>
        <v>31.965000000000003</v>
      </c>
      <c r="BK5" s="9">
        <v>58.6</v>
      </c>
      <c r="BL5" s="9">
        <v>27.6</v>
      </c>
      <c r="BM5" s="9">
        <v>103.67</v>
      </c>
      <c r="BN5" s="9">
        <v>18.600000000000001</v>
      </c>
      <c r="BO5" s="9">
        <v>8.1999999999999993</v>
      </c>
      <c r="BP5" s="9">
        <v>60.4</v>
      </c>
      <c r="BQ5" s="9">
        <v>6.9</v>
      </c>
      <c r="BR5" s="9">
        <v>10</v>
      </c>
      <c r="BS5" s="9">
        <v>0.3</v>
      </c>
      <c r="BT5" s="9">
        <v>7</v>
      </c>
      <c r="BU5" s="9">
        <v>11</v>
      </c>
      <c r="BV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20.070000000000007</v>
      </c>
      <c r="BW5" s="9">
        <v>11</v>
      </c>
      <c r="BX5" s="9">
        <v>5.5</v>
      </c>
      <c r="BY5" s="9">
        <v>30.5</v>
      </c>
      <c r="BZ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35.20000000000001</v>
      </c>
      <c r="CA5" s="9">
        <f>Table1[[#This Row],[VA]]/30</f>
        <v>18.333333333333332</v>
      </c>
      <c r="CB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39.6</v>
      </c>
      <c r="CC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0.35636900027525742</v>
      </c>
      <c r="CD5" s="12">
        <f>Table1[[#This Row],[Hustle]]/38</f>
        <v>0.97631578947368425</v>
      </c>
      <c r="CE5" s="12">
        <f>Table1[[#This Row],[Utility]]/23</f>
        <v>0.99391304347826082</v>
      </c>
      <c r="CF5" s="12">
        <f>Table1[[#This Row],[PPP]]/1.8</f>
        <v>0.70846075433231404</v>
      </c>
      <c r="CG5" s="12">
        <f>Table1[[#This Row],[AST Ratio]]/35</f>
        <v>0.43142857142857144</v>
      </c>
      <c r="CH5" s="12">
        <f>Table1[[#This Row],[ScreenAssistsPTS]]/18</f>
        <v>0.52777777777777779</v>
      </c>
      <c r="CI5" s="12">
        <f>Table1[[#This Row],[PRA]]/50</f>
        <v>0.90200000000000002</v>
      </c>
      <c r="CJ5" s="12">
        <f>Table1[[#This Row],[AST/TO]]/3</f>
        <v>0.65333333333333332</v>
      </c>
      <c r="CK5" s="12">
        <f>Table1[[#This Row],[REB]]/25</f>
        <v>0.50800000000000001</v>
      </c>
      <c r="CL5" s="12">
        <f>Table1[[#This Row],[Deflections]]/5</f>
        <v>0.6</v>
      </c>
      <c r="CM5" s="12">
        <f>Table1[[#This Row],[LooseBallsRecovered]]/2.3</f>
        <v>0.95652173913043492</v>
      </c>
      <c r="CN5" s="12">
        <f>Table1[[#This Row],[TeamELO]]/1800</f>
        <v>0.87513400281492315</v>
      </c>
      <c r="CO5" s="12">
        <f>Table1[[#This Row],[EFG%]]/70</f>
        <v>0.73571428571428577</v>
      </c>
      <c r="CP5" s="12">
        <f>Table1[[#This Row],[TS%]]/70</f>
        <v>0.83714285714285719</v>
      </c>
      <c r="CQ5" s="12">
        <f>Table1[[#This Row],[USG%]]/40</f>
        <v>0.69000000000000006</v>
      </c>
      <c r="CR5" s="12">
        <f>Table1[[#This Row],[PACE]]/110</f>
        <v>0.94245454545454543</v>
      </c>
      <c r="CS5" s="12">
        <f>Table1[[#This Row],[PIE]]/24</f>
        <v>0.77500000000000002</v>
      </c>
      <c r="CT5" s="12">
        <f>(0.4*Table1[[#This Row],[EFG%]]+0.25*Table1[[#This Row],[TOV%]]+0.2*Table1[[#This Row],[REB%]]+0.15*Table1[[#This Row],[FTr]])/42</f>
        <v>0.76107142857142862</v>
      </c>
      <c r="CU5" s="12">
        <f>Table1[[#This Row],[NETRTG]]/17</f>
        <v>0.48235294117647054</v>
      </c>
      <c r="CV5" s="12">
        <f>Table1[[#This Row],[FP]]/62</f>
        <v>0.97419354838709671</v>
      </c>
      <c r="CW5" s="12">
        <f>Table1[[#This Row],[RPM(+/-)]]/12</f>
        <v>0.57500000000000007</v>
      </c>
      <c r="CX5" s="12">
        <f>Table1[[#This Row],[BPM]]/12</f>
        <v>0.83333333333333337</v>
      </c>
      <c r="CY5" s="12">
        <f>Table1[[#This Row],[WS/48]]/0.3</f>
        <v>1</v>
      </c>
      <c r="CZ5" s="12">
        <f>Table1[[#This Row],[PIPM]]/9</f>
        <v>0.77777777777777779</v>
      </c>
      <c r="DA5" s="12">
        <f>Table1[[#This Row],[WAR]]/20</f>
        <v>0.55000000000000004</v>
      </c>
      <c r="DB5" s="12">
        <f>Table1[[#This Row],[GmSc]]/21</f>
        <v>0.95571428571428607</v>
      </c>
      <c r="DC5" s="12">
        <f>Table1[[#This Row],[WinsRPM]]/21</f>
        <v>0.52380952380952384</v>
      </c>
      <c r="DD5" s="12">
        <f>Table1[[#This Row],[VORP]]/10</f>
        <v>0.55000000000000004</v>
      </c>
      <c r="DE5" s="12">
        <f>Table1[[#This Row],[PER]]/33</f>
        <v>0.9242424242424242</v>
      </c>
      <c r="DF5" s="12">
        <f>Table1[[#This Row],[EFF]]/36</f>
        <v>0.97777777777777808</v>
      </c>
      <c r="DG5" s="12">
        <f>Table1[[#This Row],[EWA]]/30</f>
        <v>0.61111111111111105</v>
      </c>
      <c r="DH5" s="12">
        <f>Table1[[#This Row],[PIR]]/40</f>
        <v>0.99</v>
      </c>
      <c r="DI5" s="12">
        <f>Table1[[#This Row],[Tendex]]/0.38</f>
        <v>0.93781315861909842</v>
      </c>
      <c r="DJ5" s="14">
        <f>SUM(Table1[[#This Row],[DPI]:[%Tendex]])/32</f>
        <v>0.76679356283129119</v>
      </c>
    </row>
    <row r="6" spans="1:114" x14ac:dyDescent="0.25">
      <c r="A6" t="s">
        <v>84</v>
      </c>
      <c r="B6" t="s">
        <v>97</v>
      </c>
      <c r="C6" t="s">
        <v>94</v>
      </c>
      <c r="D6" t="s">
        <v>54</v>
      </c>
      <c r="E6" s="7">
        <v>10.6</v>
      </c>
      <c r="F6" t="s">
        <v>85</v>
      </c>
      <c r="G6" s="7">
        <v>100.84</v>
      </c>
      <c r="H6" s="6">
        <v>27</v>
      </c>
      <c r="I6" s="6">
        <v>81</v>
      </c>
      <c r="J6" s="6">
        <v>50</v>
      </c>
      <c r="K6" s="6">
        <v>31</v>
      </c>
      <c r="L6" s="8">
        <f>Table1[[#This Row],[W]]/Table1[[#This Row],[GP]]</f>
        <v>0.61728395061728392</v>
      </c>
      <c r="M6" s="6">
        <v>35564</v>
      </c>
      <c r="N6" s="7">
        <v>31.8</v>
      </c>
      <c r="O6" s="7">
        <v>2575.8000000000002</v>
      </c>
      <c r="P6" s="7">
        <v>15.9</v>
      </c>
      <c r="Q6" s="7">
        <v>5.9</v>
      </c>
      <c r="R6" s="7">
        <v>8.8000000000000007</v>
      </c>
      <c r="S6" s="7">
        <v>66.900000000000006</v>
      </c>
      <c r="T6" s="7">
        <v>0</v>
      </c>
      <c r="U6" s="7">
        <v>0</v>
      </c>
      <c r="V6" s="7">
        <v>0</v>
      </c>
      <c r="W6" s="7">
        <v>4.0999999999999996</v>
      </c>
      <c r="X6" s="7">
        <v>6.4</v>
      </c>
      <c r="Y6" s="7">
        <v>63.6</v>
      </c>
      <c r="Z6" s="7">
        <v>3.8</v>
      </c>
      <c r="AA6" s="7">
        <v>9</v>
      </c>
      <c r="AB6" s="7">
        <v>12.9</v>
      </c>
      <c r="AC6" s="7">
        <v>5.9</v>
      </c>
      <c r="AD6" s="7">
        <v>2</v>
      </c>
      <c r="AE6" s="7">
        <v>1.6</v>
      </c>
      <c r="AF6" s="7">
        <v>0.8</v>
      </c>
      <c r="AG6" s="7">
        <v>2.2999999999999998</v>
      </c>
      <c r="AH6" s="7">
        <v>0.7</v>
      </c>
      <c r="AI6" s="7">
        <v>2.9</v>
      </c>
      <c r="AJ6" s="7">
        <v>5.8</v>
      </c>
      <c r="AK6" s="7">
        <v>110.5</v>
      </c>
      <c r="AL6" s="7">
        <v>103.6</v>
      </c>
      <c r="AM6" s="7">
        <v>9.5</v>
      </c>
      <c r="AN6" s="7">
        <v>11.7</v>
      </c>
      <c r="AO6" s="7">
        <v>27</v>
      </c>
      <c r="AP6" s="7">
        <v>10.5</v>
      </c>
      <c r="AQ6" s="7">
        <f>0.96*Table1[[#This Row],[FGA]]+Table1[[#This Row],[TOV]]+(0.44*Table1[[#This Row],[FTA]]-Table1[[#This Row],[OREB]])</f>
        <v>9.0640000000000001</v>
      </c>
      <c r="AR6" s="5">
        <v>66</v>
      </c>
      <c r="AS6" s="5">
        <v>0</v>
      </c>
      <c r="AT6" s="5">
        <v>14.4</v>
      </c>
      <c r="AU6" s="5">
        <v>538.4</v>
      </c>
      <c r="AV6" s="9">
        <f>Table1[[#This Row],[BLK]]+Table1[[#This Row],[PFD]]+Table1[[#This Row],[STL]]+Table1[Deflections]+Table1[[#This Row],[LooseBallsRecovered]]+Table1[[#This Row],[REB]]-Table1[[#This Row],[TOV]]+Table1[[#This Row],[ScreenAssistsPTS]]</f>
        <v>36.200000000000003</v>
      </c>
      <c r="AW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20.939999999999998</v>
      </c>
      <c r="AX6" s="9">
        <f>Table1[[#This Row],[PTS]]/Table1[[#This Row],[POSS/G]]</f>
        <v>1.7541924095322154</v>
      </c>
      <c r="AY6" s="9">
        <v>13</v>
      </c>
      <c r="AZ6" s="9">
        <v>13.7</v>
      </c>
      <c r="BA6" s="9">
        <f>P6+AB6+AD6</f>
        <v>30.8</v>
      </c>
      <c r="BB6" s="9">
        <v>1.24</v>
      </c>
      <c r="BC6" s="9">
        <v>1.6</v>
      </c>
      <c r="BD6" s="9">
        <v>0.7</v>
      </c>
      <c r="BE6" s="9">
        <v>1596.1100160257604</v>
      </c>
      <c r="BF6" s="15">
        <v>46.6</v>
      </c>
      <c r="BG6" s="15">
        <v>12</v>
      </c>
      <c r="BH6" s="9">
        <v>19.399999999999999</v>
      </c>
      <c r="BI6" s="9">
        <v>66.900000000000006</v>
      </c>
      <c r="BJ6" s="9">
        <f>0.4*Table1[[#This Row],[EFG%]]+0.25*Table1[[#This Row],[TOV%]]+0.2*Table1[[#This Row],[REB%]]+0.15*Table1[[#This Row],[FTr]]</f>
        <v>40.63000000000001</v>
      </c>
      <c r="BK6" s="9">
        <v>68.2</v>
      </c>
      <c r="BL6" s="9">
        <v>17.5</v>
      </c>
      <c r="BM6" s="9">
        <v>101.23</v>
      </c>
      <c r="BN6" s="9">
        <v>17</v>
      </c>
      <c r="BO6" s="9">
        <v>6.9</v>
      </c>
      <c r="BP6" s="9">
        <v>42</v>
      </c>
      <c r="BQ6" s="9">
        <v>4.7</v>
      </c>
      <c r="BR6" s="9">
        <v>7</v>
      </c>
      <c r="BS6" s="9">
        <v>0.26800000000000002</v>
      </c>
      <c r="BT6" s="9">
        <v>4.5</v>
      </c>
      <c r="BU6" s="9">
        <v>11.417805700000001</v>
      </c>
      <c r="BV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15.47</v>
      </c>
      <c r="BW6" s="9">
        <v>13.1</v>
      </c>
      <c r="BX6" s="9">
        <v>4.8</v>
      </c>
      <c r="BY6" s="9">
        <v>24.3</v>
      </c>
      <c r="BZ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27.099999999999998</v>
      </c>
      <c r="CA6" s="9">
        <f>Table1[[#This Row],[VA]]/30</f>
        <v>17.946666666666665</v>
      </c>
      <c r="CB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29.299999999999997</v>
      </c>
      <c r="CC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0.28311619464592769</v>
      </c>
      <c r="CD6" s="12">
        <f>Table1[[#This Row],[Hustle]]/38</f>
        <v>0.9526315789473685</v>
      </c>
      <c r="CE6" s="12">
        <f>Table1[[#This Row],[Utility]]/23</f>
        <v>0.91043478260869559</v>
      </c>
      <c r="CF6" s="12">
        <f>Table1[[#This Row],[PPP]]/1.8</f>
        <v>0.97455133862900856</v>
      </c>
      <c r="CG6" s="12">
        <f>Table1[[#This Row],[AST Ratio]]/35</f>
        <v>0.37142857142857144</v>
      </c>
      <c r="CH6" s="12">
        <f>Table1[[#This Row],[ScreenAssistsPTS]]/18</f>
        <v>0.76111111111111107</v>
      </c>
      <c r="CI6" s="12">
        <f>Table1[[#This Row],[PRA]]/50</f>
        <v>0.61599999999999999</v>
      </c>
      <c r="CJ6" s="12">
        <f>Table1[[#This Row],[AST/TO]]/3</f>
        <v>0.41333333333333333</v>
      </c>
      <c r="CK6" s="12">
        <f>Table1[[#This Row],[REB]]/25</f>
        <v>0.51600000000000001</v>
      </c>
      <c r="CL6" s="12">
        <f>Table1[[#This Row],[Deflections]]/5</f>
        <v>0.32</v>
      </c>
      <c r="CM6" s="12">
        <f>Table1[[#This Row],[LooseBallsRecovered]]/2.3</f>
        <v>0.30434782608695654</v>
      </c>
      <c r="CN6" s="12">
        <f>Table1[[#This Row],[TeamELO]]/1800</f>
        <v>0.88672778668097796</v>
      </c>
      <c r="CO6" s="12">
        <f>Table1[[#This Row],[EFG%]]/70</f>
        <v>0.95571428571428585</v>
      </c>
      <c r="CP6" s="12">
        <f>Table1[[#This Row],[TS%]]/70</f>
        <v>0.97428571428571431</v>
      </c>
      <c r="CQ6" s="12">
        <f>Table1[[#This Row],[USG%]]/40</f>
        <v>0.4375</v>
      </c>
      <c r="CR6" s="12">
        <f>Table1[[#This Row],[PACE]]/110</f>
        <v>0.92027272727272735</v>
      </c>
      <c r="CS6" s="12">
        <f>Table1[[#This Row],[PIE]]/24</f>
        <v>0.70833333333333337</v>
      </c>
      <c r="CT6" s="12">
        <f>(0.4*Table1[[#This Row],[EFG%]]+0.25*Table1[[#This Row],[TOV%]]+0.2*Table1[[#This Row],[REB%]]+0.15*Table1[[#This Row],[FTr]])/42</f>
        <v>0.96738095238095256</v>
      </c>
      <c r="CU6" s="12">
        <f>Table1[[#This Row],[NETRTG]]/17</f>
        <v>0.40588235294117647</v>
      </c>
      <c r="CV6" s="12">
        <f>Table1[[#This Row],[FP]]/62</f>
        <v>0.67741935483870963</v>
      </c>
      <c r="CW6" s="12">
        <f>Table1[[#This Row],[RPM(+/-)]]/12</f>
        <v>0.39166666666666666</v>
      </c>
      <c r="CX6" s="12">
        <f>Table1[[#This Row],[BPM]]/12</f>
        <v>0.58333333333333337</v>
      </c>
      <c r="CY6" s="12">
        <f>Table1[[#This Row],[WS/48]]/0.3</f>
        <v>0.89333333333333342</v>
      </c>
      <c r="CZ6" s="12">
        <f>Table1[[#This Row],[PIPM]]/9</f>
        <v>0.5</v>
      </c>
      <c r="DA6" s="12">
        <f>Table1[[#This Row],[WAR]]/20</f>
        <v>0.57089028500000005</v>
      </c>
      <c r="DB6" s="12">
        <f>Table1[[#This Row],[GmSc]]/21</f>
        <v>0.73666666666666669</v>
      </c>
      <c r="DC6" s="12">
        <f>Table1[[#This Row],[WinsRPM]]/21</f>
        <v>0.62380952380952381</v>
      </c>
      <c r="DD6" s="12">
        <f>Table1[[#This Row],[VORP]]/10</f>
        <v>0.48</v>
      </c>
      <c r="DE6" s="12">
        <f>Table1[[#This Row],[PER]]/33</f>
        <v>0.73636363636363633</v>
      </c>
      <c r="DF6" s="12">
        <f>Table1[[#This Row],[EFF]]/36</f>
        <v>0.75277777777777777</v>
      </c>
      <c r="DG6" s="12">
        <f>Table1[[#This Row],[EWA]]/30</f>
        <v>0.59822222222222221</v>
      </c>
      <c r="DH6" s="12">
        <f>Table1[[#This Row],[PIR]]/40</f>
        <v>0.73249999999999993</v>
      </c>
      <c r="DI6" s="12">
        <f>Table1[[#This Row],[Tendex]]/0.38</f>
        <v>0.74504261748928335</v>
      </c>
      <c r="DJ6" s="14">
        <f>SUM(Table1[[#This Row],[DPI]:[%Tendex]])/32</f>
        <v>0.6693112847579803</v>
      </c>
    </row>
    <row r="7" spans="1:114" x14ac:dyDescent="0.25">
      <c r="A7" t="s">
        <v>84</v>
      </c>
      <c r="B7" t="s">
        <v>97</v>
      </c>
      <c r="C7" t="s">
        <v>93</v>
      </c>
      <c r="D7" t="s">
        <v>54</v>
      </c>
      <c r="E7" s="7">
        <v>10.6</v>
      </c>
      <c r="F7" t="s">
        <v>85</v>
      </c>
      <c r="G7" s="7">
        <v>100.84</v>
      </c>
      <c r="H7" s="6">
        <v>27</v>
      </c>
      <c r="I7" s="6">
        <v>61</v>
      </c>
      <c r="J7" s="6">
        <v>35</v>
      </c>
      <c r="K7" s="6">
        <v>26</v>
      </c>
      <c r="L7" s="8">
        <f>Table1[[#This Row],[W]]/Table1[[#This Row],[GP]]</f>
        <v>0.57377049180327866</v>
      </c>
      <c r="M7" s="6">
        <v>24692</v>
      </c>
      <c r="N7" s="7">
        <v>31.8</v>
      </c>
      <c r="O7" s="7">
        <v>1939.8</v>
      </c>
      <c r="P7" s="7">
        <v>15.5</v>
      </c>
      <c r="Q7" s="7">
        <v>5.6</v>
      </c>
      <c r="R7" s="7">
        <v>8.6</v>
      </c>
      <c r="S7" s="7">
        <v>65.400000000000006</v>
      </c>
      <c r="T7" s="7">
        <v>0</v>
      </c>
      <c r="U7" s="7">
        <v>0</v>
      </c>
      <c r="V7" s="7">
        <v>0</v>
      </c>
      <c r="W7" s="7">
        <v>4.2</v>
      </c>
      <c r="X7" s="7">
        <v>6.3</v>
      </c>
      <c r="Y7" s="7">
        <v>66.099999999999994</v>
      </c>
      <c r="Z7" s="7">
        <v>3.8</v>
      </c>
      <c r="AA7" s="7">
        <v>9.1</v>
      </c>
      <c r="AB7" s="7">
        <v>12.8</v>
      </c>
      <c r="AC7" s="7">
        <v>6</v>
      </c>
      <c r="AD7" s="7">
        <v>2.2000000000000002</v>
      </c>
      <c r="AE7" s="7">
        <v>1.6</v>
      </c>
      <c r="AF7" s="7">
        <v>0.9</v>
      </c>
      <c r="AG7" s="7">
        <v>2.2000000000000002</v>
      </c>
      <c r="AH7" s="7">
        <v>0.7</v>
      </c>
      <c r="AI7" s="7">
        <v>2.9</v>
      </c>
      <c r="AJ7" s="7">
        <v>5.7</v>
      </c>
      <c r="AK7" s="7">
        <v>109.8</v>
      </c>
      <c r="AL7" s="7">
        <v>103.9</v>
      </c>
      <c r="AM7" s="7">
        <v>10.4</v>
      </c>
      <c r="AN7" s="7">
        <v>11.4</v>
      </c>
      <c r="AO7" s="7">
        <v>27</v>
      </c>
      <c r="AP7" s="7">
        <v>10.5</v>
      </c>
      <c r="AQ7" s="7">
        <f>0.96*Table1[[#This Row],[FGA]]+Table1[[#This Row],[TOV]]+(0.44*Table1[[#This Row],[FTA]]-Table1[[#This Row],[OREB]])</f>
        <v>8.8279999999999994</v>
      </c>
      <c r="AR7" s="5">
        <v>49</v>
      </c>
      <c r="AS7" s="5">
        <v>0</v>
      </c>
      <c r="AT7" s="5">
        <v>14</v>
      </c>
      <c r="AU7" s="5">
        <v>530</v>
      </c>
      <c r="AV7" s="9">
        <f>Table1[[#This Row],[BLK]]+Table1[[#This Row],[PFD]]+Table1[[#This Row],[STL]]+Table1[Deflections]+Table1[[#This Row],[LooseBallsRecovered]]+Table1[[#This Row],[REB]]-Table1[[#This Row],[TOV]]+Table1[[#This Row],[ScreenAssistsPTS]]</f>
        <v>36</v>
      </c>
      <c r="AW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20.96</v>
      </c>
      <c r="AX7" s="9">
        <f>Table1[[#This Row],[PTS]]/Table1[[#This Row],[POSS/G]]</f>
        <v>1.7557770729497055</v>
      </c>
      <c r="AY7" s="9">
        <v>14.3</v>
      </c>
      <c r="AZ7" s="9">
        <v>13.8</v>
      </c>
      <c r="BA7" s="9">
        <f>P7+AB7+AD7</f>
        <v>30.5</v>
      </c>
      <c r="BB7" s="9">
        <v>1.36</v>
      </c>
      <c r="BC7" s="9">
        <v>1.5</v>
      </c>
      <c r="BD7" s="9">
        <v>0.7</v>
      </c>
      <c r="BE7" s="9">
        <v>1587.1477084197827</v>
      </c>
      <c r="BF7" s="15">
        <v>48.8</v>
      </c>
      <c r="BG7" s="15">
        <v>12</v>
      </c>
      <c r="BH7" s="9">
        <v>19.3</v>
      </c>
      <c r="BI7" s="9">
        <v>65.400000000000006</v>
      </c>
      <c r="BJ7" s="9">
        <f>0.4*Table1[[#This Row],[EFG%]]+0.25*Table1[[#This Row],[TOV%]]+0.2*Table1[[#This Row],[REB%]]+0.15*Table1[[#This Row],[FTr]]</f>
        <v>40.340000000000003</v>
      </c>
      <c r="BK7" s="9">
        <v>67.8</v>
      </c>
      <c r="BL7" s="9">
        <v>17.2</v>
      </c>
      <c r="BM7" s="9">
        <v>101.51</v>
      </c>
      <c r="BN7" s="9">
        <v>17</v>
      </c>
      <c r="BO7" s="9">
        <v>5.9</v>
      </c>
      <c r="BP7" s="9">
        <v>41.8</v>
      </c>
      <c r="BQ7" s="9">
        <v>4.0999999999999996</v>
      </c>
      <c r="BR7" s="9">
        <v>6.5</v>
      </c>
      <c r="BS7" s="9">
        <v>0.26</v>
      </c>
      <c r="BT7" s="9">
        <v>3.7</v>
      </c>
      <c r="BU7" s="9">
        <v>11</v>
      </c>
      <c r="BV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15.109999999999998</v>
      </c>
      <c r="BW7" s="9">
        <v>12.8</v>
      </c>
      <c r="BX7" s="9">
        <v>4.5</v>
      </c>
      <c r="BY7" s="9">
        <v>23.5</v>
      </c>
      <c r="BZ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26.9</v>
      </c>
      <c r="CA7" s="9">
        <f>Table1[[#This Row],[VA]]/30</f>
        <v>17.666666666666668</v>
      </c>
      <c r="CB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29.000000000000007</v>
      </c>
      <c r="CC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0.28088310690457907</v>
      </c>
      <c r="CD7" s="12">
        <f>Table1[[#This Row],[Hustle]]/38</f>
        <v>0.94736842105263153</v>
      </c>
      <c r="CE7" s="12">
        <f>Table1[[#This Row],[Utility]]/23</f>
        <v>0.91130434782608705</v>
      </c>
      <c r="CF7" s="12">
        <f>Table1[[#This Row],[PPP]]/1.8</f>
        <v>0.97543170719428085</v>
      </c>
      <c r="CG7" s="12">
        <f>Table1[[#This Row],[AST Ratio]]/35</f>
        <v>0.40857142857142859</v>
      </c>
      <c r="CH7" s="12">
        <f>Table1[[#This Row],[ScreenAssistsPTS]]/18</f>
        <v>0.76666666666666672</v>
      </c>
      <c r="CI7" s="12">
        <f>Table1[[#This Row],[PRA]]/50</f>
        <v>0.61</v>
      </c>
      <c r="CJ7" s="12">
        <f>Table1[[#This Row],[AST/TO]]/3</f>
        <v>0.45333333333333337</v>
      </c>
      <c r="CK7" s="12">
        <f>Table1[[#This Row],[REB]]/25</f>
        <v>0.51200000000000001</v>
      </c>
      <c r="CL7" s="12">
        <f>Table1[[#This Row],[Deflections]]/5</f>
        <v>0.3</v>
      </c>
      <c r="CM7" s="12">
        <f>Table1[[#This Row],[LooseBallsRecovered]]/2.3</f>
        <v>0.30434782608695654</v>
      </c>
      <c r="CN7" s="12">
        <f>Table1[[#This Row],[TeamELO]]/1800</f>
        <v>0.88174872689987926</v>
      </c>
      <c r="CO7" s="12">
        <f>Table1[[#This Row],[EFG%]]/70</f>
        <v>0.93428571428571439</v>
      </c>
      <c r="CP7" s="12">
        <f>Table1[[#This Row],[TS%]]/70</f>
        <v>0.96857142857142853</v>
      </c>
      <c r="CQ7" s="12">
        <f>Table1[[#This Row],[USG%]]/40</f>
        <v>0.43</v>
      </c>
      <c r="CR7" s="12">
        <f>Table1[[#This Row],[PACE]]/110</f>
        <v>0.92281818181818187</v>
      </c>
      <c r="CS7" s="12">
        <f>Table1[[#This Row],[PIE]]/24</f>
        <v>0.70833333333333337</v>
      </c>
      <c r="CT7" s="12">
        <f>(0.4*Table1[[#This Row],[EFG%]]+0.25*Table1[[#This Row],[TOV%]]+0.2*Table1[[#This Row],[REB%]]+0.15*Table1[[#This Row],[FTr]])/42</f>
        <v>0.96047619047619059</v>
      </c>
      <c r="CU7" s="12">
        <f>Table1[[#This Row],[NETRTG]]/17</f>
        <v>0.34705882352941181</v>
      </c>
      <c r="CV7" s="12">
        <f>Table1[[#This Row],[FP]]/62</f>
        <v>0.67419354838709677</v>
      </c>
      <c r="CW7" s="12">
        <f>Table1[[#This Row],[RPM(+/-)]]/12</f>
        <v>0.34166666666666662</v>
      </c>
      <c r="CX7" s="12">
        <f>Table1[[#This Row],[BPM]]/12</f>
        <v>0.54166666666666663</v>
      </c>
      <c r="CY7" s="12">
        <f>Table1[[#This Row],[WS/48]]/0.3</f>
        <v>0.8666666666666667</v>
      </c>
      <c r="CZ7" s="12">
        <f>Table1[[#This Row],[PIPM]]/9</f>
        <v>0.41111111111111115</v>
      </c>
      <c r="DA7" s="12">
        <f>Table1[[#This Row],[WAR]]/20</f>
        <v>0.55000000000000004</v>
      </c>
      <c r="DB7" s="12">
        <f>Table1[[#This Row],[GmSc]]/21</f>
        <v>0.71952380952380945</v>
      </c>
      <c r="DC7" s="12">
        <f>Table1[[#This Row],[WinsRPM]]/21</f>
        <v>0.60952380952380958</v>
      </c>
      <c r="DD7" s="12">
        <f>Table1[[#This Row],[VORP]]/10</f>
        <v>0.45</v>
      </c>
      <c r="DE7" s="12">
        <f>Table1[[#This Row],[PER]]/33</f>
        <v>0.71212121212121215</v>
      </c>
      <c r="DF7" s="12">
        <f>Table1[[#This Row],[EFF]]/36</f>
        <v>0.74722222222222223</v>
      </c>
      <c r="DG7" s="12">
        <f>Table1[[#This Row],[EWA]]/30</f>
        <v>0.58888888888888891</v>
      </c>
      <c r="DH7" s="12">
        <f>Table1[[#This Row],[PIR]]/40</f>
        <v>0.7250000000000002</v>
      </c>
      <c r="DI7" s="12">
        <f>Table1[[#This Row],[Tendex]]/0.38</f>
        <v>0.73916607080152386</v>
      </c>
      <c r="DJ7" s="14">
        <f>SUM(Table1[[#This Row],[DPI]:[%Tendex]])/32</f>
        <v>0.65684583756953752</v>
      </c>
    </row>
    <row r="8" spans="1:114" x14ac:dyDescent="0.25">
      <c r="A8" t="s">
        <v>56</v>
      </c>
      <c r="B8" t="s">
        <v>97</v>
      </c>
      <c r="C8" t="s">
        <v>92</v>
      </c>
      <c r="D8" t="s">
        <v>54</v>
      </c>
      <c r="E8" s="7">
        <v>10.6</v>
      </c>
      <c r="F8" t="s">
        <v>57</v>
      </c>
      <c r="G8" s="7">
        <v>103.89</v>
      </c>
      <c r="H8" s="6">
        <v>26</v>
      </c>
      <c r="I8" s="6">
        <v>33</v>
      </c>
      <c r="J8" s="6">
        <v>16</v>
      </c>
      <c r="K8" s="6">
        <v>17</v>
      </c>
      <c r="L8" s="8">
        <f>Table1[[#This Row],[W]]/Table1[[#This Row],[GP]]</f>
        <v>0.48484848484848486</v>
      </c>
      <c r="M8" s="6">
        <v>4295.8333333333348</v>
      </c>
      <c r="N8" s="7">
        <v>37.1</v>
      </c>
      <c r="O8" s="7">
        <v>1224.3</v>
      </c>
      <c r="P8" s="7">
        <v>28.5</v>
      </c>
      <c r="Q8" s="7">
        <v>10.3</v>
      </c>
      <c r="R8" s="7">
        <v>20.399999999999999</v>
      </c>
      <c r="S8" s="7">
        <v>50.7</v>
      </c>
      <c r="T8" s="7">
        <v>1</v>
      </c>
      <c r="U8" s="7">
        <v>3</v>
      </c>
      <c r="V8" s="7">
        <v>32.299999999999997</v>
      </c>
      <c r="W8" s="7">
        <v>6.9</v>
      </c>
      <c r="X8" s="7">
        <v>8.6</v>
      </c>
      <c r="Y8" s="7">
        <v>80.3</v>
      </c>
      <c r="Z8" s="7">
        <v>3.3</v>
      </c>
      <c r="AA8" s="7">
        <v>9.6999999999999993</v>
      </c>
      <c r="AB8" s="7">
        <v>13</v>
      </c>
      <c r="AC8" s="7">
        <v>3.9</v>
      </c>
      <c r="AD8" s="7">
        <v>4.5</v>
      </c>
      <c r="AE8" s="7">
        <v>2.1</v>
      </c>
      <c r="AF8" s="7">
        <v>1.7</v>
      </c>
      <c r="AG8" s="7">
        <v>2.6</v>
      </c>
      <c r="AH8" s="7">
        <v>0.8</v>
      </c>
      <c r="AI8" s="7">
        <v>2.5</v>
      </c>
      <c r="AJ8" s="7">
        <v>7.4</v>
      </c>
      <c r="AK8" s="7">
        <v>113.2</v>
      </c>
      <c r="AL8" s="7">
        <v>108.9</v>
      </c>
      <c r="AM8" s="7">
        <v>19</v>
      </c>
      <c r="AN8" s="7">
        <v>8.4</v>
      </c>
      <c r="AO8" s="7">
        <v>23.8</v>
      </c>
      <c r="AP8" s="7">
        <v>6.9</v>
      </c>
      <c r="AQ8" s="7">
        <f>0.96*Table1[[#This Row],[FGA]]+Table1[[#This Row],[TOV]]+(0.44*Table1[[#This Row],[FTA]]-Table1[[#This Row],[OREB]])</f>
        <v>22.167999999999999</v>
      </c>
      <c r="AR8" s="5">
        <v>25</v>
      </c>
      <c r="AS8" s="5">
        <v>0</v>
      </c>
      <c r="AT8" s="5">
        <v>11</v>
      </c>
      <c r="AU8" s="5">
        <v>570</v>
      </c>
      <c r="AV8" s="9">
        <f>Table1[[#This Row],[BLK]]+Table1[[#This Row],[PFD]]+Table1[[#This Row],[STL]]+Table1[Deflections]+Table1[[#This Row],[LooseBallsRecovered]]+Table1[[#This Row],[REB]]-Table1[[#This Row],[TOV]]+Table1[[#This Row],[ScreenAssistsPTS]]</f>
        <v>35.9</v>
      </c>
      <c r="AW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21.700000000000003</v>
      </c>
      <c r="AX8" s="9">
        <f>Table1[[#This Row],[PTS]]/Table1[[#This Row],[POSS/G]]</f>
        <v>1.2856369541681705</v>
      </c>
      <c r="AY8" s="9">
        <v>14.6</v>
      </c>
      <c r="AZ8" s="9">
        <v>8.4</v>
      </c>
      <c r="BA8" s="9">
        <f>P8+AB8+AD8</f>
        <v>46</v>
      </c>
      <c r="BB8" s="9">
        <v>2.1</v>
      </c>
      <c r="BC8" s="9">
        <v>3</v>
      </c>
      <c r="BD8" s="9">
        <v>1.9</v>
      </c>
      <c r="BE8" s="9">
        <v>1561.447865310492</v>
      </c>
      <c r="BF8" s="15">
        <v>33.799999999999997</v>
      </c>
      <c r="BG8" s="15">
        <v>8</v>
      </c>
      <c r="BH8" s="9">
        <v>16.3</v>
      </c>
      <c r="BI8" s="9">
        <v>53</v>
      </c>
      <c r="BJ8" s="9">
        <f>0.4*Table1[[#This Row],[EFG%]]+0.25*Table1[[#This Row],[TOV%]]+0.2*Table1[[#This Row],[REB%]]+0.15*Table1[[#This Row],[FTr]]</f>
        <v>31.530000000000005</v>
      </c>
      <c r="BK8" s="9">
        <v>59</v>
      </c>
      <c r="BL8" s="9">
        <v>28.5</v>
      </c>
      <c r="BM8" s="9">
        <v>102.95</v>
      </c>
      <c r="BN8" s="9">
        <v>19.899999999999999</v>
      </c>
      <c r="BO8" s="9">
        <v>4.3</v>
      </c>
      <c r="BP8" s="9">
        <v>61.8</v>
      </c>
      <c r="BQ8" s="9">
        <v>3.5</v>
      </c>
      <c r="BR8" s="9">
        <v>9</v>
      </c>
      <c r="BS8" s="9">
        <v>0.28000000000000003</v>
      </c>
      <c r="BT8" s="9">
        <v>6.5</v>
      </c>
      <c r="BU8" s="9">
        <v>10.5</v>
      </c>
      <c r="BV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21.22</v>
      </c>
      <c r="BW8" s="9">
        <v>11.2</v>
      </c>
      <c r="BX8" s="9">
        <v>6</v>
      </c>
      <c r="BY8" s="9">
        <v>31</v>
      </c>
      <c r="BZ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36.4</v>
      </c>
      <c r="CA8" s="9">
        <f>Table1[[#This Row],[VA]]/30</f>
        <v>19</v>
      </c>
      <c r="CB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40.500000000000007</v>
      </c>
      <c r="CC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0.3684086919666279</v>
      </c>
      <c r="CD8" s="12">
        <f>Table1[[#This Row],[Hustle]]/38</f>
        <v>0.9447368421052631</v>
      </c>
      <c r="CE8" s="12">
        <f>Table1[[#This Row],[Utility]]/23</f>
        <v>0.94347826086956532</v>
      </c>
      <c r="CF8" s="12">
        <f>Table1[[#This Row],[PPP]]/1.8</f>
        <v>0.71424275231565026</v>
      </c>
      <c r="CG8" s="12">
        <f>Table1[[#This Row],[AST Ratio]]/35</f>
        <v>0.41714285714285715</v>
      </c>
      <c r="CH8" s="12">
        <f>Table1[[#This Row],[ScreenAssistsPTS]]/18</f>
        <v>0.46666666666666667</v>
      </c>
      <c r="CI8" s="12">
        <f>Table1[[#This Row],[PRA]]/50</f>
        <v>0.92</v>
      </c>
      <c r="CJ8" s="12">
        <f>Table1[[#This Row],[AST/TO]]/3</f>
        <v>0.70000000000000007</v>
      </c>
      <c r="CK8" s="12">
        <f>Table1[[#This Row],[REB]]/25</f>
        <v>0.52</v>
      </c>
      <c r="CL8" s="12">
        <f>Table1[[#This Row],[Deflections]]/5</f>
        <v>0.6</v>
      </c>
      <c r="CM8" s="12">
        <f>Table1[[#This Row],[LooseBallsRecovered]]/2.3</f>
        <v>0.82608695652173914</v>
      </c>
      <c r="CN8" s="12">
        <f>Table1[[#This Row],[TeamELO]]/1800</f>
        <v>0.86747103628360667</v>
      </c>
      <c r="CO8" s="12">
        <f>Table1[[#This Row],[EFG%]]/70</f>
        <v>0.75714285714285712</v>
      </c>
      <c r="CP8" s="12">
        <f>Table1[[#This Row],[TS%]]/70</f>
        <v>0.84285714285714286</v>
      </c>
      <c r="CQ8" s="12">
        <f>Table1[[#This Row],[USG%]]/40</f>
        <v>0.71250000000000002</v>
      </c>
      <c r="CR8" s="12">
        <f>Table1[[#This Row],[PACE]]/110</f>
        <v>0.93590909090909091</v>
      </c>
      <c r="CS8" s="12">
        <f>Table1[[#This Row],[PIE]]/24</f>
        <v>0.82916666666666661</v>
      </c>
      <c r="CT8" s="12">
        <f>(0.4*Table1[[#This Row],[EFG%]]+0.25*Table1[[#This Row],[TOV%]]+0.2*Table1[[#This Row],[REB%]]+0.15*Table1[[#This Row],[FTr]])/42</f>
        <v>0.75071428571428578</v>
      </c>
      <c r="CU8" s="12">
        <f>Table1[[#This Row],[NETRTG]]/17</f>
        <v>0.25294117647058822</v>
      </c>
      <c r="CV8" s="12">
        <f>Table1[[#This Row],[FP]]/62</f>
        <v>0.99677419354838703</v>
      </c>
      <c r="CW8" s="12">
        <f>Table1[[#This Row],[RPM(+/-)]]/12</f>
        <v>0.29166666666666669</v>
      </c>
      <c r="CX8" s="12">
        <f>Table1[[#This Row],[BPM]]/12</f>
        <v>0.75</v>
      </c>
      <c r="CY8" s="12">
        <f>Table1[[#This Row],[WS/48]]/0.3</f>
        <v>0.93333333333333346</v>
      </c>
      <c r="CZ8" s="12">
        <f>Table1[[#This Row],[PIPM]]/9</f>
        <v>0.72222222222222221</v>
      </c>
      <c r="DA8" s="12">
        <f>Table1[[#This Row],[WAR]]/20</f>
        <v>0.52500000000000002</v>
      </c>
      <c r="DB8" s="12">
        <f>Table1[[#This Row],[GmSc]]/21</f>
        <v>1.0104761904761905</v>
      </c>
      <c r="DC8" s="12">
        <f>Table1[[#This Row],[WinsRPM]]/21</f>
        <v>0.53333333333333333</v>
      </c>
      <c r="DD8" s="12">
        <f>Table1[[#This Row],[VORP]]/10</f>
        <v>0.6</v>
      </c>
      <c r="DE8" s="12">
        <f>Table1[[#This Row],[PER]]/33</f>
        <v>0.93939393939393945</v>
      </c>
      <c r="DF8" s="12">
        <f>Table1[[#This Row],[EFF]]/36</f>
        <v>1.0111111111111111</v>
      </c>
      <c r="DG8" s="12">
        <f>Table1[[#This Row],[EWA]]/30</f>
        <v>0.6333333333333333</v>
      </c>
      <c r="DH8" s="12">
        <f>Table1[[#This Row],[PIR]]/40</f>
        <v>1.0125000000000002</v>
      </c>
      <c r="DI8" s="12">
        <f>Table1[[#This Row],[Tendex]]/0.38</f>
        <v>0.96949655780691546</v>
      </c>
      <c r="DJ8" s="14">
        <f>SUM(Table1[[#This Row],[DPI]:[%Tendex]])/32</f>
        <v>0.74780304602785685</v>
      </c>
    </row>
    <row r="9" spans="1:114" x14ac:dyDescent="0.25">
      <c r="A9" t="s">
        <v>53</v>
      </c>
      <c r="B9" t="s">
        <v>90</v>
      </c>
      <c r="C9" t="s">
        <v>94</v>
      </c>
      <c r="D9" t="s">
        <v>54</v>
      </c>
      <c r="E9" s="7">
        <v>10.6</v>
      </c>
      <c r="F9" t="s">
        <v>55</v>
      </c>
      <c r="G9" s="7">
        <v>96.75</v>
      </c>
      <c r="H9" s="6">
        <v>24</v>
      </c>
      <c r="I9" s="6">
        <v>78</v>
      </c>
      <c r="J9" s="6">
        <v>37</v>
      </c>
      <c r="K9" s="6">
        <v>41</v>
      </c>
      <c r="L9" s="8">
        <f>Table1[[#This Row],[W]]/Table1[[#This Row],[GP]]</f>
        <v>0.47435897435897434</v>
      </c>
      <c r="M9" s="6">
        <v>5348</v>
      </c>
      <c r="N9" s="7">
        <v>33.700000000000003</v>
      </c>
      <c r="O9" s="7">
        <v>2628.6000000000004</v>
      </c>
      <c r="P9" s="7">
        <v>15</v>
      </c>
      <c r="Q9" s="7">
        <v>6</v>
      </c>
      <c r="R9" s="7">
        <v>11.3</v>
      </c>
      <c r="S9" s="7">
        <v>52.9</v>
      </c>
      <c r="T9" s="7">
        <v>0</v>
      </c>
      <c r="U9" s="7">
        <v>0.1</v>
      </c>
      <c r="V9" s="7">
        <v>0</v>
      </c>
      <c r="W9" s="7">
        <v>3.1</v>
      </c>
      <c r="X9" s="7">
        <v>5.0999999999999996</v>
      </c>
      <c r="Y9" s="7">
        <v>60.5</v>
      </c>
      <c r="Z9" s="7">
        <v>5.0999999999999996</v>
      </c>
      <c r="AA9" s="7">
        <v>10.9</v>
      </c>
      <c r="AB9" s="7">
        <v>16</v>
      </c>
      <c r="AC9" s="7">
        <v>4.7</v>
      </c>
      <c r="AD9" s="7">
        <v>3</v>
      </c>
      <c r="AE9" s="7">
        <v>2.6</v>
      </c>
      <c r="AF9" s="7">
        <v>1.5</v>
      </c>
      <c r="AG9" s="7">
        <v>1.6</v>
      </c>
      <c r="AH9" s="7">
        <v>0.8</v>
      </c>
      <c r="AI9" s="7">
        <v>3.2</v>
      </c>
      <c r="AJ9" s="7">
        <v>4.3</v>
      </c>
      <c r="AK9" s="7">
        <v>107</v>
      </c>
      <c r="AL9" s="7">
        <v>108</v>
      </c>
      <c r="AM9" s="7">
        <v>14</v>
      </c>
      <c r="AN9" s="7">
        <v>14.5</v>
      </c>
      <c r="AO9" s="7">
        <v>32.9</v>
      </c>
      <c r="AP9" s="7">
        <v>13.4</v>
      </c>
      <c r="AQ9" s="7">
        <f>0.96*Table1[[#This Row],[FGA]]+Table1[[#This Row],[TOV]]+(0.44*Table1[[#This Row],[FTA]]-Table1[[#This Row],[OREB]])</f>
        <v>10.592000000000001</v>
      </c>
      <c r="AR9" s="5">
        <v>62</v>
      </c>
      <c r="AS9" s="5">
        <v>0</v>
      </c>
      <c r="AT9" s="5">
        <v>10.1</v>
      </c>
      <c r="AU9" s="5">
        <v>483.5</v>
      </c>
      <c r="AV9" s="9">
        <f>Table1[[#This Row],[BLK]]+Table1[[#This Row],[PFD]]+Table1[[#This Row],[STL]]+Table1[Deflections]+Table1[[#This Row],[LooseBallsRecovered]]+Table1[[#This Row],[REB]]-Table1[[#This Row],[TOV]]+Table1[[#This Row],[ScreenAssistsPTS]]</f>
        <v>35.4</v>
      </c>
      <c r="AW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16.59</v>
      </c>
      <c r="AX9" s="9">
        <f>Table1[[#This Row],[PTS]]/Table1[[#This Row],[POSS/G]]</f>
        <v>1.4161631419939575</v>
      </c>
      <c r="AY9" s="9">
        <v>15.8</v>
      </c>
      <c r="AZ9" s="9">
        <v>10.199999999999999</v>
      </c>
      <c r="BA9" s="9">
        <f>P9+AB9+AD9</f>
        <v>34</v>
      </c>
      <c r="BB9" s="9">
        <v>1.19</v>
      </c>
      <c r="BC9" s="9">
        <v>3.2</v>
      </c>
      <c r="BD9" s="9">
        <v>1.2</v>
      </c>
      <c r="BE9" s="9">
        <v>1476.4257359348837</v>
      </c>
      <c r="BF9" s="15">
        <v>27.4</v>
      </c>
      <c r="BG9" s="15">
        <v>16</v>
      </c>
      <c r="BH9" s="9">
        <v>23.4</v>
      </c>
      <c r="BI9" s="9">
        <v>52.9</v>
      </c>
      <c r="BJ9" s="9">
        <f>0.4*Table1[[#This Row],[EFG%]]+0.25*Table1[[#This Row],[TOV%]]+0.2*Table1[[#This Row],[REB%]]+0.15*Table1[[#This Row],[FTr]]</f>
        <v>33.950000000000003</v>
      </c>
      <c r="BK9" s="9">
        <v>55.5</v>
      </c>
      <c r="BL9" s="9">
        <v>20.7</v>
      </c>
      <c r="BM9" s="9">
        <v>97.79</v>
      </c>
      <c r="BN9" s="9">
        <v>15.6</v>
      </c>
      <c r="BO9" s="9">
        <v>-1</v>
      </c>
      <c r="BP9" s="9">
        <v>45.5</v>
      </c>
      <c r="BQ9" s="9">
        <v>-0.7</v>
      </c>
      <c r="BR9" s="9">
        <v>5.5</v>
      </c>
      <c r="BS9" s="9">
        <v>0.19</v>
      </c>
      <c r="BT9" s="9">
        <v>1.61</v>
      </c>
      <c r="BU9" s="9">
        <v>3.8316400220000002</v>
      </c>
      <c r="BV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13.83</v>
      </c>
      <c r="BW9" s="9">
        <v>7.59</v>
      </c>
      <c r="BX9" s="9">
        <v>4.8</v>
      </c>
      <c r="BY9" s="9">
        <v>22.94</v>
      </c>
      <c r="BZ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27.2</v>
      </c>
      <c r="CA9" s="9">
        <f>Table1[[#This Row],[VA]]/30</f>
        <v>16.116666666666667</v>
      </c>
      <c r="CB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27.499999999999996</v>
      </c>
      <c r="CC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0.29637613758102338</v>
      </c>
      <c r="CD9" s="12">
        <f>Table1[[#This Row],[Hustle]]/38</f>
        <v>0.93157894736842106</v>
      </c>
      <c r="CE9" s="12">
        <f>Table1[[#This Row],[Utility]]/23</f>
        <v>0.72130434782608699</v>
      </c>
      <c r="CF9" s="12">
        <f>Table1[[#This Row],[PPP]]/1.8</f>
        <v>0.78675730110775421</v>
      </c>
      <c r="CG9" s="12">
        <f>Table1[[#This Row],[AST Ratio]]/35</f>
        <v>0.45142857142857146</v>
      </c>
      <c r="CH9" s="12">
        <f>Table1[[#This Row],[ScreenAssistsPTS]]/18</f>
        <v>0.56666666666666665</v>
      </c>
      <c r="CI9" s="12">
        <f>Table1[[#This Row],[PRA]]/50</f>
        <v>0.68</v>
      </c>
      <c r="CJ9" s="12">
        <f>Table1[[#This Row],[AST/TO]]/3</f>
        <v>0.39666666666666667</v>
      </c>
      <c r="CK9" s="12">
        <f>Table1[[#This Row],[REB]]/25</f>
        <v>0.64</v>
      </c>
      <c r="CL9" s="12">
        <f>Table1[[#This Row],[Deflections]]/5</f>
        <v>0.64</v>
      </c>
      <c r="CM9" s="12">
        <f>Table1[[#This Row],[LooseBallsRecovered]]/2.3</f>
        <v>0.52173913043478259</v>
      </c>
      <c r="CN9" s="12">
        <f>Table1[[#This Row],[TeamELO]]/1800</f>
        <v>0.8202365199638243</v>
      </c>
      <c r="CO9" s="12">
        <f>Table1[[#This Row],[EFG%]]/70</f>
        <v>0.75571428571428567</v>
      </c>
      <c r="CP9" s="12">
        <f>Table1[[#This Row],[TS%]]/70</f>
        <v>0.79285714285714282</v>
      </c>
      <c r="CQ9" s="12">
        <f>Table1[[#This Row],[USG%]]/40</f>
        <v>0.51749999999999996</v>
      </c>
      <c r="CR9" s="12">
        <f>Table1[[#This Row],[PACE]]/110</f>
        <v>0.88900000000000001</v>
      </c>
      <c r="CS9" s="12">
        <f>Table1[[#This Row],[PIE]]/24</f>
        <v>0.65</v>
      </c>
      <c r="CT9" s="12">
        <f>(0.4*Table1[[#This Row],[EFG%]]+0.25*Table1[[#This Row],[TOV%]]+0.2*Table1[[#This Row],[REB%]]+0.15*Table1[[#This Row],[FTr]])/42</f>
        <v>0.80833333333333335</v>
      </c>
      <c r="CU9" s="12">
        <f>Table1[[#This Row],[NETRTG]]/17</f>
        <v>-5.8823529411764705E-2</v>
      </c>
      <c r="CV9" s="12">
        <f>Table1[[#This Row],[FP]]/62</f>
        <v>0.7338709677419355</v>
      </c>
      <c r="CW9" s="12">
        <f>Table1[[#This Row],[RPM(+/-)]]/12</f>
        <v>-5.8333333333333327E-2</v>
      </c>
      <c r="CX9" s="12">
        <f>Table1[[#This Row],[BPM]]/12</f>
        <v>0.45833333333333331</v>
      </c>
      <c r="CY9" s="12">
        <f>Table1[[#This Row],[WS/48]]/0.3</f>
        <v>0.63333333333333341</v>
      </c>
      <c r="CZ9" s="12">
        <f>Table1[[#This Row],[PIPM]]/9</f>
        <v>0.1788888888888889</v>
      </c>
      <c r="DA9" s="12">
        <f>Table1[[#This Row],[WAR]]/20</f>
        <v>0.19158200110000001</v>
      </c>
      <c r="DB9" s="12">
        <f>Table1[[#This Row],[GmSc]]/21</f>
        <v>0.65857142857142859</v>
      </c>
      <c r="DC9" s="12">
        <f>Table1[[#This Row],[WinsRPM]]/21</f>
        <v>0.36142857142857143</v>
      </c>
      <c r="DD9" s="12">
        <f>Table1[[#This Row],[VORP]]/10</f>
        <v>0.48</v>
      </c>
      <c r="DE9" s="12">
        <f>Table1[[#This Row],[PER]]/33</f>
        <v>0.69515151515151519</v>
      </c>
      <c r="DF9" s="12">
        <f>Table1[[#This Row],[EFF]]/36</f>
        <v>0.75555555555555554</v>
      </c>
      <c r="DG9" s="12">
        <f>Table1[[#This Row],[EWA]]/30</f>
        <v>0.53722222222222227</v>
      </c>
      <c r="DH9" s="12">
        <f>Table1[[#This Row],[PIR]]/40</f>
        <v>0.68749999999999989</v>
      </c>
      <c r="DI9" s="12">
        <f>Table1[[#This Row],[Tendex]]/0.38</f>
        <v>0.77993720416058787</v>
      </c>
      <c r="DJ9" s="14">
        <f>SUM(Table1[[#This Row],[DPI]:[%Tendex]])/32</f>
        <v>0.58137503350343167</v>
      </c>
    </row>
    <row r="10" spans="1:114" x14ac:dyDescent="0.25">
      <c r="A10" t="s">
        <v>53</v>
      </c>
      <c r="B10" t="s">
        <v>90</v>
      </c>
      <c r="C10" t="s">
        <v>93</v>
      </c>
      <c r="D10" t="s">
        <v>54</v>
      </c>
      <c r="E10" s="7">
        <v>10.6</v>
      </c>
      <c r="F10" t="s">
        <v>55</v>
      </c>
      <c r="G10" s="7">
        <v>96.75</v>
      </c>
      <c r="H10" s="6">
        <v>24</v>
      </c>
      <c r="I10" s="6">
        <v>59</v>
      </c>
      <c r="J10" s="6">
        <v>28</v>
      </c>
      <c r="K10" s="6">
        <v>31</v>
      </c>
      <c r="L10" s="8">
        <f>Table1[[#This Row],[W]]/Table1[[#This Row],[GP]]</f>
        <v>0.47457627118644069</v>
      </c>
      <c r="M10" s="6">
        <v>4011</v>
      </c>
      <c r="N10" s="7">
        <v>33.299999999999997</v>
      </c>
      <c r="O10" s="7">
        <v>1964.6999999999998</v>
      </c>
      <c r="P10" s="7">
        <v>15.1</v>
      </c>
      <c r="Q10" s="7">
        <v>6</v>
      </c>
      <c r="R10" s="7">
        <v>11.3</v>
      </c>
      <c r="S10" s="7">
        <v>53.5</v>
      </c>
      <c r="T10" s="7">
        <v>0</v>
      </c>
      <c r="U10" s="7">
        <v>0.1</v>
      </c>
      <c r="V10" s="7">
        <v>0</v>
      </c>
      <c r="W10" s="7">
        <v>3.1</v>
      </c>
      <c r="X10" s="7">
        <v>4.9000000000000004</v>
      </c>
      <c r="Y10" s="7">
        <v>62.6</v>
      </c>
      <c r="Z10" s="7">
        <v>5.2</v>
      </c>
      <c r="AA10" s="7">
        <v>10.6</v>
      </c>
      <c r="AB10" s="7">
        <v>15.8</v>
      </c>
      <c r="AC10" s="7">
        <v>4.7</v>
      </c>
      <c r="AD10" s="7">
        <v>3.4</v>
      </c>
      <c r="AE10" s="7">
        <v>2.6</v>
      </c>
      <c r="AF10" s="7">
        <v>1.6</v>
      </c>
      <c r="AG10" s="7">
        <v>1.6</v>
      </c>
      <c r="AH10" s="7">
        <v>0.8</v>
      </c>
      <c r="AI10" s="7">
        <v>3.2</v>
      </c>
      <c r="AJ10" s="7">
        <v>4.3</v>
      </c>
      <c r="AK10" s="7">
        <v>106.8</v>
      </c>
      <c r="AL10" s="7">
        <v>108.1</v>
      </c>
      <c r="AM10" s="7">
        <v>16.100000000000001</v>
      </c>
      <c r="AN10" s="7">
        <v>14.8</v>
      </c>
      <c r="AO10" s="7">
        <v>33.200000000000003</v>
      </c>
      <c r="AP10" s="7">
        <v>13.5</v>
      </c>
      <c r="AQ10" s="7">
        <f>0.96*Table1[[#This Row],[FGA]]+Table1[[#This Row],[TOV]]+(0.44*Table1[[#This Row],[FTA]]-Table1[[#This Row],[OREB]])</f>
        <v>10.404</v>
      </c>
      <c r="AR10" s="5">
        <v>46</v>
      </c>
      <c r="AS10" s="5">
        <v>0</v>
      </c>
      <c r="AT10" s="5">
        <v>10</v>
      </c>
      <c r="AU10" s="5">
        <v>490</v>
      </c>
      <c r="AV10" s="9">
        <f>Table1[[#This Row],[BLK]]+Table1[[#This Row],[PFD]]+Table1[[#This Row],[STL]]+Table1[Deflections]+Table1[[#This Row],[LooseBallsRecovered]]+Table1[[#This Row],[REB]]-Table1[[#This Row],[TOV]]+Table1[[#This Row],[ScreenAssistsPTS]]</f>
        <v>35.299999999999997</v>
      </c>
      <c r="AW1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16.799999999999997</v>
      </c>
      <c r="AX10" s="9">
        <f>Table1[[#This Row],[PTS]]/Table1[[#This Row],[POSS/G]]</f>
        <v>1.451364859669358</v>
      </c>
      <c r="AY10" s="9">
        <v>17.600000000000001</v>
      </c>
      <c r="AZ10" s="9">
        <v>10.199999999999999</v>
      </c>
      <c r="BA10" s="9">
        <f>P10+AB10+AD10</f>
        <v>34.299999999999997</v>
      </c>
      <c r="BB10" s="9">
        <v>1.3</v>
      </c>
      <c r="BC10" s="9">
        <v>3.2</v>
      </c>
      <c r="BD10" s="9">
        <v>1.2</v>
      </c>
      <c r="BE10" s="9">
        <v>1480.5014808299377</v>
      </c>
      <c r="BF10" s="15">
        <v>27.4</v>
      </c>
      <c r="BG10" s="15">
        <v>16</v>
      </c>
      <c r="BH10" s="9">
        <v>23.6</v>
      </c>
      <c r="BI10" s="9">
        <v>53.5</v>
      </c>
      <c r="BJ10" s="9">
        <f>0.4*Table1[[#This Row],[EFG%]]+0.25*Table1[[#This Row],[TOV%]]+0.2*Table1[[#This Row],[REB%]]+0.15*Table1[[#This Row],[FTr]]</f>
        <v>34.230000000000004</v>
      </c>
      <c r="BK10" s="9">
        <v>56.3</v>
      </c>
      <c r="BL10" s="9">
        <v>20.9</v>
      </c>
      <c r="BM10" s="9">
        <v>97.98</v>
      </c>
      <c r="BN10" s="9">
        <v>16.2</v>
      </c>
      <c r="BO10" s="9">
        <v>-1.3</v>
      </c>
      <c r="BP10" s="9">
        <v>46.1</v>
      </c>
      <c r="BQ10" s="9">
        <v>-0.8</v>
      </c>
      <c r="BR10" s="9">
        <v>5.5</v>
      </c>
      <c r="BS10" s="9">
        <v>0.17499999999999999</v>
      </c>
      <c r="BT10" s="9">
        <v>2</v>
      </c>
      <c r="BU10" s="9">
        <v>4</v>
      </c>
      <c r="BV1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14.01</v>
      </c>
      <c r="BW10" s="9">
        <v>7.6</v>
      </c>
      <c r="BX10" s="9">
        <v>3.2</v>
      </c>
      <c r="BY10" s="9">
        <v>20.5</v>
      </c>
      <c r="BZ1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27.8</v>
      </c>
      <c r="CA10" s="9">
        <f>Table1[[#This Row],[VA]]/30</f>
        <v>16.333333333333332</v>
      </c>
      <c r="CB1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28.099999999999994</v>
      </c>
      <c r="CC1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0.30283395996180124</v>
      </c>
      <c r="CD10" s="12">
        <f>Table1[[#This Row],[Hustle]]/38</f>
        <v>0.92894736842105252</v>
      </c>
      <c r="CE10" s="12">
        <f>Table1[[#This Row],[Utility]]/23</f>
        <v>0.73043478260869554</v>
      </c>
      <c r="CF10" s="12">
        <f>Table1[[#This Row],[PPP]]/1.8</f>
        <v>0.80631381092742105</v>
      </c>
      <c r="CG10" s="12">
        <f>Table1[[#This Row],[AST Ratio]]/35</f>
        <v>0.50285714285714289</v>
      </c>
      <c r="CH10" s="12">
        <f>Table1[[#This Row],[ScreenAssistsPTS]]/18</f>
        <v>0.56666666666666665</v>
      </c>
      <c r="CI10" s="12">
        <f>Table1[[#This Row],[PRA]]/50</f>
        <v>0.68599999999999994</v>
      </c>
      <c r="CJ10" s="12">
        <f>Table1[[#This Row],[AST/TO]]/3</f>
        <v>0.43333333333333335</v>
      </c>
      <c r="CK10" s="12">
        <f>Table1[[#This Row],[REB]]/25</f>
        <v>0.63200000000000001</v>
      </c>
      <c r="CL10" s="12">
        <f>Table1[[#This Row],[Deflections]]/5</f>
        <v>0.64</v>
      </c>
      <c r="CM10" s="12">
        <f>Table1[[#This Row],[LooseBallsRecovered]]/2.3</f>
        <v>0.52173913043478259</v>
      </c>
      <c r="CN10" s="12">
        <f>Table1[[#This Row],[TeamELO]]/1800</f>
        <v>0.82250082268329872</v>
      </c>
      <c r="CO10" s="12">
        <f>Table1[[#This Row],[EFG%]]/70</f>
        <v>0.76428571428571423</v>
      </c>
      <c r="CP10" s="12">
        <f>Table1[[#This Row],[TS%]]/70</f>
        <v>0.80428571428571427</v>
      </c>
      <c r="CQ10" s="12">
        <f>Table1[[#This Row],[USG%]]/40</f>
        <v>0.52249999999999996</v>
      </c>
      <c r="CR10" s="12">
        <f>Table1[[#This Row],[PACE]]/110</f>
        <v>0.89072727272727281</v>
      </c>
      <c r="CS10" s="12">
        <f>Table1[[#This Row],[PIE]]/24</f>
        <v>0.67499999999999993</v>
      </c>
      <c r="CT10" s="12">
        <f>(0.4*Table1[[#This Row],[EFG%]]+0.25*Table1[[#This Row],[TOV%]]+0.2*Table1[[#This Row],[REB%]]+0.15*Table1[[#This Row],[FTr]])/42</f>
        <v>0.81500000000000006</v>
      </c>
      <c r="CU10" s="12">
        <f>Table1[[#This Row],[NETRTG]]/17</f>
        <v>-7.6470588235294124E-2</v>
      </c>
      <c r="CV10" s="12">
        <f>Table1[[#This Row],[FP]]/62</f>
        <v>0.74354838709677418</v>
      </c>
      <c r="CW10" s="12">
        <f>Table1[[#This Row],[RPM(+/-)]]/12</f>
        <v>-6.6666666666666666E-2</v>
      </c>
      <c r="CX10" s="12">
        <f>Table1[[#This Row],[BPM]]/12</f>
        <v>0.45833333333333331</v>
      </c>
      <c r="CY10" s="12">
        <f>Table1[[#This Row],[WS/48]]/0.3</f>
        <v>0.58333333333333337</v>
      </c>
      <c r="CZ10" s="12">
        <f>Table1[[#This Row],[PIPM]]/9</f>
        <v>0.22222222222222221</v>
      </c>
      <c r="DA10" s="12">
        <f>Table1[[#This Row],[WAR]]/20</f>
        <v>0.2</v>
      </c>
      <c r="DB10" s="12">
        <f>Table1[[#This Row],[GmSc]]/21</f>
        <v>0.66714285714285715</v>
      </c>
      <c r="DC10" s="12">
        <f>Table1[[#This Row],[WinsRPM]]/21</f>
        <v>0.3619047619047619</v>
      </c>
      <c r="DD10" s="12">
        <f>Table1[[#This Row],[VORP]]/10</f>
        <v>0.32</v>
      </c>
      <c r="DE10" s="12">
        <f>Table1[[#This Row],[PER]]/33</f>
        <v>0.62121212121212122</v>
      </c>
      <c r="DF10" s="12">
        <f>Table1[[#This Row],[EFF]]/36</f>
        <v>0.77222222222222225</v>
      </c>
      <c r="DG10" s="12">
        <f>Table1[[#This Row],[EWA]]/30</f>
        <v>0.5444444444444444</v>
      </c>
      <c r="DH10" s="12">
        <f>Table1[[#This Row],[PIR]]/40</f>
        <v>0.7024999999999999</v>
      </c>
      <c r="DI10" s="12">
        <f>Table1[[#This Row],[Tendex]]/0.38</f>
        <v>0.79693147358368743</v>
      </c>
      <c r="DJ10" s="14">
        <f>SUM(Table1[[#This Row],[DPI]:[%Tendex]])/32</f>
        <v>0.58103905190077787</v>
      </c>
    </row>
    <row r="11" spans="1:114" x14ac:dyDescent="0.25">
      <c r="A11" t="s">
        <v>84</v>
      </c>
      <c r="B11" t="s">
        <v>97</v>
      </c>
      <c r="C11" t="s">
        <v>92</v>
      </c>
      <c r="D11" t="s">
        <v>54</v>
      </c>
      <c r="E11" s="7">
        <v>10.6</v>
      </c>
      <c r="F11" t="s">
        <v>85</v>
      </c>
      <c r="G11" s="7">
        <v>100.84</v>
      </c>
      <c r="H11" s="6">
        <v>27</v>
      </c>
      <c r="I11" s="6">
        <v>37</v>
      </c>
      <c r="J11" s="6">
        <v>18</v>
      </c>
      <c r="K11" s="6">
        <v>19</v>
      </c>
      <c r="L11" s="8">
        <f>Table1[[#This Row],[W]]/Table1[[#This Row],[GP]]</f>
        <v>0.48648648648648651</v>
      </c>
      <c r="M11" s="6">
        <v>17839</v>
      </c>
      <c r="N11" s="7">
        <v>31</v>
      </c>
      <c r="O11" s="7">
        <v>1147</v>
      </c>
      <c r="P11" s="7">
        <v>15</v>
      </c>
      <c r="Q11" s="7">
        <v>5.7</v>
      </c>
      <c r="R11" s="7">
        <v>8.6999999999999993</v>
      </c>
      <c r="S11" s="7">
        <v>65.5</v>
      </c>
      <c r="T11" s="7">
        <v>0</v>
      </c>
      <c r="U11" s="7">
        <v>0</v>
      </c>
      <c r="V11" s="7">
        <v>0</v>
      </c>
      <c r="W11" s="7">
        <v>3.6</v>
      </c>
      <c r="X11" s="7">
        <v>5.7</v>
      </c>
      <c r="Y11" s="7">
        <v>63.5</v>
      </c>
      <c r="Z11" s="7">
        <v>3.6</v>
      </c>
      <c r="AA11" s="7">
        <v>8.8000000000000007</v>
      </c>
      <c r="AB11" s="7">
        <v>12.5</v>
      </c>
      <c r="AC11" s="7">
        <v>5.7</v>
      </c>
      <c r="AD11" s="7">
        <v>1.9</v>
      </c>
      <c r="AE11" s="7">
        <v>1.5</v>
      </c>
      <c r="AF11" s="7">
        <v>0.9</v>
      </c>
      <c r="AG11" s="7">
        <v>2.1</v>
      </c>
      <c r="AH11" s="7">
        <v>0.6</v>
      </c>
      <c r="AI11" s="7">
        <v>2.7</v>
      </c>
      <c r="AJ11" s="7">
        <v>5.5</v>
      </c>
      <c r="AK11" s="7">
        <v>107.1</v>
      </c>
      <c r="AL11" s="7">
        <v>102.9</v>
      </c>
      <c r="AM11" s="7">
        <v>9.5</v>
      </c>
      <c r="AN11" s="7">
        <v>11.5</v>
      </c>
      <c r="AO11" s="7">
        <v>27.4</v>
      </c>
      <c r="AP11" s="7">
        <v>10.3</v>
      </c>
      <c r="AQ11" s="7">
        <f>0.96*Table1[[#This Row],[FGA]]+Table1[[#This Row],[TOV]]+(0.44*Table1[[#This Row],[FTA]]-Table1[[#This Row],[OREB]])</f>
        <v>8.759999999999998</v>
      </c>
      <c r="AR11" s="5">
        <v>31</v>
      </c>
      <c r="AS11" s="5">
        <v>0</v>
      </c>
      <c r="AT11" s="5">
        <v>13</v>
      </c>
      <c r="AU11" s="5">
        <v>490</v>
      </c>
      <c r="AV11" s="9">
        <f>Table1[[#This Row],[BLK]]+Table1[[#This Row],[PFD]]+Table1[[#This Row],[STL]]+Table1[Deflections]+Table1[[#This Row],[LooseBallsRecovered]]+Table1[[#This Row],[REB]]-Table1[[#This Row],[TOV]]+Table1[[#This Row],[ScreenAssistsPTS]]</f>
        <v>35.200000000000003</v>
      </c>
      <c r="AW1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20.669999999999998</v>
      </c>
      <c r="AX11" s="9">
        <f>Table1[[#This Row],[PTS]]/Table1[[#This Row],[POSS/G]]</f>
        <v>1.7123287671232881</v>
      </c>
      <c r="AY11" s="9">
        <v>13.1</v>
      </c>
      <c r="AZ11" s="9">
        <v>13.3</v>
      </c>
      <c r="BA11" s="9">
        <f>P11+AB11+AD11</f>
        <v>29.4</v>
      </c>
      <c r="BB11" s="9">
        <v>1.27</v>
      </c>
      <c r="BC11" s="9">
        <v>1.4</v>
      </c>
      <c r="BD11" s="9">
        <v>1</v>
      </c>
      <c r="BE11" s="9">
        <v>1580.4528055596049</v>
      </c>
      <c r="BF11" s="15">
        <v>41.4</v>
      </c>
      <c r="BG11" s="15">
        <v>11</v>
      </c>
      <c r="BH11" s="9">
        <v>19.5</v>
      </c>
      <c r="BI11" s="9">
        <v>65.5</v>
      </c>
      <c r="BJ11" s="9">
        <f>0.4*Table1[[#This Row],[EFG%]]+0.25*Table1[[#This Row],[TOV%]]+0.2*Table1[[#This Row],[REB%]]+0.15*Table1[[#This Row],[FTr]]</f>
        <v>39.06</v>
      </c>
      <c r="BK11" s="9">
        <v>67</v>
      </c>
      <c r="BL11" s="9">
        <v>17.3</v>
      </c>
      <c r="BM11" s="9">
        <v>101.74</v>
      </c>
      <c r="BN11" s="9">
        <v>17.100000000000001</v>
      </c>
      <c r="BO11" s="9">
        <v>4.2</v>
      </c>
      <c r="BP11" s="9">
        <v>40.1</v>
      </c>
      <c r="BQ11" s="9">
        <v>3</v>
      </c>
      <c r="BR11" s="9">
        <v>6</v>
      </c>
      <c r="BS11" s="9">
        <v>0.24</v>
      </c>
      <c r="BT11" s="9">
        <v>3</v>
      </c>
      <c r="BU11" s="9">
        <v>10.5</v>
      </c>
      <c r="BV1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14.699999999999996</v>
      </c>
      <c r="BW11" s="9">
        <v>12.5</v>
      </c>
      <c r="BX11" s="9">
        <v>4.3</v>
      </c>
      <c r="BY11" s="9">
        <v>23</v>
      </c>
      <c r="BZ1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25.799999999999997</v>
      </c>
      <c r="CA11" s="9">
        <f>Table1[[#This Row],[VA]]/30</f>
        <v>16.333333333333332</v>
      </c>
      <c r="CB1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</v>
      </c>
      <c r="CC1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0.26947464316307967</v>
      </c>
      <c r="CD11" s="12">
        <f>Table1[[#This Row],[Hustle]]/38</f>
        <v>0.92631578947368431</v>
      </c>
      <c r="CE11" s="12">
        <f>Table1[[#This Row],[Utility]]/23</f>
        <v>0.89869565217391301</v>
      </c>
      <c r="CF11" s="12">
        <f>Table1[[#This Row],[PPP]]/1.8</f>
        <v>0.95129375951293782</v>
      </c>
      <c r="CG11" s="12">
        <f>Table1[[#This Row],[AST Ratio]]/35</f>
        <v>0.37428571428571428</v>
      </c>
      <c r="CH11" s="12">
        <f>Table1[[#This Row],[ScreenAssistsPTS]]/18</f>
        <v>0.73888888888888893</v>
      </c>
      <c r="CI11" s="12">
        <f>Table1[[#This Row],[PRA]]/50</f>
        <v>0.58799999999999997</v>
      </c>
      <c r="CJ11" s="12">
        <f>Table1[[#This Row],[AST/TO]]/3</f>
        <v>0.42333333333333334</v>
      </c>
      <c r="CK11" s="12">
        <f>Table1[[#This Row],[REB]]/25</f>
        <v>0.5</v>
      </c>
      <c r="CL11" s="12">
        <f>Table1[[#This Row],[Deflections]]/5</f>
        <v>0.27999999999999997</v>
      </c>
      <c r="CM11" s="12">
        <f>Table1[[#This Row],[LooseBallsRecovered]]/2.3</f>
        <v>0.43478260869565222</v>
      </c>
      <c r="CN11" s="12">
        <f>Table1[[#This Row],[TeamELO]]/1800</f>
        <v>0.87802933642200276</v>
      </c>
      <c r="CO11" s="12">
        <f>Table1[[#This Row],[EFG%]]/70</f>
        <v>0.93571428571428572</v>
      </c>
      <c r="CP11" s="12">
        <f>Table1[[#This Row],[TS%]]/70</f>
        <v>0.95714285714285718</v>
      </c>
      <c r="CQ11" s="12">
        <f>Table1[[#This Row],[USG%]]/40</f>
        <v>0.4325</v>
      </c>
      <c r="CR11" s="12">
        <f>Table1[[#This Row],[PACE]]/110</f>
        <v>0.9249090909090909</v>
      </c>
      <c r="CS11" s="12">
        <f>Table1[[#This Row],[PIE]]/24</f>
        <v>0.71250000000000002</v>
      </c>
      <c r="CT11" s="12">
        <f>(0.4*Table1[[#This Row],[EFG%]]+0.25*Table1[[#This Row],[TOV%]]+0.2*Table1[[#This Row],[REB%]]+0.15*Table1[[#This Row],[FTr]])/42</f>
        <v>0.93</v>
      </c>
      <c r="CU11" s="12">
        <f>Table1[[#This Row],[NETRTG]]/17</f>
        <v>0.24705882352941178</v>
      </c>
      <c r="CV11" s="12">
        <f>Table1[[#This Row],[FP]]/62</f>
        <v>0.64677419354838717</v>
      </c>
      <c r="CW11" s="12">
        <f>Table1[[#This Row],[RPM(+/-)]]/12</f>
        <v>0.25</v>
      </c>
      <c r="CX11" s="12">
        <f>Table1[[#This Row],[BPM]]/12</f>
        <v>0.5</v>
      </c>
      <c r="CY11" s="12">
        <f>Table1[[#This Row],[WS/48]]/0.3</f>
        <v>0.8</v>
      </c>
      <c r="CZ11" s="12">
        <f>Table1[[#This Row],[PIPM]]/9</f>
        <v>0.33333333333333331</v>
      </c>
      <c r="DA11" s="12">
        <f>Table1[[#This Row],[WAR]]/20</f>
        <v>0.52500000000000002</v>
      </c>
      <c r="DB11" s="12">
        <f>Table1[[#This Row],[GmSc]]/21</f>
        <v>0.69999999999999984</v>
      </c>
      <c r="DC11" s="12">
        <f>Table1[[#This Row],[WinsRPM]]/21</f>
        <v>0.59523809523809523</v>
      </c>
      <c r="DD11" s="12">
        <f>Table1[[#This Row],[VORP]]/10</f>
        <v>0.43</v>
      </c>
      <c r="DE11" s="12">
        <f>Table1[[#This Row],[PER]]/33</f>
        <v>0.69696969696969702</v>
      </c>
      <c r="DF11" s="12">
        <f>Table1[[#This Row],[EFF]]/36</f>
        <v>0.71666666666666656</v>
      </c>
      <c r="DG11" s="12">
        <f>Table1[[#This Row],[EWA]]/30</f>
        <v>0.5444444444444444</v>
      </c>
      <c r="DH11" s="12">
        <f>Table1[[#This Row],[PIR]]/40</f>
        <v>0.7</v>
      </c>
      <c r="DI11" s="12">
        <f>Table1[[#This Row],[Tendex]]/0.38</f>
        <v>0.70914379779757808</v>
      </c>
      <c r="DJ11" s="14">
        <f>SUM(Table1[[#This Row],[DPI]:[%Tendex]])/32</f>
        <v>0.63378188650249911</v>
      </c>
    </row>
    <row r="12" spans="1:114" x14ac:dyDescent="0.25">
      <c r="A12" t="s">
        <v>53</v>
      </c>
      <c r="B12" t="s">
        <v>101</v>
      </c>
      <c r="C12" t="s">
        <v>91</v>
      </c>
      <c r="D12" t="s">
        <v>54</v>
      </c>
      <c r="E12" s="7">
        <v>10.6</v>
      </c>
      <c r="F12" t="s">
        <v>79</v>
      </c>
      <c r="G12" s="7">
        <v>99.17</v>
      </c>
      <c r="H12" s="6">
        <v>26</v>
      </c>
      <c r="I12" s="6">
        <v>19</v>
      </c>
      <c r="J12" s="6">
        <v>6</v>
      </c>
      <c r="K12" s="6">
        <v>13</v>
      </c>
      <c r="L12" s="8">
        <f>Table1[[#This Row],[W]]/Table1[[#This Row],[GP]]</f>
        <v>0.31578947368421051</v>
      </c>
      <c r="M12" s="6">
        <v>1276.44</v>
      </c>
      <c r="N12" s="7">
        <v>34.5</v>
      </c>
      <c r="O12" s="7">
        <v>655.5</v>
      </c>
      <c r="P12" s="7">
        <v>17.5</v>
      </c>
      <c r="Q12" s="7">
        <v>7.4</v>
      </c>
      <c r="R12" s="7">
        <v>13.5</v>
      </c>
      <c r="S12" s="7">
        <v>54.5</v>
      </c>
      <c r="T12" s="7">
        <v>0</v>
      </c>
      <c r="U12" s="7">
        <v>0.5</v>
      </c>
      <c r="V12" s="7">
        <v>0</v>
      </c>
      <c r="W12" s="7">
        <v>2.7</v>
      </c>
      <c r="X12" s="7">
        <v>4.3</v>
      </c>
      <c r="Y12" s="7">
        <v>64.2</v>
      </c>
      <c r="Z12" s="7">
        <v>4.5999999999999996</v>
      </c>
      <c r="AA12" s="7">
        <v>12.5</v>
      </c>
      <c r="AB12" s="7">
        <v>17.100000000000001</v>
      </c>
      <c r="AC12" s="7">
        <v>4.3</v>
      </c>
      <c r="AD12" s="7">
        <v>3.2</v>
      </c>
      <c r="AE12" s="7">
        <v>3.9</v>
      </c>
      <c r="AF12" s="7">
        <v>1.5</v>
      </c>
      <c r="AG12" s="7">
        <v>1.7</v>
      </c>
      <c r="AH12" s="7">
        <v>1.5</v>
      </c>
      <c r="AI12" s="7">
        <v>4.2</v>
      </c>
      <c r="AJ12" s="7">
        <v>4.3</v>
      </c>
      <c r="AK12" s="7">
        <v>107.9</v>
      </c>
      <c r="AL12" s="7">
        <v>108.8</v>
      </c>
      <c r="AM12" s="7">
        <v>14.9</v>
      </c>
      <c r="AN12" s="7">
        <v>13.6</v>
      </c>
      <c r="AO12" s="7">
        <v>35.6</v>
      </c>
      <c r="AP12" s="7">
        <v>17.5</v>
      </c>
      <c r="AQ12" s="7">
        <f>0.96*Table1[[#This Row],[FGA]]+Table1[[#This Row],[TOV]]+(0.44*Table1[[#This Row],[FTA]]-Table1[[#This Row],[OREB]])</f>
        <v>14.151999999999999</v>
      </c>
      <c r="AR12" s="5">
        <v>16</v>
      </c>
      <c r="AS12" s="5">
        <v>0</v>
      </c>
      <c r="AT12" s="5">
        <v>7</v>
      </c>
      <c r="AU12" s="5">
        <v>400</v>
      </c>
      <c r="AV12" s="9">
        <f>Table1[[#This Row],[BLK]]+Table1[[#This Row],[PFD]]+Table1[[#This Row],[STL]]+Table1[Deflections]+Table1[[#This Row],[LooseBallsRecovered]]+Table1[[#This Row],[REB]]-Table1[[#This Row],[TOV]]+Table1[[#This Row],[ScreenAssistsPTS]]</f>
        <v>35.1</v>
      </c>
      <c r="AW1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13.1</v>
      </c>
      <c r="AX12" s="9">
        <f>Table1[[#This Row],[PTS]]/Table1[[#This Row],[POSS/G]]</f>
        <v>1.2365743357829282</v>
      </c>
      <c r="AY12" s="9">
        <v>14</v>
      </c>
      <c r="AZ12" s="9">
        <v>9.5</v>
      </c>
      <c r="BA12" s="9">
        <f>P12+AB12+AD12</f>
        <v>37.800000000000004</v>
      </c>
      <c r="BB12" s="9">
        <v>0.8</v>
      </c>
      <c r="BC12" s="9">
        <v>3.4</v>
      </c>
      <c r="BD12" s="9">
        <v>1.5</v>
      </c>
      <c r="BE12" s="9">
        <v>1351.9282342026781</v>
      </c>
      <c r="BF12" s="15">
        <v>20</v>
      </c>
      <c r="BG12" s="15">
        <v>20</v>
      </c>
      <c r="BH12" s="9">
        <v>24.8</v>
      </c>
      <c r="BI12" s="9">
        <v>54.5</v>
      </c>
      <c r="BJ12" s="9">
        <f>0.4*Table1[[#This Row],[EFG%]]+0.25*Table1[[#This Row],[TOV%]]+0.2*Table1[[#This Row],[REB%]]+0.15*Table1[[#This Row],[FTr]]</f>
        <v>34.760000000000005</v>
      </c>
      <c r="BK12" s="9">
        <v>56.7</v>
      </c>
      <c r="BL12" s="9">
        <v>24.2</v>
      </c>
      <c r="BM12" s="9">
        <v>98.78</v>
      </c>
      <c r="BN12" s="9">
        <v>16.399999999999999</v>
      </c>
      <c r="BO12" s="9">
        <v>-1</v>
      </c>
      <c r="BP12" s="9">
        <v>48.6</v>
      </c>
      <c r="BQ12" s="9">
        <v>-0.7</v>
      </c>
      <c r="BR12" s="9">
        <v>1</v>
      </c>
      <c r="BS12" s="9">
        <v>0.15</v>
      </c>
      <c r="BT12" s="9">
        <v>1</v>
      </c>
      <c r="BU12" s="9">
        <v>2</v>
      </c>
      <c r="BV1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14.010000000000003</v>
      </c>
      <c r="BW12" s="9">
        <v>-0.2</v>
      </c>
      <c r="BX12" s="9">
        <v>1</v>
      </c>
      <c r="BY12" s="9">
        <v>25</v>
      </c>
      <c r="BZ1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29.400000000000006</v>
      </c>
      <c r="CA12" s="9">
        <f>Table1[[#This Row],[VA]]/30</f>
        <v>13.333333333333334</v>
      </c>
      <c r="CB1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28.000000000000004</v>
      </c>
      <c r="CC1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0.3065120130954197</v>
      </c>
      <c r="CD12" s="12">
        <f>Table1[[#This Row],[Hustle]]/38</f>
        <v>0.92368421052631577</v>
      </c>
      <c r="CE12" s="12">
        <f>Table1[[#This Row],[Utility]]/23</f>
        <v>0.56956521739130428</v>
      </c>
      <c r="CF12" s="12">
        <f>Table1[[#This Row],[PPP]]/1.8</f>
        <v>0.68698574210162677</v>
      </c>
      <c r="CG12" s="12">
        <f>Table1[[#This Row],[AST Ratio]]/35</f>
        <v>0.4</v>
      </c>
      <c r="CH12" s="12">
        <f>Table1[[#This Row],[ScreenAssistsPTS]]/18</f>
        <v>0.52777777777777779</v>
      </c>
      <c r="CI12" s="12">
        <f>Table1[[#This Row],[PRA]]/50</f>
        <v>0.75600000000000012</v>
      </c>
      <c r="CJ12" s="12">
        <f>Table1[[#This Row],[AST/TO]]/3</f>
        <v>0.26666666666666666</v>
      </c>
      <c r="CK12" s="12">
        <f>Table1[[#This Row],[REB]]/25</f>
        <v>0.68400000000000005</v>
      </c>
      <c r="CL12" s="12">
        <f>Table1[[#This Row],[Deflections]]/5</f>
        <v>0.67999999999999994</v>
      </c>
      <c r="CM12" s="12">
        <f>Table1[[#This Row],[LooseBallsRecovered]]/2.3</f>
        <v>0.65217391304347827</v>
      </c>
      <c r="CN12" s="12">
        <f>Table1[[#This Row],[TeamELO]]/1800</f>
        <v>0.75107124122371005</v>
      </c>
      <c r="CO12" s="12">
        <f>Table1[[#This Row],[EFG%]]/70</f>
        <v>0.77857142857142858</v>
      </c>
      <c r="CP12" s="12">
        <f>Table1[[#This Row],[TS%]]/70</f>
        <v>0.81</v>
      </c>
      <c r="CQ12" s="12">
        <f>Table1[[#This Row],[USG%]]/40</f>
        <v>0.60499999999999998</v>
      </c>
      <c r="CR12" s="12">
        <f>Table1[[#This Row],[PACE]]/110</f>
        <v>0.89800000000000002</v>
      </c>
      <c r="CS12" s="12">
        <f>Table1[[#This Row],[PIE]]/24</f>
        <v>0.68333333333333324</v>
      </c>
      <c r="CT12" s="12">
        <f>(0.4*Table1[[#This Row],[EFG%]]+0.25*Table1[[#This Row],[TOV%]]+0.2*Table1[[#This Row],[REB%]]+0.15*Table1[[#This Row],[FTr]])/42</f>
        <v>0.8276190476190477</v>
      </c>
      <c r="CU12" s="12">
        <f>Table1[[#This Row],[NETRTG]]/17</f>
        <v>-5.8823529411764705E-2</v>
      </c>
      <c r="CV12" s="12">
        <f>Table1[[#This Row],[FP]]/62</f>
        <v>0.78387096774193554</v>
      </c>
      <c r="CW12" s="12">
        <f>Table1[[#This Row],[RPM(+/-)]]/12</f>
        <v>-5.8333333333333327E-2</v>
      </c>
      <c r="CX12" s="12">
        <f>Table1[[#This Row],[BPM]]/12</f>
        <v>8.3333333333333329E-2</v>
      </c>
      <c r="CY12" s="12">
        <f>Table1[[#This Row],[WS/48]]/0.3</f>
        <v>0.5</v>
      </c>
      <c r="CZ12" s="12">
        <f>Table1[[#This Row],[PIPM]]/9</f>
        <v>0.1111111111111111</v>
      </c>
      <c r="DA12" s="12">
        <f>Table1[[#This Row],[WAR]]/20</f>
        <v>0.1</v>
      </c>
      <c r="DB12" s="12">
        <f>Table1[[#This Row],[GmSc]]/21</f>
        <v>0.66714285714285726</v>
      </c>
      <c r="DC12" s="12">
        <f>Table1[[#This Row],[WinsRPM]]/21</f>
        <v>-9.5238095238095247E-3</v>
      </c>
      <c r="DD12" s="12">
        <f>Table1[[#This Row],[VORP]]/10</f>
        <v>0.1</v>
      </c>
      <c r="DE12" s="12">
        <f>Table1[[#This Row],[PER]]/33</f>
        <v>0.75757575757575757</v>
      </c>
      <c r="DF12" s="12">
        <f>Table1[[#This Row],[EFF]]/36</f>
        <v>0.81666666666666687</v>
      </c>
      <c r="DG12" s="12">
        <f>Table1[[#This Row],[EWA]]/30</f>
        <v>0.44444444444444448</v>
      </c>
      <c r="DH12" s="12">
        <f>Table1[[#This Row],[PIR]]/40</f>
        <v>0.70000000000000007</v>
      </c>
      <c r="DI12" s="12">
        <f>Table1[[#This Row],[Tendex]]/0.38</f>
        <v>0.80661056077742022</v>
      </c>
      <c r="DJ12" s="14">
        <f>SUM(Table1[[#This Row],[DPI]:[%Tendex]])/32</f>
        <v>0.53889136264935344</v>
      </c>
    </row>
    <row r="13" spans="1:114" x14ac:dyDescent="0.25">
      <c r="A13" t="s">
        <v>84</v>
      </c>
      <c r="B13" t="s">
        <v>97</v>
      </c>
      <c r="C13" t="s">
        <v>91</v>
      </c>
      <c r="D13" t="s">
        <v>54</v>
      </c>
      <c r="E13" s="7">
        <v>10.6</v>
      </c>
      <c r="F13" t="s">
        <v>85</v>
      </c>
      <c r="G13" s="7">
        <v>100.84</v>
      </c>
      <c r="H13" s="6">
        <v>27</v>
      </c>
      <c r="I13" s="6">
        <v>23</v>
      </c>
      <c r="J13" s="6">
        <v>11</v>
      </c>
      <c r="K13" s="6">
        <v>12</v>
      </c>
      <c r="L13" s="8">
        <f>Table1[[#This Row],[W]]/Table1[[#This Row],[GP]]</f>
        <v>0.47826086956521741</v>
      </c>
      <c r="M13" s="6">
        <v>9213</v>
      </c>
      <c r="N13" s="7">
        <v>32.299999999999997</v>
      </c>
      <c r="O13" s="7">
        <v>742.9</v>
      </c>
      <c r="P13" s="7">
        <v>15.5</v>
      </c>
      <c r="Q13" s="7">
        <v>6</v>
      </c>
      <c r="R13" s="7">
        <v>8.6</v>
      </c>
      <c r="S13" s="7">
        <v>69.7</v>
      </c>
      <c r="T13" s="7">
        <v>0</v>
      </c>
      <c r="U13" s="7">
        <v>0</v>
      </c>
      <c r="V13" s="7">
        <v>0</v>
      </c>
      <c r="W13" s="7">
        <v>3.5</v>
      </c>
      <c r="X13" s="7">
        <v>6</v>
      </c>
      <c r="Y13" s="7">
        <v>58.7</v>
      </c>
      <c r="Z13" s="7">
        <v>3.6</v>
      </c>
      <c r="AA13" s="7">
        <v>9.1</v>
      </c>
      <c r="AB13" s="7">
        <v>12.7</v>
      </c>
      <c r="AC13" s="7">
        <v>5.5</v>
      </c>
      <c r="AD13" s="7">
        <v>1.6</v>
      </c>
      <c r="AE13" s="7">
        <v>1.6</v>
      </c>
      <c r="AF13" s="7">
        <v>1</v>
      </c>
      <c r="AG13" s="7">
        <v>2</v>
      </c>
      <c r="AH13" s="7">
        <v>0.4</v>
      </c>
      <c r="AI13" s="7">
        <v>3</v>
      </c>
      <c r="AJ13" s="7">
        <v>5.7</v>
      </c>
      <c r="AK13" s="7">
        <v>106.6</v>
      </c>
      <c r="AL13" s="7">
        <v>105.1</v>
      </c>
      <c r="AM13" s="7">
        <v>7.6</v>
      </c>
      <c r="AN13" s="7">
        <v>11.1</v>
      </c>
      <c r="AO13" s="7">
        <v>27.7</v>
      </c>
      <c r="AP13" s="7">
        <v>10.8</v>
      </c>
      <c r="AQ13" s="7">
        <f>0.96*Table1[[#This Row],[FGA]]+Table1[[#This Row],[TOV]]+(0.44*Table1[[#This Row],[FTA]]-Table1[[#This Row],[OREB]])</f>
        <v>8.8960000000000008</v>
      </c>
      <c r="AR13" s="5">
        <v>20</v>
      </c>
      <c r="AS13" s="5">
        <v>0</v>
      </c>
      <c r="AT13" s="5">
        <v>12</v>
      </c>
      <c r="AU13" s="5">
        <v>500</v>
      </c>
      <c r="AV13" s="9">
        <f>Table1[[#This Row],[BLK]]+Table1[[#This Row],[PFD]]+Table1[[#This Row],[STL]]+Table1[Deflections]+Table1[[#This Row],[LooseBallsRecovered]]+Table1[[#This Row],[REB]]-Table1[[#This Row],[TOV]]+Table1[[#This Row],[ScreenAssistsPTS]]</f>
        <v>35.099999999999994</v>
      </c>
      <c r="AW1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20</v>
      </c>
      <c r="AX13" s="9">
        <f>Table1[[#This Row],[PTS]]/Table1[[#This Row],[POSS/G]]</f>
        <v>1.7423561151079134</v>
      </c>
      <c r="AY13" s="9">
        <v>10.8</v>
      </c>
      <c r="AZ13" s="9">
        <v>12.9</v>
      </c>
      <c r="BA13" s="9">
        <f>P13+AB13+AD13</f>
        <v>29.8</v>
      </c>
      <c r="BB13" s="9">
        <v>1</v>
      </c>
      <c r="BC13" s="9">
        <v>1.5</v>
      </c>
      <c r="BD13" s="9">
        <v>0.9</v>
      </c>
      <c r="BE13" s="9">
        <v>1598.6699187429051</v>
      </c>
      <c r="BF13" s="15">
        <v>40.700000000000003</v>
      </c>
      <c r="BG13" s="15">
        <v>12</v>
      </c>
      <c r="BH13" s="9">
        <v>19.5</v>
      </c>
      <c r="BI13" s="9">
        <v>69.7</v>
      </c>
      <c r="BJ13" s="9">
        <f>0.4*Table1[[#This Row],[EFG%]]+0.25*Table1[[#This Row],[TOV%]]+0.2*Table1[[#This Row],[REB%]]+0.15*Table1[[#This Row],[FTr]]</f>
        <v>40.885000000000005</v>
      </c>
      <c r="BK13" s="9">
        <v>69</v>
      </c>
      <c r="BL13" s="9">
        <v>16.8</v>
      </c>
      <c r="BM13" s="9">
        <v>101.42</v>
      </c>
      <c r="BN13" s="9">
        <v>16.8</v>
      </c>
      <c r="BO13" s="9">
        <v>1.5</v>
      </c>
      <c r="BP13" s="9">
        <v>40.6</v>
      </c>
      <c r="BQ13" s="9">
        <v>1.6</v>
      </c>
      <c r="BR13" s="9">
        <v>5</v>
      </c>
      <c r="BS13" s="9">
        <v>0.22</v>
      </c>
      <c r="BT13" s="9">
        <v>2</v>
      </c>
      <c r="BU13" s="9">
        <v>10</v>
      </c>
      <c r="BV1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15.33</v>
      </c>
      <c r="BW13" s="9">
        <v>13</v>
      </c>
      <c r="BX13" s="9">
        <v>4.7</v>
      </c>
      <c r="BY13" s="9">
        <v>24</v>
      </c>
      <c r="BZ1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26.099999999999994</v>
      </c>
      <c r="CA13" s="9">
        <f>Table1[[#This Row],[VA]]/30</f>
        <v>16.666666666666668</v>
      </c>
      <c r="CB1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28.4</v>
      </c>
      <c r="CC1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0.27368088938633611</v>
      </c>
      <c r="CD13" s="12">
        <f>Table1[[#This Row],[Hustle]]/38</f>
        <v>0.92368421052631566</v>
      </c>
      <c r="CE13" s="12">
        <f>Table1[[#This Row],[Utility]]/23</f>
        <v>0.86956521739130432</v>
      </c>
      <c r="CF13" s="12">
        <f>Table1[[#This Row],[PPP]]/1.8</f>
        <v>0.96797561950439637</v>
      </c>
      <c r="CG13" s="12">
        <f>Table1[[#This Row],[AST Ratio]]/35</f>
        <v>0.30857142857142861</v>
      </c>
      <c r="CH13" s="12">
        <f>Table1[[#This Row],[ScreenAssistsPTS]]/18</f>
        <v>0.71666666666666667</v>
      </c>
      <c r="CI13" s="12">
        <f>Table1[[#This Row],[PRA]]/50</f>
        <v>0.59599999999999997</v>
      </c>
      <c r="CJ13" s="12">
        <f>Table1[[#This Row],[AST/TO]]/3</f>
        <v>0.33333333333333331</v>
      </c>
      <c r="CK13" s="12">
        <f>Table1[[#This Row],[REB]]/25</f>
        <v>0.50800000000000001</v>
      </c>
      <c r="CL13" s="12">
        <f>Table1[[#This Row],[Deflections]]/5</f>
        <v>0.3</v>
      </c>
      <c r="CM13" s="12">
        <f>Table1[[#This Row],[LooseBallsRecovered]]/2.3</f>
        <v>0.39130434782608697</v>
      </c>
      <c r="CN13" s="12">
        <f>Table1[[#This Row],[TeamELO]]/1800</f>
        <v>0.88814995485716952</v>
      </c>
      <c r="CO13" s="12">
        <f>Table1[[#This Row],[EFG%]]/70</f>
        <v>0.99571428571428577</v>
      </c>
      <c r="CP13" s="12">
        <f>Table1[[#This Row],[TS%]]/70</f>
        <v>0.98571428571428577</v>
      </c>
      <c r="CQ13" s="12">
        <f>Table1[[#This Row],[USG%]]/40</f>
        <v>0.42000000000000004</v>
      </c>
      <c r="CR13" s="12">
        <f>Table1[[#This Row],[PACE]]/110</f>
        <v>0.92200000000000004</v>
      </c>
      <c r="CS13" s="12">
        <f>Table1[[#This Row],[PIE]]/24</f>
        <v>0.70000000000000007</v>
      </c>
      <c r="CT13" s="12">
        <f>(0.4*Table1[[#This Row],[EFG%]]+0.25*Table1[[#This Row],[TOV%]]+0.2*Table1[[#This Row],[REB%]]+0.15*Table1[[#This Row],[FTr]])/42</f>
        <v>0.97345238095238107</v>
      </c>
      <c r="CU13" s="12">
        <f>Table1[[#This Row],[NETRTG]]/17</f>
        <v>8.8235294117647065E-2</v>
      </c>
      <c r="CV13" s="12">
        <f>Table1[[#This Row],[FP]]/62</f>
        <v>0.65483870967741942</v>
      </c>
      <c r="CW13" s="12">
        <f>Table1[[#This Row],[RPM(+/-)]]/12</f>
        <v>0.13333333333333333</v>
      </c>
      <c r="CX13" s="12">
        <f>Table1[[#This Row],[BPM]]/12</f>
        <v>0.41666666666666669</v>
      </c>
      <c r="CY13" s="12">
        <f>Table1[[#This Row],[WS/48]]/0.3</f>
        <v>0.73333333333333339</v>
      </c>
      <c r="CZ13" s="12">
        <f>Table1[[#This Row],[PIPM]]/9</f>
        <v>0.22222222222222221</v>
      </c>
      <c r="DA13" s="12">
        <f>Table1[[#This Row],[WAR]]/20</f>
        <v>0.5</v>
      </c>
      <c r="DB13" s="12">
        <f>Table1[[#This Row],[GmSc]]/21</f>
        <v>0.73</v>
      </c>
      <c r="DC13" s="12">
        <f>Table1[[#This Row],[WinsRPM]]/21</f>
        <v>0.61904761904761907</v>
      </c>
      <c r="DD13" s="12">
        <f>Table1[[#This Row],[VORP]]/10</f>
        <v>0.47000000000000003</v>
      </c>
      <c r="DE13" s="12">
        <f>Table1[[#This Row],[PER]]/33</f>
        <v>0.72727272727272729</v>
      </c>
      <c r="DF13" s="12">
        <f>Table1[[#This Row],[EFF]]/36</f>
        <v>0.72499999999999987</v>
      </c>
      <c r="DG13" s="12">
        <f>Table1[[#This Row],[EWA]]/30</f>
        <v>0.55555555555555558</v>
      </c>
      <c r="DH13" s="12">
        <f>Table1[[#This Row],[PIR]]/40</f>
        <v>0.71</v>
      </c>
      <c r="DI13" s="12">
        <f>Table1[[#This Row],[Tendex]]/0.38</f>
        <v>0.72021286680614771</v>
      </c>
      <c r="DJ13" s="14">
        <f>SUM(Table1[[#This Row],[DPI]:[%Tendex]])/32</f>
        <v>0.61893281434657266</v>
      </c>
    </row>
    <row r="14" spans="1:114" x14ac:dyDescent="0.25">
      <c r="A14" t="s">
        <v>53</v>
      </c>
      <c r="B14" t="s">
        <v>101</v>
      </c>
      <c r="C14" t="s">
        <v>92</v>
      </c>
      <c r="D14" t="s">
        <v>54</v>
      </c>
      <c r="E14" s="7">
        <v>10.6</v>
      </c>
      <c r="F14" t="s">
        <v>79</v>
      </c>
      <c r="G14" s="7">
        <v>99.17</v>
      </c>
      <c r="H14" s="6">
        <v>26</v>
      </c>
      <c r="I14" s="6">
        <v>32</v>
      </c>
      <c r="J14" s="6">
        <v>11</v>
      </c>
      <c r="K14" s="6">
        <v>21</v>
      </c>
      <c r="L14" s="8">
        <f>Table1[[#This Row],[W]]/Table1[[#This Row],[GP]]</f>
        <v>0.34375</v>
      </c>
      <c r="M14" s="6">
        <v>2552.88</v>
      </c>
      <c r="N14" s="7">
        <v>33.799999999999997</v>
      </c>
      <c r="O14" s="7">
        <v>1081.5999999999999</v>
      </c>
      <c r="P14" s="7">
        <v>17.899999999999999</v>
      </c>
      <c r="Q14" s="7">
        <v>7.4</v>
      </c>
      <c r="R14" s="7">
        <v>13.7</v>
      </c>
      <c r="S14" s="7">
        <v>54.2</v>
      </c>
      <c r="T14" s="7">
        <v>0</v>
      </c>
      <c r="U14" s="7">
        <v>0.5</v>
      </c>
      <c r="V14" s="7">
        <v>0</v>
      </c>
      <c r="W14" s="7">
        <v>3.1</v>
      </c>
      <c r="X14" s="7">
        <v>5</v>
      </c>
      <c r="Y14" s="7">
        <v>61.3</v>
      </c>
      <c r="Z14" s="7">
        <v>4.4000000000000004</v>
      </c>
      <c r="AA14" s="7">
        <v>11.5</v>
      </c>
      <c r="AB14" s="7">
        <v>15.9</v>
      </c>
      <c r="AC14" s="7">
        <v>4.2</v>
      </c>
      <c r="AD14" s="7">
        <v>2.8</v>
      </c>
      <c r="AE14" s="7">
        <v>3.6</v>
      </c>
      <c r="AF14" s="7">
        <v>2</v>
      </c>
      <c r="AG14" s="7">
        <v>1.8</v>
      </c>
      <c r="AH14" s="7">
        <v>1.5</v>
      </c>
      <c r="AI14" s="7">
        <v>3.7</v>
      </c>
      <c r="AJ14" s="7">
        <v>4.5</v>
      </c>
      <c r="AK14" s="7">
        <v>107.3</v>
      </c>
      <c r="AL14" s="7">
        <v>110.3</v>
      </c>
      <c r="AM14" s="7">
        <v>13.4</v>
      </c>
      <c r="AN14" s="7">
        <v>12.7</v>
      </c>
      <c r="AO14" s="7">
        <v>34</v>
      </c>
      <c r="AP14" s="7">
        <v>16.100000000000001</v>
      </c>
      <c r="AQ14" s="7">
        <f>0.96*Table1[[#This Row],[FGA]]+Table1[[#This Row],[TOV]]+(0.44*Table1[[#This Row],[FTA]]-Table1[[#This Row],[OREB]])</f>
        <v>14.552</v>
      </c>
      <c r="AR14" s="5">
        <v>27</v>
      </c>
      <c r="AS14" s="5">
        <v>0</v>
      </c>
      <c r="AT14" s="5">
        <v>5.5</v>
      </c>
      <c r="AU14" s="5">
        <v>390</v>
      </c>
      <c r="AV14" s="9">
        <f>Table1[[#This Row],[BLK]]+Table1[[#This Row],[PFD]]+Table1[[#This Row],[STL]]+Table1[Deflections]+Table1[[#This Row],[LooseBallsRecovered]]+Table1[[#This Row],[REB]]-Table1[[#This Row],[TOV]]+Table1[[#This Row],[ScreenAssistsPTS]]</f>
        <v>34.900000000000006</v>
      </c>
      <c r="AW1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14.57</v>
      </c>
      <c r="AX14" s="9">
        <f>Table1[[#This Row],[PTS]]/Table1[[#This Row],[POSS/G]]</f>
        <v>1.2300714678394722</v>
      </c>
      <c r="AY14" s="9">
        <v>12.5</v>
      </c>
      <c r="AZ14" s="9">
        <v>9.3000000000000007</v>
      </c>
      <c r="BA14" s="9">
        <f>P14+AB14+AD14</f>
        <v>36.599999999999994</v>
      </c>
      <c r="BB14" s="9">
        <v>0.77</v>
      </c>
      <c r="BC14" s="9">
        <v>3.5</v>
      </c>
      <c r="BD14" s="9">
        <v>1.5</v>
      </c>
      <c r="BE14" s="9">
        <v>1338.0256685586446</v>
      </c>
      <c r="BF14" s="15">
        <v>22.6</v>
      </c>
      <c r="BG14" s="15">
        <v>18</v>
      </c>
      <c r="BH14" s="9">
        <v>23.2</v>
      </c>
      <c r="BI14" s="9">
        <v>54.2</v>
      </c>
      <c r="BJ14" s="9">
        <f>0.4*Table1[[#This Row],[EFG%]]+0.25*Table1[[#This Row],[TOV%]]+0.2*Table1[[#This Row],[REB%]]+0.15*Table1[[#This Row],[FTr]]</f>
        <v>34.21</v>
      </c>
      <c r="BK14" s="9">
        <v>56.4</v>
      </c>
      <c r="BL14" s="9">
        <v>24.7</v>
      </c>
      <c r="BM14" s="9">
        <v>99.05</v>
      </c>
      <c r="BN14" s="9">
        <v>16.2</v>
      </c>
      <c r="BO14" s="9">
        <v>-3.1</v>
      </c>
      <c r="BP14" s="9">
        <v>48.8</v>
      </c>
      <c r="BQ14" s="9">
        <v>-2.2000000000000002</v>
      </c>
      <c r="BR14" s="9">
        <v>0</v>
      </c>
      <c r="BS14" s="9">
        <v>0.13</v>
      </c>
      <c r="BT14" s="9">
        <v>0.8</v>
      </c>
      <c r="BU14" s="9">
        <v>1.8</v>
      </c>
      <c r="BV1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14.74</v>
      </c>
      <c r="BW14" s="9">
        <v>0</v>
      </c>
      <c r="BX14" s="9">
        <v>2</v>
      </c>
      <c r="BY14" s="9">
        <v>24.1</v>
      </c>
      <c r="BZ1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28.599999999999994</v>
      </c>
      <c r="CA14" s="9">
        <f>Table1[[#This Row],[VA]]/30</f>
        <v>13</v>
      </c>
      <c r="CB1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27.899999999999991</v>
      </c>
      <c r="CC1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0.30098103832818307</v>
      </c>
      <c r="CD14" s="12">
        <f>Table1[[#This Row],[Hustle]]/38</f>
        <v>0.91842105263157914</v>
      </c>
      <c r="CE14" s="12">
        <f>Table1[[#This Row],[Utility]]/23</f>
        <v>0.63347826086956527</v>
      </c>
      <c r="CF14" s="12">
        <f>Table1[[#This Row],[PPP]]/1.8</f>
        <v>0.6833730376885957</v>
      </c>
      <c r="CG14" s="12">
        <f>Table1[[#This Row],[AST Ratio]]/35</f>
        <v>0.35714285714285715</v>
      </c>
      <c r="CH14" s="12">
        <f>Table1[[#This Row],[ScreenAssistsPTS]]/18</f>
        <v>0.51666666666666672</v>
      </c>
      <c r="CI14" s="12">
        <f>Table1[[#This Row],[PRA]]/50</f>
        <v>0.73199999999999987</v>
      </c>
      <c r="CJ14" s="12">
        <f>Table1[[#This Row],[AST/TO]]/3</f>
        <v>0.25666666666666665</v>
      </c>
      <c r="CK14" s="12">
        <f>Table1[[#This Row],[REB]]/25</f>
        <v>0.63600000000000001</v>
      </c>
      <c r="CL14" s="12">
        <f>Table1[[#This Row],[Deflections]]/5</f>
        <v>0.7</v>
      </c>
      <c r="CM14" s="12">
        <f>Table1[[#This Row],[LooseBallsRecovered]]/2.3</f>
        <v>0.65217391304347827</v>
      </c>
      <c r="CN14" s="12">
        <f>Table1[[#This Row],[TeamELO]]/1800</f>
        <v>0.74334759364369141</v>
      </c>
      <c r="CO14" s="12">
        <f>Table1[[#This Row],[EFG%]]/70</f>
        <v>0.77428571428571435</v>
      </c>
      <c r="CP14" s="12">
        <f>Table1[[#This Row],[TS%]]/70</f>
        <v>0.80571428571428572</v>
      </c>
      <c r="CQ14" s="12">
        <f>Table1[[#This Row],[USG%]]/40</f>
        <v>0.61749999999999994</v>
      </c>
      <c r="CR14" s="12">
        <f>Table1[[#This Row],[PACE]]/110</f>
        <v>0.9004545454545454</v>
      </c>
      <c r="CS14" s="12">
        <f>Table1[[#This Row],[PIE]]/24</f>
        <v>0.67499999999999993</v>
      </c>
      <c r="CT14" s="12">
        <f>(0.4*Table1[[#This Row],[EFG%]]+0.25*Table1[[#This Row],[TOV%]]+0.2*Table1[[#This Row],[REB%]]+0.15*Table1[[#This Row],[FTr]])/42</f>
        <v>0.81452380952380954</v>
      </c>
      <c r="CU14" s="12">
        <f>Table1[[#This Row],[NETRTG]]/17</f>
        <v>-0.18235294117647061</v>
      </c>
      <c r="CV14" s="12">
        <f>Table1[[#This Row],[FP]]/62</f>
        <v>0.78709677419354829</v>
      </c>
      <c r="CW14" s="12">
        <f>Table1[[#This Row],[RPM(+/-)]]/12</f>
        <v>-0.18333333333333335</v>
      </c>
      <c r="CX14" s="12">
        <f>Table1[[#This Row],[BPM]]/12</f>
        <v>0</v>
      </c>
      <c r="CY14" s="12">
        <f>Table1[[#This Row],[WS/48]]/0.3</f>
        <v>0.43333333333333335</v>
      </c>
      <c r="CZ14" s="12">
        <f>Table1[[#This Row],[PIPM]]/9</f>
        <v>8.8888888888888892E-2</v>
      </c>
      <c r="DA14" s="12">
        <f>Table1[[#This Row],[WAR]]/20</f>
        <v>0.09</v>
      </c>
      <c r="DB14" s="12">
        <f>Table1[[#This Row],[GmSc]]/21</f>
        <v>0.70190476190476192</v>
      </c>
      <c r="DC14" s="12">
        <f>Table1[[#This Row],[WinsRPM]]/21</f>
        <v>0</v>
      </c>
      <c r="DD14" s="12">
        <f>Table1[[#This Row],[VORP]]/10</f>
        <v>0.2</v>
      </c>
      <c r="DE14" s="12">
        <f>Table1[[#This Row],[PER]]/33</f>
        <v>0.73030303030303034</v>
      </c>
      <c r="DF14" s="12">
        <f>Table1[[#This Row],[EFF]]/36</f>
        <v>0.79444444444444429</v>
      </c>
      <c r="DG14" s="12">
        <f>Table1[[#This Row],[EWA]]/30</f>
        <v>0.43333333333333335</v>
      </c>
      <c r="DH14" s="12">
        <f>Table1[[#This Row],[PIR]]/40</f>
        <v>0.69749999999999979</v>
      </c>
      <c r="DI14" s="12">
        <f>Table1[[#This Row],[Tendex]]/0.38</f>
        <v>0.79205536402153442</v>
      </c>
      <c r="DJ14" s="14">
        <f>SUM(Table1[[#This Row],[DPI]:[%Tendex]])/32</f>
        <v>0.52499756435139155</v>
      </c>
    </row>
    <row r="15" spans="1:114" x14ac:dyDescent="0.25">
      <c r="A15" t="s">
        <v>53</v>
      </c>
      <c r="B15" t="s">
        <v>90</v>
      </c>
      <c r="C15" t="s">
        <v>92</v>
      </c>
      <c r="D15" t="s">
        <v>54</v>
      </c>
      <c r="E15" s="7">
        <v>10.6</v>
      </c>
      <c r="F15" t="s">
        <v>55</v>
      </c>
      <c r="G15" s="7">
        <v>96.75</v>
      </c>
      <c r="H15" s="6">
        <v>24</v>
      </c>
      <c r="I15" s="6">
        <v>35</v>
      </c>
      <c r="J15" s="6">
        <v>20</v>
      </c>
      <c r="K15" s="6">
        <v>15</v>
      </c>
      <c r="L15" s="8">
        <f>Table1[[#This Row],[W]]/Table1[[#This Row],[GP]]</f>
        <v>0.5714285714285714</v>
      </c>
      <c r="M15" s="6">
        <v>2674</v>
      </c>
      <c r="N15" s="7">
        <v>32.700000000000003</v>
      </c>
      <c r="O15" s="7">
        <v>1144.5</v>
      </c>
      <c r="P15" s="7">
        <v>14.3</v>
      </c>
      <c r="Q15" s="7">
        <v>5.6</v>
      </c>
      <c r="R15" s="7">
        <v>10.5</v>
      </c>
      <c r="S15" s="7">
        <v>53.6</v>
      </c>
      <c r="T15" s="7">
        <v>0</v>
      </c>
      <c r="U15" s="7">
        <v>0.1</v>
      </c>
      <c r="V15" s="7">
        <v>0</v>
      </c>
      <c r="W15" s="7">
        <v>3.1</v>
      </c>
      <c r="X15" s="7">
        <v>4.9000000000000004</v>
      </c>
      <c r="Y15" s="7">
        <v>62.6</v>
      </c>
      <c r="Z15" s="7">
        <v>4.9000000000000004</v>
      </c>
      <c r="AA15" s="7">
        <v>10.3</v>
      </c>
      <c r="AB15" s="7">
        <v>15.1</v>
      </c>
      <c r="AC15" s="7">
        <v>5</v>
      </c>
      <c r="AD15" s="7">
        <v>3.7</v>
      </c>
      <c r="AE15" s="7">
        <v>2.8</v>
      </c>
      <c r="AF15" s="7">
        <v>1.4</v>
      </c>
      <c r="AG15" s="7">
        <v>1.2</v>
      </c>
      <c r="AH15" s="7">
        <v>0.9</v>
      </c>
      <c r="AI15" s="7">
        <v>3.3</v>
      </c>
      <c r="AJ15" s="7">
        <v>4.5</v>
      </c>
      <c r="AK15" s="7">
        <v>107.8</v>
      </c>
      <c r="AL15" s="7">
        <v>106.3</v>
      </c>
      <c r="AM15" s="7">
        <v>17.600000000000001</v>
      </c>
      <c r="AN15" s="7">
        <v>14.6</v>
      </c>
      <c r="AO15" s="7">
        <v>33.1</v>
      </c>
      <c r="AP15" s="7">
        <v>14.5</v>
      </c>
      <c r="AQ15" s="7">
        <f>0.96*Table1[[#This Row],[FGA]]+Table1[[#This Row],[TOV]]+(0.44*Table1[[#This Row],[FTA]]-Table1[[#This Row],[OREB]])</f>
        <v>10.135999999999999</v>
      </c>
      <c r="AR15" s="5">
        <v>25</v>
      </c>
      <c r="AS15" s="5">
        <v>0</v>
      </c>
      <c r="AT15" s="5">
        <v>11</v>
      </c>
      <c r="AU15" s="5">
        <v>470</v>
      </c>
      <c r="AV15" s="9">
        <f>Table1[[#This Row],[BLK]]+Table1[[#This Row],[PFD]]+Table1[[#This Row],[STL]]+Table1[Deflections]+Table1[[#This Row],[LooseBallsRecovered]]+Table1[[#This Row],[REB]]-Table1[[#This Row],[TOV]]+Table1[[#This Row],[ScreenAssistsPTS]]</f>
        <v>34.799999999999997</v>
      </c>
      <c r="AW1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16.84</v>
      </c>
      <c r="AX15" s="9">
        <f>Table1[[#This Row],[PTS]]/Table1[[#This Row],[POSS/G]]</f>
        <v>1.4108129439621153</v>
      </c>
      <c r="AY15" s="9">
        <v>19.399999999999999</v>
      </c>
      <c r="AZ15" s="9">
        <v>10.8</v>
      </c>
      <c r="BA15" s="9">
        <f>P15+AB15+AD15</f>
        <v>33.1</v>
      </c>
      <c r="BB15" s="9">
        <v>1.34</v>
      </c>
      <c r="BC15" s="9">
        <v>3.3</v>
      </c>
      <c r="BD15" s="9">
        <v>1.3</v>
      </c>
      <c r="BE15" s="9">
        <v>1491.4233240028209</v>
      </c>
      <c r="BF15" s="15">
        <v>29.5</v>
      </c>
      <c r="BG15" s="15">
        <v>18</v>
      </c>
      <c r="BH15" s="9">
        <v>23.5</v>
      </c>
      <c r="BI15" s="9">
        <v>53.6</v>
      </c>
      <c r="BJ15" s="9">
        <f>0.4*Table1[[#This Row],[EFG%]]+0.25*Table1[[#This Row],[TOV%]]+0.2*Table1[[#This Row],[REB%]]+0.15*Table1[[#This Row],[FTr]]</f>
        <v>35.064999999999998</v>
      </c>
      <c r="BK15" s="9">
        <v>56.5</v>
      </c>
      <c r="BL15" s="9">
        <v>20.5</v>
      </c>
      <c r="BM15" s="9">
        <v>96.68</v>
      </c>
      <c r="BN15" s="9">
        <v>15.9</v>
      </c>
      <c r="BO15" s="9">
        <v>1.6</v>
      </c>
      <c r="BP15" s="9">
        <v>43.2</v>
      </c>
      <c r="BQ15" s="9">
        <v>1.2</v>
      </c>
      <c r="BR15" s="9">
        <v>5.8</v>
      </c>
      <c r="BS15" s="9">
        <v>0.19500000000000001</v>
      </c>
      <c r="BT15" s="9">
        <v>2.5</v>
      </c>
      <c r="BU15" s="9">
        <v>4.5</v>
      </c>
      <c r="BV1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12.589999999999993</v>
      </c>
      <c r="BW15" s="9">
        <v>7.3</v>
      </c>
      <c r="BX15" s="9">
        <v>3.4</v>
      </c>
      <c r="BY15" s="9">
        <v>20.9</v>
      </c>
      <c r="BZ1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26.200000000000003</v>
      </c>
      <c r="CA15" s="9">
        <f>Table1[[#This Row],[VA]]/30</f>
        <v>15.666666666666666</v>
      </c>
      <c r="CB1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26.500000000000004</v>
      </c>
      <c r="CC1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0.2860316105675611</v>
      </c>
      <c r="CD15" s="12">
        <f>Table1[[#This Row],[Hustle]]/38</f>
        <v>0.91578947368421049</v>
      </c>
      <c r="CE15" s="12">
        <f>Table1[[#This Row],[Utility]]/23</f>
        <v>0.73217391304347823</v>
      </c>
      <c r="CF15" s="12">
        <f>Table1[[#This Row],[PPP]]/1.8</f>
        <v>0.78378496886784177</v>
      </c>
      <c r="CG15" s="12">
        <f>Table1[[#This Row],[AST Ratio]]/35</f>
        <v>0.55428571428571427</v>
      </c>
      <c r="CH15" s="12">
        <f>Table1[[#This Row],[ScreenAssistsPTS]]/18</f>
        <v>0.60000000000000009</v>
      </c>
      <c r="CI15" s="12">
        <f>Table1[[#This Row],[PRA]]/50</f>
        <v>0.66200000000000003</v>
      </c>
      <c r="CJ15" s="12">
        <f>Table1[[#This Row],[AST/TO]]/3</f>
        <v>0.44666666666666671</v>
      </c>
      <c r="CK15" s="12">
        <f>Table1[[#This Row],[REB]]/25</f>
        <v>0.60399999999999998</v>
      </c>
      <c r="CL15" s="12">
        <f>Table1[[#This Row],[Deflections]]/5</f>
        <v>0.65999999999999992</v>
      </c>
      <c r="CM15" s="12">
        <f>Table1[[#This Row],[LooseBallsRecovered]]/2.3</f>
        <v>0.56521739130434789</v>
      </c>
      <c r="CN15" s="12">
        <f>Table1[[#This Row],[TeamELO]]/1800</f>
        <v>0.82856851333490045</v>
      </c>
      <c r="CO15" s="12">
        <f>Table1[[#This Row],[EFG%]]/70</f>
        <v>0.76571428571428568</v>
      </c>
      <c r="CP15" s="12">
        <f>Table1[[#This Row],[TS%]]/70</f>
        <v>0.80714285714285716</v>
      </c>
      <c r="CQ15" s="12">
        <f>Table1[[#This Row],[USG%]]/40</f>
        <v>0.51249999999999996</v>
      </c>
      <c r="CR15" s="12">
        <f>Table1[[#This Row],[PACE]]/110</f>
        <v>0.87890909090909097</v>
      </c>
      <c r="CS15" s="12">
        <f>Table1[[#This Row],[PIE]]/24</f>
        <v>0.66249999999999998</v>
      </c>
      <c r="CT15" s="12">
        <f>(0.4*Table1[[#This Row],[EFG%]]+0.25*Table1[[#This Row],[TOV%]]+0.2*Table1[[#This Row],[REB%]]+0.15*Table1[[#This Row],[FTr]])/42</f>
        <v>0.83488095238095228</v>
      </c>
      <c r="CU15" s="12">
        <f>Table1[[#This Row],[NETRTG]]/17</f>
        <v>9.4117647058823528E-2</v>
      </c>
      <c r="CV15" s="12">
        <f>Table1[[#This Row],[FP]]/62</f>
        <v>0.6967741935483871</v>
      </c>
      <c r="CW15" s="12">
        <f>Table1[[#This Row],[RPM(+/-)]]/12</f>
        <v>9.9999999999999992E-2</v>
      </c>
      <c r="CX15" s="12">
        <f>Table1[[#This Row],[BPM]]/12</f>
        <v>0.48333333333333334</v>
      </c>
      <c r="CY15" s="12">
        <f>Table1[[#This Row],[WS/48]]/0.3</f>
        <v>0.65</v>
      </c>
      <c r="CZ15" s="12">
        <f>Table1[[#This Row],[PIPM]]/9</f>
        <v>0.27777777777777779</v>
      </c>
      <c r="DA15" s="12">
        <f>Table1[[#This Row],[WAR]]/20</f>
        <v>0.22500000000000001</v>
      </c>
      <c r="DB15" s="12">
        <f>Table1[[#This Row],[GmSc]]/21</f>
        <v>0.59952380952380913</v>
      </c>
      <c r="DC15" s="12">
        <f>Table1[[#This Row],[WinsRPM]]/21</f>
        <v>0.34761904761904761</v>
      </c>
      <c r="DD15" s="12">
        <f>Table1[[#This Row],[VORP]]/10</f>
        <v>0.33999999999999997</v>
      </c>
      <c r="DE15" s="12">
        <f>Table1[[#This Row],[PER]]/33</f>
        <v>0.6333333333333333</v>
      </c>
      <c r="DF15" s="12">
        <f>Table1[[#This Row],[EFF]]/36</f>
        <v>0.72777777777777786</v>
      </c>
      <c r="DG15" s="12">
        <f>Table1[[#This Row],[EWA]]/30</f>
        <v>0.52222222222222225</v>
      </c>
      <c r="DH15" s="12">
        <f>Table1[[#This Row],[PIR]]/40</f>
        <v>0.66250000000000009</v>
      </c>
      <c r="DI15" s="12">
        <f>Table1[[#This Row],[Tendex]]/0.38</f>
        <v>0.75271476465147658</v>
      </c>
      <c r="DJ15" s="14">
        <f>SUM(Table1[[#This Row],[DPI]:[%Tendex]])/32</f>
        <v>0.59146336669313548</v>
      </c>
    </row>
    <row r="16" spans="1:114" x14ac:dyDescent="0.25">
      <c r="A16" t="s">
        <v>56</v>
      </c>
      <c r="B16" t="s">
        <v>97</v>
      </c>
      <c r="C16" t="s">
        <v>93</v>
      </c>
      <c r="D16" t="s">
        <v>54</v>
      </c>
      <c r="E16" s="7">
        <v>10.6</v>
      </c>
      <c r="F16" t="s">
        <v>57</v>
      </c>
      <c r="G16" s="7">
        <v>103.89</v>
      </c>
      <c r="H16" s="6">
        <v>26</v>
      </c>
      <c r="I16" s="6">
        <v>48</v>
      </c>
      <c r="J16" s="6">
        <v>22</v>
      </c>
      <c r="K16" s="6">
        <v>26</v>
      </c>
      <c r="L16" s="8">
        <f>Table1[[#This Row],[W]]/Table1[[#This Row],[GP]]</f>
        <v>0.45833333333333331</v>
      </c>
      <c r="M16" s="6">
        <v>6443.7500000000018</v>
      </c>
      <c r="N16" s="7">
        <v>35</v>
      </c>
      <c r="O16" s="7">
        <v>1680</v>
      </c>
      <c r="P16" s="7">
        <v>27.5</v>
      </c>
      <c r="Q16" s="7">
        <v>9.9</v>
      </c>
      <c r="R16" s="7">
        <v>19.3</v>
      </c>
      <c r="S16" s="7">
        <v>51.2</v>
      </c>
      <c r="T16" s="7">
        <v>0.9</v>
      </c>
      <c r="U16" s="7">
        <v>2.7</v>
      </c>
      <c r="V16" s="7">
        <v>31.8</v>
      </c>
      <c r="W16" s="7">
        <v>6.9</v>
      </c>
      <c r="X16" s="7">
        <v>8.6</v>
      </c>
      <c r="Y16" s="7">
        <v>79.900000000000006</v>
      </c>
      <c r="Z16" s="7">
        <v>3.2</v>
      </c>
      <c r="AA16" s="7">
        <v>9.3000000000000007</v>
      </c>
      <c r="AB16" s="7">
        <v>12.5</v>
      </c>
      <c r="AC16" s="7">
        <v>3.7</v>
      </c>
      <c r="AD16" s="7">
        <v>4.0999999999999996</v>
      </c>
      <c r="AE16" s="7">
        <v>2</v>
      </c>
      <c r="AF16" s="7">
        <v>1.6</v>
      </c>
      <c r="AG16" s="7">
        <v>2.5</v>
      </c>
      <c r="AH16" s="7">
        <v>0.8</v>
      </c>
      <c r="AI16" s="7">
        <v>2.5</v>
      </c>
      <c r="AJ16" s="7">
        <v>7.2</v>
      </c>
      <c r="AK16" s="7">
        <v>114.3</v>
      </c>
      <c r="AL16" s="7">
        <v>109.8</v>
      </c>
      <c r="AM16" s="7">
        <v>18.399999999999999</v>
      </c>
      <c r="AN16" s="7">
        <v>8.6</v>
      </c>
      <c r="AO16" s="7">
        <v>24.6</v>
      </c>
      <c r="AP16" s="7">
        <v>6.7</v>
      </c>
      <c r="AQ16" s="7">
        <f>0.96*Table1[[#This Row],[FGA]]+Table1[[#This Row],[TOV]]+(0.44*Table1[[#This Row],[FTA]]-Table1[[#This Row],[OREB]])</f>
        <v>21.111999999999998</v>
      </c>
      <c r="AR16" s="5">
        <v>33</v>
      </c>
      <c r="AS16" s="5">
        <v>0</v>
      </c>
      <c r="AT16" s="5">
        <v>10.3</v>
      </c>
      <c r="AU16" s="5">
        <v>548</v>
      </c>
      <c r="AV16" s="9">
        <f>Table1[[#This Row],[BLK]]+Table1[[#This Row],[PFD]]+Table1[[#This Row],[STL]]+Table1[Deflections]+Table1[[#This Row],[LooseBallsRecovered]]+Table1[[#This Row],[REB]]-Table1[[#This Row],[TOV]]+Table1[[#This Row],[ScreenAssistsPTS]]</f>
        <v>34.1</v>
      </c>
      <c r="AW1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20.399999999999999</v>
      </c>
      <c r="AX16" s="9">
        <f>Table1[[#This Row],[PTS]]/Table1[[#This Row],[POSS/G]]</f>
        <v>1.3025767336112164</v>
      </c>
      <c r="AY16" s="9">
        <v>14.1</v>
      </c>
      <c r="AZ16" s="9">
        <v>8</v>
      </c>
      <c r="BA16" s="9">
        <f>P16+AB16+AD16</f>
        <v>44.1</v>
      </c>
      <c r="BB16" s="9">
        <v>2.1</v>
      </c>
      <c r="BC16" s="9">
        <v>2.7</v>
      </c>
      <c r="BD16" s="9">
        <v>1.6</v>
      </c>
      <c r="BE16" s="9">
        <v>1545.7849691680206</v>
      </c>
      <c r="BF16" s="15">
        <v>35.799999999999997</v>
      </c>
      <c r="BG16" s="15">
        <v>8</v>
      </c>
      <c r="BH16" s="9">
        <v>16.7</v>
      </c>
      <c r="BI16" s="9">
        <v>53.5</v>
      </c>
      <c r="BJ16" s="9">
        <f>0.4*Table1[[#This Row],[EFG%]]+0.25*Table1[[#This Row],[TOV%]]+0.2*Table1[[#This Row],[REB%]]+0.15*Table1[[#This Row],[FTr]]</f>
        <v>32.11</v>
      </c>
      <c r="BK16" s="9">
        <v>59.6</v>
      </c>
      <c r="BL16" s="9">
        <v>28.9</v>
      </c>
      <c r="BM16" s="9">
        <v>103.42</v>
      </c>
      <c r="BN16" s="9">
        <v>19.7</v>
      </c>
      <c r="BO16" s="9">
        <v>4.5</v>
      </c>
      <c r="BP16" s="9">
        <v>58.9</v>
      </c>
      <c r="BQ16" s="9">
        <v>3.3</v>
      </c>
      <c r="BR16" s="9">
        <v>8.6</v>
      </c>
      <c r="BS16" s="9">
        <v>0.255</v>
      </c>
      <c r="BT16" s="9">
        <v>6</v>
      </c>
      <c r="BU16" s="9">
        <v>10</v>
      </c>
      <c r="BV1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20.570000000000004</v>
      </c>
      <c r="BW16" s="9">
        <v>10.9</v>
      </c>
      <c r="BX16" s="9">
        <v>5.4</v>
      </c>
      <c r="BY16" s="9">
        <v>30.7</v>
      </c>
      <c r="BZ1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35.100000000000009</v>
      </c>
      <c r="CA16" s="9">
        <f>Table1[[#This Row],[VA]]/30</f>
        <v>18.266666666666666</v>
      </c>
      <c r="CB1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39.000000000000007</v>
      </c>
      <c r="CC1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0.35493556600616949</v>
      </c>
      <c r="CD16" s="12">
        <f>Table1[[#This Row],[Hustle]]/38</f>
        <v>0.89736842105263159</v>
      </c>
      <c r="CE16" s="12">
        <f>Table1[[#This Row],[Utility]]/23</f>
        <v>0.88695652173913042</v>
      </c>
      <c r="CF16" s="12">
        <f>Table1[[#This Row],[PPP]]/1.8</f>
        <v>0.72365374089512025</v>
      </c>
      <c r="CG16" s="12">
        <f>Table1[[#This Row],[AST Ratio]]/35</f>
        <v>0.40285714285714286</v>
      </c>
      <c r="CH16" s="12">
        <f>Table1[[#This Row],[ScreenAssistsPTS]]/18</f>
        <v>0.44444444444444442</v>
      </c>
      <c r="CI16" s="12">
        <f>Table1[[#This Row],[PRA]]/50</f>
        <v>0.88200000000000001</v>
      </c>
      <c r="CJ16" s="12">
        <f>Table1[[#This Row],[AST/TO]]/3</f>
        <v>0.70000000000000007</v>
      </c>
      <c r="CK16" s="12">
        <f>Table1[[#This Row],[REB]]/25</f>
        <v>0.5</v>
      </c>
      <c r="CL16" s="12">
        <f>Table1[[#This Row],[Deflections]]/5</f>
        <v>0.54</v>
      </c>
      <c r="CM16" s="12">
        <f>Table1[[#This Row],[LooseBallsRecovered]]/2.3</f>
        <v>0.69565217391304357</v>
      </c>
      <c r="CN16" s="12">
        <f>Table1[[#This Row],[TeamELO]]/1800</f>
        <v>0.85876942731556694</v>
      </c>
      <c r="CO16" s="12">
        <f>Table1[[#This Row],[EFG%]]/70</f>
        <v>0.76428571428571423</v>
      </c>
      <c r="CP16" s="12">
        <f>Table1[[#This Row],[TS%]]/70</f>
        <v>0.85142857142857142</v>
      </c>
      <c r="CQ16" s="12">
        <f>Table1[[#This Row],[USG%]]/40</f>
        <v>0.72249999999999992</v>
      </c>
      <c r="CR16" s="12">
        <f>Table1[[#This Row],[PACE]]/110</f>
        <v>0.94018181818181823</v>
      </c>
      <c r="CS16" s="12">
        <f>Table1[[#This Row],[PIE]]/24</f>
        <v>0.8208333333333333</v>
      </c>
      <c r="CT16" s="12">
        <f>(0.4*Table1[[#This Row],[EFG%]]+0.25*Table1[[#This Row],[TOV%]]+0.2*Table1[[#This Row],[REB%]]+0.15*Table1[[#This Row],[FTr]])/42</f>
        <v>0.76452380952380949</v>
      </c>
      <c r="CU16" s="12">
        <f>Table1[[#This Row],[NETRTG]]/17</f>
        <v>0.26470588235294118</v>
      </c>
      <c r="CV16" s="12">
        <f>Table1[[#This Row],[FP]]/62</f>
        <v>0.95</v>
      </c>
      <c r="CW16" s="12">
        <f>Table1[[#This Row],[RPM(+/-)]]/12</f>
        <v>0.27499999999999997</v>
      </c>
      <c r="CX16" s="12">
        <f>Table1[[#This Row],[BPM]]/12</f>
        <v>0.71666666666666667</v>
      </c>
      <c r="CY16" s="12">
        <f>Table1[[#This Row],[WS/48]]/0.3</f>
        <v>0.85000000000000009</v>
      </c>
      <c r="CZ16" s="12">
        <f>Table1[[#This Row],[PIPM]]/9</f>
        <v>0.66666666666666663</v>
      </c>
      <c r="DA16" s="12">
        <f>Table1[[#This Row],[WAR]]/20</f>
        <v>0.5</v>
      </c>
      <c r="DB16" s="12">
        <f>Table1[[#This Row],[GmSc]]/21</f>
        <v>0.97952380952380969</v>
      </c>
      <c r="DC16" s="12">
        <f>Table1[[#This Row],[WinsRPM]]/21</f>
        <v>0.51904761904761909</v>
      </c>
      <c r="DD16" s="12">
        <f>Table1[[#This Row],[VORP]]/10</f>
        <v>0.54</v>
      </c>
      <c r="DE16" s="12">
        <f>Table1[[#This Row],[PER]]/33</f>
        <v>0.9303030303030303</v>
      </c>
      <c r="DF16" s="12">
        <f>Table1[[#This Row],[EFF]]/36</f>
        <v>0.9750000000000002</v>
      </c>
      <c r="DG16" s="12">
        <f>Table1[[#This Row],[EWA]]/30</f>
        <v>0.60888888888888881</v>
      </c>
      <c r="DH16" s="12">
        <f>Table1[[#This Row],[PIR]]/40</f>
        <v>0.9750000000000002</v>
      </c>
      <c r="DI16" s="12">
        <f>Table1[[#This Row],[Tendex]]/0.38</f>
        <v>0.93404096317413021</v>
      </c>
      <c r="DJ16" s="14">
        <f>SUM(Table1[[#This Row],[DPI]:[%Tendex]])/32</f>
        <v>0.7212593326748149</v>
      </c>
    </row>
    <row r="17" spans="1:114" x14ac:dyDescent="0.25">
      <c r="A17" t="s">
        <v>53</v>
      </c>
      <c r="B17" t="s">
        <v>101</v>
      </c>
      <c r="C17" t="s">
        <v>93</v>
      </c>
      <c r="D17" t="s">
        <v>54</v>
      </c>
      <c r="E17" s="7">
        <v>10.6</v>
      </c>
      <c r="F17" t="s">
        <v>79</v>
      </c>
      <c r="G17" s="7">
        <v>99.17</v>
      </c>
      <c r="H17" s="6">
        <v>26</v>
      </c>
      <c r="I17" s="6">
        <v>55</v>
      </c>
      <c r="J17" s="6">
        <v>20</v>
      </c>
      <c r="K17" s="6">
        <v>35</v>
      </c>
      <c r="L17" s="8">
        <f>Table1[[#This Row],[W]]/Table1[[#This Row],[GP]]</f>
        <v>0.36363636363636365</v>
      </c>
      <c r="M17" s="6">
        <v>3868</v>
      </c>
      <c r="N17" s="7">
        <v>32.9</v>
      </c>
      <c r="O17" s="7">
        <v>1809.5</v>
      </c>
      <c r="P17" s="7">
        <v>17.5</v>
      </c>
      <c r="Q17" s="7">
        <v>7.3</v>
      </c>
      <c r="R17" s="7">
        <v>13.7</v>
      </c>
      <c r="S17" s="7">
        <v>52.9</v>
      </c>
      <c r="T17" s="7">
        <v>0.1</v>
      </c>
      <c r="U17" s="7">
        <v>0.6</v>
      </c>
      <c r="V17" s="7">
        <v>15.2</v>
      </c>
      <c r="W17" s="7">
        <v>2.9</v>
      </c>
      <c r="X17" s="7">
        <v>5</v>
      </c>
      <c r="Y17" s="7">
        <v>57.7</v>
      </c>
      <c r="Z17" s="7">
        <v>4.4000000000000004</v>
      </c>
      <c r="AA17" s="7">
        <v>10.8</v>
      </c>
      <c r="AB17" s="7">
        <v>15.3</v>
      </c>
      <c r="AC17" s="7">
        <v>4.3</v>
      </c>
      <c r="AD17" s="7">
        <v>2.7</v>
      </c>
      <c r="AE17" s="7">
        <v>3.6</v>
      </c>
      <c r="AF17" s="7">
        <v>1.9</v>
      </c>
      <c r="AG17" s="7">
        <v>1.6</v>
      </c>
      <c r="AH17" s="7">
        <v>1.7</v>
      </c>
      <c r="AI17" s="7">
        <v>3.5</v>
      </c>
      <c r="AJ17" s="7">
        <v>4.4000000000000004</v>
      </c>
      <c r="AK17" s="7">
        <v>106.8</v>
      </c>
      <c r="AL17" s="7">
        <v>112.3</v>
      </c>
      <c r="AM17" s="7">
        <v>13.5</v>
      </c>
      <c r="AN17" s="7">
        <v>13</v>
      </c>
      <c r="AO17" s="7">
        <v>33.9</v>
      </c>
      <c r="AP17" s="7">
        <v>16.100000000000001</v>
      </c>
      <c r="AQ17" s="7">
        <f>0.96*Table1[[#This Row],[FGA]]+Table1[[#This Row],[TOV]]+(0.44*Table1[[#This Row],[FTA]]-Table1[[#This Row],[OREB]])</f>
        <v>14.552</v>
      </c>
      <c r="AR17" s="5">
        <v>46</v>
      </c>
      <c r="AS17" s="5">
        <v>0</v>
      </c>
      <c r="AT17" s="5">
        <v>4.3</v>
      </c>
      <c r="AU17" s="5">
        <v>321.89999999999998</v>
      </c>
      <c r="AV17" s="9">
        <f>Table1[[#This Row],[BLK]]+Table1[[#This Row],[PFD]]+Table1[[#This Row],[STL]]+Table1[Deflections]+Table1[[#This Row],[LooseBallsRecovered]]+Table1[[#This Row],[REB]]-Table1[[#This Row],[TOV]]+Table1[[#This Row],[ScreenAssistsPTS]]</f>
        <v>34</v>
      </c>
      <c r="AW1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14.260000000000002</v>
      </c>
      <c r="AX17" s="9">
        <f>Table1[[#This Row],[PTS]]/Table1[[#This Row],[POSS/G]]</f>
        <v>1.2025838372732272</v>
      </c>
      <c r="AY17" s="9">
        <v>12.2</v>
      </c>
      <c r="AZ17" s="9">
        <v>9.4</v>
      </c>
      <c r="BA17" s="9">
        <f>P17+AB17+AD17</f>
        <v>35.5</v>
      </c>
      <c r="BB17" s="9">
        <v>0.76</v>
      </c>
      <c r="BC17" s="9">
        <v>3.6</v>
      </c>
      <c r="BD17" s="9">
        <v>1.4</v>
      </c>
      <c r="BE17" s="9">
        <v>1320.7943253954325</v>
      </c>
      <c r="BF17" s="15">
        <v>21.2</v>
      </c>
      <c r="BG17" s="15">
        <v>18</v>
      </c>
      <c r="BH17" s="9">
        <v>23.1</v>
      </c>
      <c r="BI17" s="9">
        <v>53.2</v>
      </c>
      <c r="BJ17" s="9">
        <f>0.4*Table1[[#This Row],[EFG%]]+0.25*Table1[[#This Row],[TOV%]]+0.2*Table1[[#This Row],[REB%]]+0.15*Table1[[#This Row],[FTr]]</f>
        <v>33.58</v>
      </c>
      <c r="BK17" s="9">
        <v>54.9</v>
      </c>
      <c r="BL17" s="9">
        <v>25.2</v>
      </c>
      <c r="BM17" s="9">
        <v>98.68</v>
      </c>
      <c r="BN17" s="9">
        <v>15.3</v>
      </c>
      <c r="BO17" s="9">
        <v>-5.5</v>
      </c>
      <c r="BP17" s="9">
        <v>47</v>
      </c>
      <c r="BQ17" s="9">
        <v>-3.7</v>
      </c>
      <c r="BR17" s="9">
        <v>-1.24</v>
      </c>
      <c r="BS17" s="9">
        <v>0.109</v>
      </c>
      <c r="BT17" s="9">
        <v>0.9</v>
      </c>
      <c r="BU17" s="9">
        <v>1.92785586404151</v>
      </c>
      <c r="BV1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14.010000000000003</v>
      </c>
      <c r="BW17" s="9">
        <v>-0.26</v>
      </c>
      <c r="BX17" s="9">
        <v>1.4</v>
      </c>
      <c r="BY17" s="9">
        <v>22.08</v>
      </c>
      <c r="BZ1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26.9</v>
      </c>
      <c r="CA17" s="9">
        <f>Table1[[#This Row],[VA]]/30</f>
        <v>10.729999999999999</v>
      </c>
      <c r="CB1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26.1</v>
      </c>
      <c r="CC1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0.284350437450959</v>
      </c>
      <c r="CD17" s="12">
        <f>Table1[[#This Row],[Hustle]]/38</f>
        <v>0.89473684210526316</v>
      </c>
      <c r="CE17" s="12">
        <f>Table1[[#This Row],[Utility]]/23</f>
        <v>0.62000000000000011</v>
      </c>
      <c r="CF17" s="12">
        <f>Table1[[#This Row],[PPP]]/1.8</f>
        <v>0.66810213181845957</v>
      </c>
      <c r="CG17" s="12">
        <f>Table1[[#This Row],[AST Ratio]]/35</f>
        <v>0.34857142857142853</v>
      </c>
      <c r="CH17" s="12">
        <f>Table1[[#This Row],[ScreenAssistsPTS]]/18</f>
        <v>0.52222222222222225</v>
      </c>
      <c r="CI17" s="12">
        <f>Table1[[#This Row],[PRA]]/50</f>
        <v>0.71</v>
      </c>
      <c r="CJ17" s="12">
        <f>Table1[[#This Row],[AST/TO]]/3</f>
        <v>0.25333333333333335</v>
      </c>
      <c r="CK17" s="12">
        <f>Table1[[#This Row],[REB]]/25</f>
        <v>0.61199999999999999</v>
      </c>
      <c r="CL17" s="12">
        <f>Table1[[#This Row],[Deflections]]/5</f>
        <v>0.72</v>
      </c>
      <c r="CM17" s="12">
        <f>Table1[[#This Row],[LooseBallsRecovered]]/2.3</f>
        <v>0.60869565217391308</v>
      </c>
      <c r="CN17" s="12">
        <f>Table1[[#This Row],[TeamELO]]/1800</f>
        <v>0.73377462521968473</v>
      </c>
      <c r="CO17" s="12">
        <f>Table1[[#This Row],[EFG%]]/70</f>
        <v>0.76</v>
      </c>
      <c r="CP17" s="12">
        <f>Table1[[#This Row],[TS%]]/70</f>
        <v>0.78428571428571425</v>
      </c>
      <c r="CQ17" s="12">
        <f>Table1[[#This Row],[USG%]]/40</f>
        <v>0.63</v>
      </c>
      <c r="CR17" s="12">
        <f>Table1[[#This Row],[PACE]]/110</f>
        <v>0.89709090909090916</v>
      </c>
      <c r="CS17" s="12">
        <f>Table1[[#This Row],[PIE]]/24</f>
        <v>0.63750000000000007</v>
      </c>
      <c r="CT17" s="12">
        <f>(0.4*Table1[[#This Row],[EFG%]]+0.25*Table1[[#This Row],[TOV%]]+0.2*Table1[[#This Row],[REB%]]+0.15*Table1[[#This Row],[FTr]])/42</f>
        <v>0.79952380952380953</v>
      </c>
      <c r="CU17" s="12">
        <f>Table1[[#This Row],[NETRTG]]/17</f>
        <v>-0.3235294117647059</v>
      </c>
      <c r="CV17" s="12">
        <f>Table1[[#This Row],[FP]]/62</f>
        <v>0.75806451612903225</v>
      </c>
      <c r="CW17" s="12">
        <f>Table1[[#This Row],[RPM(+/-)]]/12</f>
        <v>-0.30833333333333335</v>
      </c>
      <c r="CX17" s="12">
        <f>Table1[[#This Row],[BPM]]/12</f>
        <v>-0.10333333333333333</v>
      </c>
      <c r="CY17" s="12">
        <f>Table1[[#This Row],[WS/48]]/0.3</f>
        <v>0.36333333333333334</v>
      </c>
      <c r="CZ17" s="12">
        <f>Table1[[#This Row],[PIPM]]/9</f>
        <v>0.1</v>
      </c>
      <c r="DA17" s="12">
        <f>Table1[[#This Row],[WAR]]/20</f>
        <v>9.63927932020755E-2</v>
      </c>
      <c r="DB17" s="12">
        <f>Table1[[#This Row],[GmSc]]/21</f>
        <v>0.66714285714285726</v>
      </c>
      <c r="DC17" s="12">
        <f>Table1[[#This Row],[WinsRPM]]/21</f>
        <v>-1.2380952380952381E-2</v>
      </c>
      <c r="DD17" s="12">
        <f>Table1[[#This Row],[VORP]]/10</f>
        <v>0.13999999999999999</v>
      </c>
      <c r="DE17" s="12">
        <f>Table1[[#This Row],[PER]]/33</f>
        <v>0.66909090909090907</v>
      </c>
      <c r="DF17" s="12">
        <f>Table1[[#This Row],[EFF]]/36</f>
        <v>0.74722222222222223</v>
      </c>
      <c r="DG17" s="12">
        <f>Table1[[#This Row],[EWA]]/30</f>
        <v>0.35766666666666663</v>
      </c>
      <c r="DH17" s="12">
        <f>Table1[[#This Row],[PIR]]/40</f>
        <v>0.65250000000000008</v>
      </c>
      <c r="DI17" s="12">
        <f>Table1[[#This Row],[Tendex]]/0.38</f>
        <v>0.74829062487094478</v>
      </c>
      <c r="DJ17" s="14">
        <f>SUM(Table1[[#This Row],[DPI]:[%Tendex]])/32</f>
        <v>0.49224886125595169</v>
      </c>
    </row>
    <row r="18" spans="1:114" x14ac:dyDescent="0.25">
      <c r="A18" t="s">
        <v>53</v>
      </c>
      <c r="B18" t="s">
        <v>90</v>
      </c>
      <c r="C18" t="s">
        <v>91</v>
      </c>
      <c r="D18" t="s">
        <v>54</v>
      </c>
      <c r="E18" s="7">
        <v>10.6</v>
      </c>
      <c r="F18" t="s">
        <v>55</v>
      </c>
      <c r="G18" s="7">
        <v>96.75</v>
      </c>
      <c r="H18" s="6">
        <v>24</v>
      </c>
      <c r="I18" s="6">
        <v>20</v>
      </c>
      <c r="J18" s="6">
        <v>14</v>
      </c>
      <c r="K18" s="6">
        <v>6</v>
      </c>
      <c r="L18" s="8">
        <f>Table1[[#This Row],[W]]/Table1[[#This Row],[GP]]</f>
        <v>0.7</v>
      </c>
      <c r="M18" s="6">
        <v>1337</v>
      </c>
      <c r="N18" s="7">
        <v>33.1</v>
      </c>
      <c r="O18" s="7">
        <v>662</v>
      </c>
      <c r="P18" s="7">
        <v>14.3</v>
      </c>
      <c r="Q18" s="7">
        <v>5.7</v>
      </c>
      <c r="R18" s="7">
        <v>10.4</v>
      </c>
      <c r="S18" s="7">
        <v>54.8</v>
      </c>
      <c r="T18" s="7">
        <v>0</v>
      </c>
      <c r="U18" s="7">
        <v>0</v>
      </c>
      <c r="V18" s="7">
        <v>0</v>
      </c>
      <c r="W18" s="7">
        <v>2.9</v>
      </c>
      <c r="X18" s="7">
        <v>4.5999999999999996</v>
      </c>
      <c r="Y18" s="7">
        <v>63</v>
      </c>
      <c r="Z18" s="7">
        <v>5.3</v>
      </c>
      <c r="AA18" s="7">
        <v>9.9</v>
      </c>
      <c r="AB18" s="7">
        <v>15.2</v>
      </c>
      <c r="AC18" s="7">
        <v>4.7</v>
      </c>
      <c r="AD18" s="7">
        <v>3.7</v>
      </c>
      <c r="AE18" s="7">
        <v>3.3</v>
      </c>
      <c r="AF18" s="7">
        <v>1.5</v>
      </c>
      <c r="AG18" s="7">
        <v>1.2</v>
      </c>
      <c r="AH18" s="7">
        <v>0.8</v>
      </c>
      <c r="AI18" s="7">
        <v>3.2</v>
      </c>
      <c r="AJ18" s="7">
        <v>4.4000000000000004</v>
      </c>
      <c r="AK18" s="7">
        <v>109.8</v>
      </c>
      <c r="AL18" s="7">
        <v>107.3</v>
      </c>
      <c r="AM18" s="7">
        <v>16.5</v>
      </c>
      <c r="AN18" s="7">
        <v>15.7</v>
      </c>
      <c r="AO18" s="7">
        <v>32.5</v>
      </c>
      <c r="AP18" s="7">
        <v>17</v>
      </c>
      <c r="AQ18" s="7">
        <f>0.96*Table1[[#This Row],[FGA]]+Table1[[#This Row],[TOV]]+(0.44*Table1[[#This Row],[FTA]]-Table1[[#This Row],[OREB]])</f>
        <v>10.007999999999999</v>
      </c>
      <c r="AR18" s="5">
        <v>14</v>
      </c>
      <c r="AS18" s="5">
        <v>0</v>
      </c>
      <c r="AT18" s="5">
        <v>12</v>
      </c>
      <c r="AU18" s="5">
        <v>470</v>
      </c>
      <c r="AV18" s="9">
        <f>Table1[[#This Row],[BLK]]+Table1[[#This Row],[PFD]]+Table1[[#This Row],[STL]]+Table1[Deflections]+Table1[[#This Row],[LooseBallsRecovered]]+Table1[[#This Row],[REB]]-Table1[[#This Row],[TOV]]+Table1[[#This Row],[ScreenAssistsPTS]]</f>
        <v>33.599999999999994</v>
      </c>
      <c r="AW1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15.52</v>
      </c>
      <c r="AX18" s="9">
        <f>Table1[[#This Row],[PTS]]/Table1[[#This Row],[POSS/G]]</f>
        <v>1.4288569144684256</v>
      </c>
      <c r="AY18" s="9">
        <v>19</v>
      </c>
      <c r="AZ18" s="9">
        <v>10.199999999999999</v>
      </c>
      <c r="BA18" s="9">
        <f>P18+AB18+AD18</f>
        <v>33.200000000000003</v>
      </c>
      <c r="BB18" s="9">
        <v>1.1200000000000001</v>
      </c>
      <c r="BC18" s="9">
        <v>3.2</v>
      </c>
      <c r="BD18" s="9">
        <v>1.2</v>
      </c>
      <c r="BE18" s="9">
        <v>1489.881338163018</v>
      </c>
      <c r="BF18" s="15">
        <v>27.9</v>
      </c>
      <c r="BG18" s="15">
        <v>21</v>
      </c>
      <c r="BH18" s="9">
        <v>23.7</v>
      </c>
      <c r="BI18" s="9">
        <v>54.8</v>
      </c>
      <c r="BJ18" s="9">
        <f>0.4*Table1[[#This Row],[EFG%]]+0.25*Table1[[#This Row],[TOV%]]+0.2*Table1[[#This Row],[REB%]]+0.15*Table1[[#This Row],[FTr]]</f>
        <v>36.095000000000006</v>
      </c>
      <c r="BK18" s="9">
        <v>57.5</v>
      </c>
      <c r="BL18" s="9">
        <v>20.3</v>
      </c>
      <c r="BM18" s="9">
        <v>97.83</v>
      </c>
      <c r="BN18" s="9">
        <v>15.3</v>
      </c>
      <c r="BO18" s="9">
        <v>2.5</v>
      </c>
      <c r="BP18" s="9">
        <v>42.7</v>
      </c>
      <c r="BQ18" s="9">
        <v>2</v>
      </c>
      <c r="BR18" s="9">
        <v>6</v>
      </c>
      <c r="BS18" s="9">
        <v>0.2</v>
      </c>
      <c r="BT18" s="9">
        <v>3</v>
      </c>
      <c r="BU18" s="9">
        <v>5</v>
      </c>
      <c r="BV1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12.579999999999998</v>
      </c>
      <c r="BW18" s="9">
        <v>7.3</v>
      </c>
      <c r="BX18" s="9">
        <v>3.6</v>
      </c>
      <c r="BY18" s="9">
        <v>21</v>
      </c>
      <c r="BZ1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26.200000000000006</v>
      </c>
      <c r="CA18" s="9">
        <f>Table1[[#This Row],[VA]]/30</f>
        <v>15.666666666666666</v>
      </c>
      <c r="CB1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26.600000000000005</v>
      </c>
      <c r="CC1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0.28447114296197418</v>
      </c>
      <c r="CD18" s="12">
        <f>Table1[[#This Row],[Hustle]]/38</f>
        <v>0.88421052631578934</v>
      </c>
      <c r="CE18" s="12">
        <f>Table1[[#This Row],[Utility]]/23</f>
        <v>0.67478260869565221</v>
      </c>
      <c r="CF18" s="12">
        <f>Table1[[#This Row],[PPP]]/1.8</f>
        <v>0.79380939692690311</v>
      </c>
      <c r="CG18" s="12">
        <f>Table1[[#This Row],[AST Ratio]]/35</f>
        <v>0.54285714285714282</v>
      </c>
      <c r="CH18" s="12">
        <f>Table1[[#This Row],[ScreenAssistsPTS]]/18</f>
        <v>0.56666666666666665</v>
      </c>
      <c r="CI18" s="12">
        <f>Table1[[#This Row],[PRA]]/50</f>
        <v>0.66400000000000003</v>
      </c>
      <c r="CJ18" s="12">
        <f>Table1[[#This Row],[AST/TO]]/3</f>
        <v>0.37333333333333335</v>
      </c>
      <c r="CK18" s="12">
        <f>Table1[[#This Row],[REB]]/25</f>
        <v>0.60799999999999998</v>
      </c>
      <c r="CL18" s="12">
        <f>Table1[[#This Row],[Deflections]]/5</f>
        <v>0.64</v>
      </c>
      <c r="CM18" s="12">
        <f>Table1[[#This Row],[LooseBallsRecovered]]/2.3</f>
        <v>0.52173913043478259</v>
      </c>
      <c r="CN18" s="12">
        <f>Table1[[#This Row],[TeamELO]]/1800</f>
        <v>0.82771185453500995</v>
      </c>
      <c r="CO18" s="12">
        <f>Table1[[#This Row],[EFG%]]/70</f>
        <v>0.78285714285714281</v>
      </c>
      <c r="CP18" s="12">
        <f>Table1[[#This Row],[TS%]]/70</f>
        <v>0.8214285714285714</v>
      </c>
      <c r="CQ18" s="12">
        <f>Table1[[#This Row],[USG%]]/40</f>
        <v>0.50750000000000006</v>
      </c>
      <c r="CR18" s="12">
        <f>Table1[[#This Row],[PACE]]/110</f>
        <v>0.88936363636363636</v>
      </c>
      <c r="CS18" s="12">
        <f>Table1[[#This Row],[PIE]]/24</f>
        <v>0.63750000000000007</v>
      </c>
      <c r="CT18" s="12">
        <f>(0.4*Table1[[#This Row],[EFG%]]+0.25*Table1[[#This Row],[TOV%]]+0.2*Table1[[#This Row],[REB%]]+0.15*Table1[[#This Row],[FTr]])/42</f>
        <v>0.859404761904762</v>
      </c>
      <c r="CU18" s="12">
        <f>Table1[[#This Row],[NETRTG]]/17</f>
        <v>0.14705882352941177</v>
      </c>
      <c r="CV18" s="12">
        <f>Table1[[#This Row],[FP]]/62</f>
        <v>0.68870967741935485</v>
      </c>
      <c r="CW18" s="12">
        <f>Table1[[#This Row],[RPM(+/-)]]/12</f>
        <v>0.16666666666666666</v>
      </c>
      <c r="CX18" s="12">
        <f>Table1[[#This Row],[BPM]]/12</f>
        <v>0.5</v>
      </c>
      <c r="CY18" s="12">
        <f>Table1[[#This Row],[WS/48]]/0.3</f>
        <v>0.66666666666666674</v>
      </c>
      <c r="CZ18" s="12">
        <f>Table1[[#This Row],[PIPM]]/9</f>
        <v>0.33333333333333331</v>
      </c>
      <c r="DA18" s="12">
        <f>Table1[[#This Row],[WAR]]/20</f>
        <v>0.25</v>
      </c>
      <c r="DB18" s="12">
        <f>Table1[[#This Row],[GmSc]]/21</f>
        <v>0.59904761904761894</v>
      </c>
      <c r="DC18" s="12">
        <f>Table1[[#This Row],[WinsRPM]]/21</f>
        <v>0.34761904761904761</v>
      </c>
      <c r="DD18" s="12">
        <f>Table1[[#This Row],[VORP]]/10</f>
        <v>0.36</v>
      </c>
      <c r="DE18" s="12">
        <f>Table1[[#This Row],[PER]]/33</f>
        <v>0.63636363636363635</v>
      </c>
      <c r="DF18" s="12">
        <f>Table1[[#This Row],[EFF]]/36</f>
        <v>0.72777777777777797</v>
      </c>
      <c r="DG18" s="12">
        <f>Table1[[#This Row],[EWA]]/30</f>
        <v>0.52222222222222225</v>
      </c>
      <c r="DH18" s="12">
        <f>Table1[[#This Row],[PIR]]/40</f>
        <v>0.66500000000000015</v>
      </c>
      <c r="DI18" s="12">
        <f>Table1[[#This Row],[Tendex]]/0.38</f>
        <v>0.74860827095256366</v>
      </c>
      <c r="DJ18" s="14">
        <f>SUM(Table1[[#This Row],[DPI]:[%Tendex]])/32</f>
        <v>0.59231995355992773</v>
      </c>
    </row>
    <row r="19" spans="1:114" x14ac:dyDescent="0.25">
      <c r="A19" t="s">
        <v>84</v>
      </c>
      <c r="B19" t="s">
        <v>90</v>
      </c>
      <c r="C19" t="s">
        <v>91</v>
      </c>
      <c r="D19" t="s">
        <v>54</v>
      </c>
      <c r="E19" s="7">
        <v>10.6</v>
      </c>
      <c r="F19" t="s">
        <v>85</v>
      </c>
      <c r="G19" s="7">
        <v>96.58</v>
      </c>
      <c r="H19" s="6">
        <v>26</v>
      </c>
      <c r="I19" s="6">
        <v>12</v>
      </c>
      <c r="J19" s="6">
        <v>5</v>
      </c>
      <c r="K19" s="6">
        <v>7</v>
      </c>
      <c r="L19" s="8">
        <f>Table1[[#This Row],[W]]/Table1[[#This Row],[GP]]</f>
        <v>0.41666666666666669</v>
      </c>
      <c r="M19" s="6">
        <v>9843</v>
      </c>
      <c r="N19" s="7">
        <v>33.799999999999997</v>
      </c>
      <c r="O19" s="7">
        <v>405.59999999999997</v>
      </c>
      <c r="P19" s="7">
        <v>13.9</v>
      </c>
      <c r="Q19" s="7">
        <v>5.2</v>
      </c>
      <c r="R19" s="7">
        <v>8.3000000000000007</v>
      </c>
      <c r="S19" s="7">
        <v>62</v>
      </c>
      <c r="T19" s="7">
        <v>0</v>
      </c>
      <c r="U19" s="7">
        <v>0</v>
      </c>
      <c r="V19" s="7">
        <v>0</v>
      </c>
      <c r="W19" s="7">
        <v>3.6</v>
      </c>
      <c r="X19" s="7">
        <v>5</v>
      </c>
      <c r="Y19" s="7">
        <v>71.7</v>
      </c>
      <c r="Z19" s="7">
        <v>2.8</v>
      </c>
      <c r="AA19" s="7">
        <v>7.7</v>
      </c>
      <c r="AB19" s="7">
        <v>10.5</v>
      </c>
      <c r="AC19" s="7">
        <v>6.2</v>
      </c>
      <c r="AD19" s="7">
        <v>1.3</v>
      </c>
      <c r="AE19" s="7">
        <v>2.1</v>
      </c>
      <c r="AF19" s="7">
        <v>0.6</v>
      </c>
      <c r="AG19" s="7">
        <v>2.5</v>
      </c>
      <c r="AH19" s="7">
        <v>0.8</v>
      </c>
      <c r="AI19" s="7">
        <v>2.6</v>
      </c>
      <c r="AJ19" s="7">
        <v>5.4</v>
      </c>
      <c r="AK19" s="7">
        <v>96</v>
      </c>
      <c r="AL19" s="7">
        <v>102.1</v>
      </c>
      <c r="AM19" s="7">
        <v>6.6</v>
      </c>
      <c r="AN19" s="7">
        <v>8.1999999999999993</v>
      </c>
      <c r="AO19" s="7">
        <v>23</v>
      </c>
      <c r="AP19" s="7">
        <v>14.9</v>
      </c>
      <c r="AQ19" s="7">
        <f>0.96*Table1[[#This Row],[FGA]]+Table1[[#This Row],[TOV]]+(0.44*Table1[[#This Row],[FTA]]-Table1[[#This Row],[OREB]])</f>
        <v>9.468</v>
      </c>
      <c r="AR19" s="5">
        <v>8</v>
      </c>
      <c r="AS19" s="5">
        <v>0</v>
      </c>
      <c r="AT19" s="5">
        <v>5</v>
      </c>
      <c r="AU19" s="5">
        <v>280</v>
      </c>
      <c r="AV19" s="9">
        <f>Table1[[#This Row],[BLK]]+Table1[[#This Row],[PFD]]+Table1[[#This Row],[STL]]+Table1[Deflections]+Table1[[#This Row],[LooseBallsRecovered]]+Table1[[#This Row],[REB]]-Table1[[#This Row],[TOV]]+Table1[[#This Row],[ScreenAssistsPTS]]</f>
        <v>33.5</v>
      </c>
      <c r="AW1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20.200000000000003</v>
      </c>
      <c r="AX19" s="9">
        <f>Table1[[#This Row],[PTS]]/Table1[[#This Row],[POSS/G]]</f>
        <v>1.4681030840726659</v>
      </c>
      <c r="AY19" s="9">
        <v>8.9</v>
      </c>
      <c r="AZ19" s="9">
        <v>14.3</v>
      </c>
      <c r="BA19" s="9">
        <f>P19+AB19+AD19</f>
        <v>25.7</v>
      </c>
      <c r="BB19" s="9">
        <v>0.6</v>
      </c>
      <c r="BC19" s="9">
        <v>1.5</v>
      </c>
      <c r="BD19" s="9">
        <v>0.8</v>
      </c>
      <c r="BE19" s="9">
        <v>1545.9306703686868</v>
      </c>
      <c r="BF19" s="15">
        <v>43.4</v>
      </c>
      <c r="BG19" s="15">
        <v>16</v>
      </c>
      <c r="BH19" s="9">
        <v>15.4</v>
      </c>
      <c r="BI19" s="9">
        <v>62</v>
      </c>
      <c r="BJ19" s="9">
        <f>0.4*Table1[[#This Row],[EFG%]]+0.25*Table1[[#This Row],[TOV%]]+0.2*Table1[[#This Row],[REB%]]+0.15*Table1[[#This Row],[FTr]]</f>
        <v>38.39</v>
      </c>
      <c r="BK19" s="9">
        <v>66.099999999999994</v>
      </c>
      <c r="BL19" s="9">
        <v>16.600000000000001</v>
      </c>
      <c r="BM19" s="9">
        <v>97.58</v>
      </c>
      <c r="BN19" s="9">
        <v>15.3</v>
      </c>
      <c r="BO19" s="9">
        <v>-6.1</v>
      </c>
      <c r="BP19" s="9">
        <v>35.6</v>
      </c>
      <c r="BQ19" s="9">
        <v>-4.5</v>
      </c>
      <c r="BR19" s="9">
        <v>0</v>
      </c>
      <c r="BS19" s="9">
        <v>0.2</v>
      </c>
      <c r="BT19" s="9">
        <v>0</v>
      </c>
      <c r="BU19" s="9">
        <v>5</v>
      </c>
      <c r="BV1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12.209999999999999</v>
      </c>
      <c r="BW19" s="9">
        <v>8</v>
      </c>
      <c r="BX19" s="9">
        <v>2.7</v>
      </c>
      <c r="BY19" s="9">
        <v>21</v>
      </c>
      <c r="BZ1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22.2</v>
      </c>
      <c r="CA19" s="9">
        <f>Table1[[#This Row],[VA]]/30</f>
        <v>9.3333333333333339</v>
      </c>
      <c r="CB1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24.200000000000003</v>
      </c>
      <c r="CC1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0.23655824054457311</v>
      </c>
      <c r="CD19" s="12">
        <f>Table1[[#This Row],[Hustle]]/38</f>
        <v>0.88157894736842102</v>
      </c>
      <c r="CE19" s="12">
        <f>Table1[[#This Row],[Utility]]/23</f>
        <v>0.87826086956521754</v>
      </c>
      <c r="CF19" s="12">
        <f>Table1[[#This Row],[PPP]]/1.8</f>
        <v>0.81561282448481431</v>
      </c>
      <c r="CG19" s="12">
        <f>Table1[[#This Row],[AST Ratio]]/35</f>
        <v>0.25428571428571428</v>
      </c>
      <c r="CH19" s="12">
        <f>Table1[[#This Row],[ScreenAssistsPTS]]/18</f>
        <v>0.79444444444444451</v>
      </c>
      <c r="CI19" s="12">
        <f>Table1[[#This Row],[PRA]]/50</f>
        <v>0.51400000000000001</v>
      </c>
      <c r="CJ19" s="12">
        <f>Table1[[#This Row],[AST/TO]]/3</f>
        <v>0.19999999999999998</v>
      </c>
      <c r="CK19" s="12">
        <f>Table1[[#This Row],[REB]]/25</f>
        <v>0.42</v>
      </c>
      <c r="CL19" s="12">
        <f>Table1[[#This Row],[Deflections]]/5</f>
        <v>0.3</v>
      </c>
      <c r="CM19" s="12">
        <f>Table1[[#This Row],[LooseBallsRecovered]]/2.3</f>
        <v>0.34782608695652178</v>
      </c>
      <c r="CN19" s="12">
        <f>Table1[[#This Row],[TeamELO]]/1800</f>
        <v>0.8588503724270482</v>
      </c>
      <c r="CO19" s="12">
        <f>Table1[[#This Row],[EFG%]]/70</f>
        <v>0.88571428571428568</v>
      </c>
      <c r="CP19" s="12">
        <f>Table1[[#This Row],[TS%]]/70</f>
        <v>0.94428571428571417</v>
      </c>
      <c r="CQ19" s="12">
        <f>Table1[[#This Row],[USG%]]/40</f>
        <v>0.41500000000000004</v>
      </c>
      <c r="CR19" s="12">
        <f>Table1[[#This Row],[PACE]]/110</f>
        <v>0.88709090909090904</v>
      </c>
      <c r="CS19" s="12">
        <f>Table1[[#This Row],[PIE]]/24</f>
        <v>0.63750000000000007</v>
      </c>
      <c r="CT19" s="12">
        <f>(0.4*Table1[[#This Row],[EFG%]]+0.25*Table1[[#This Row],[TOV%]]+0.2*Table1[[#This Row],[REB%]]+0.15*Table1[[#This Row],[FTr]])/42</f>
        <v>0.91404761904761911</v>
      </c>
      <c r="CU19" s="12">
        <f>Table1[[#This Row],[NETRTG]]/17</f>
        <v>-0.35882352941176471</v>
      </c>
      <c r="CV19" s="12">
        <f>Table1[[#This Row],[FP]]/62</f>
        <v>0.5741935483870968</v>
      </c>
      <c r="CW19" s="12">
        <f>Table1[[#This Row],[RPM(+/-)]]/12</f>
        <v>-0.375</v>
      </c>
      <c r="CX19" s="12">
        <f>Table1[[#This Row],[BPM]]/12</f>
        <v>0</v>
      </c>
      <c r="CY19" s="12">
        <f>Table1[[#This Row],[WS/48]]/0.3</f>
        <v>0.66666666666666674</v>
      </c>
      <c r="CZ19" s="12">
        <f>Table1[[#This Row],[PIPM]]/9</f>
        <v>0</v>
      </c>
      <c r="DA19" s="12">
        <f>Table1[[#This Row],[WAR]]/20</f>
        <v>0.25</v>
      </c>
      <c r="DB19" s="12">
        <f>Table1[[#This Row],[GmSc]]/21</f>
        <v>0.58142857142857141</v>
      </c>
      <c r="DC19" s="12">
        <f>Table1[[#This Row],[WinsRPM]]/21</f>
        <v>0.38095238095238093</v>
      </c>
      <c r="DD19" s="12">
        <f>Table1[[#This Row],[VORP]]/10</f>
        <v>0.27</v>
      </c>
      <c r="DE19" s="12">
        <f>Table1[[#This Row],[PER]]/33</f>
        <v>0.63636363636363635</v>
      </c>
      <c r="DF19" s="12">
        <f>Table1[[#This Row],[EFF]]/36</f>
        <v>0.6166666666666667</v>
      </c>
      <c r="DG19" s="12">
        <f>Table1[[#This Row],[EWA]]/30</f>
        <v>0.31111111111111112</v>
      </c>
      <c r="DH19" s="12">
        <f>Table1[[#This Row],[PIR]]/40</f>
        <v>0.60500000000000009</v>
      </c>
      <c r="DI19" s="12">
        <f>Table1[[#This Row],[Tendex]]/0.38</f>
        <v>0.62252168564361343</v>
      </c>
      <c r="DJ19" s="14">
        <f>SUM(Table1[[#This Row],[DPI]:[%Tendex]])/32</f>
        <v>0.49154932892120901</v>
      </c>
    </row>
    <row r="20" spans="1:114" x14ac:dyDescent="0.25">
      <c r="A20" t="s">
        <v>84</v>
      </c>
      <c r="B20" t="s">
        <v>90</v>
      </c>
      <c r="C20" t="s">
        <v>94</v>
      </c>
      <c r="D20" t="s">
        <v>54</v>
      </c>
      <c r="E20" s="7">
        <v>10.6</v>
      </c>
      <c r="F20" t="s">
        <v>85</v>
      </c>
      <c r="G20" s="7">
        <v>96.58</v>
      </c>
      <c r="H20" s="6">
        <v>26</v>
      </c>
      <c r="I20" s="6">
        <v>56</v>
      </c>
      <c r="J20" s="6">
        <v>37</v>
      </c>
      <c r="K20" s="6">
        <v>19</v>
      </c>
      <c r="L20" s="8">
        <f>Table1[[#This Row],[W]]/Table1[[#This Row],[GP]]</f>
        <v>0.6607142857142857</v>
      </c>
      <c r="M20" s="6">
        <v>36358</v>
      </c>
      <c r="N20" s="7">
        <v>32.4</v>
      </c>
      <c r="O20" s="7">
        <v>1814.3999999999999</v>
      </c>
      <c r="P20" s="7">
        <v>13.5</v>
      </c>
      <c r="Q20" s="7">
        <v>4.9000000000000004</v>
      </c>
      <c r="R20" s="7">
        <v>7.9</v>
      </c>
      <c r="S20" s="7">
        <v>62.2</v>
      </c>
      <c r="T20" s="7">
        <v>0</v>
      </c>
      <c r="U20" s="7">
        <v>0</v>
      </c>
      <c r="V20" s="7">
        <v>0</v>
      </c>
      <c r="W20" s="7">
        <v>3.6</v>
      </c>
      <c r="X20" s="7">
        <v>5.3</v>
      </c>
      <c r="Y20" s="7">
        <v>68.2</v>
      </c>
      <c r="Z20" s="7">
        <v>2.9</v>
      </c>
      <c r="AA20" s="7">
        <v>7.8</v>
      </c>
      <c r="AB20" s="7">
        <v>10.7</v>
      </c>
      <c r="AC20" s="7">
        <v>6.2</v>
      </c>
      <c r="AD20" s="7">
        <v>1.4</v>
      </c>
      <c r="AE20" s="7">
        <v>1.9</v>
      </c>
      <c r="AF20" s="7">
        <v>0.8</v>
      </c>
      <c r="AG20" s="7">
        <v>2.2999999999999998</v>
      </c>
      <c r="AH20" s="7">
        <v>0.9</v>
      </c>
      <c r="AI20" s="7">
        <v>2.7</v>
      </c>
      <c r="AJ20" s="7">
        <v>5</v>
      </c>
      <c r="AK20" s="7">
        <v>107.7</v>
      </c>
      <c r="AL20" s="7">
        <v>98.3</v>
      </c>
      <c r="AM20" s="7">
        <v>6.8</v>
      </c>
      <c r="AN20" s="7">
        <v>9.3000000000000007</v>
      </c>
      <c r="AO20" s="7">
        <v>23.4</v>
      </c>
      <c r="AP20" s="7">
        <v>14.1</v>
      </c>
      <c r="AQ20" s="7">
        <f>0.96*Table1[[#This Row],[FGA]]+Table1[[#This Row],[TOV]]+(0.44*Table1[[#This Row],[FTA]]-Table1[[#This Row],[OREB]])</f>
        <v>8.9160000000000004</v>
      </c>
      <c r="AR20" s="5">
        <v>31</v>
      </c>
      <c r="AS20" s="5">
        <v>0</v>
      </c>
      <c r="AT20" s="5">
        <v>7.6</v>
      </c>
      <c r="AU20" s="5">
        <v>274.10000000000002</v>
      </c>
      <c r="AV20" s="9">
        <f>Table1[[#This Row],[BLK]]+Table1[[#This Row],[PFD]]+Table1[[#This Row],[STL]]+Table1[Deflections]+Table1[[#This Row],[LooseBallsRecovered]]+Table1[[#This Row],[REB]]-Table1[[#This Row],[TOV]]+Table1[[#This Row],[ScreenAssistsPTS]]</f>
        <v>33.5</v>
      </c>
      <c r="AW2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19.950000000000003</v>
      </c>
      <c r="AX20" s="9">
        <f>Table1[[#This Row],[PTS]]/Table1[[#This Row],[POSS/G]]</f>
        <v>1.5141318977119784</v>
      </c>
      <c r="AY20" s="9">
        <v>10.5</v>
      </c>
      <c r="AZ20" s="9">
        <v>14.3</v>
      </c>
      <c r="BA20" s="9">
        <f>P20+AB20+AD20</f>
        <v>25.599999999999998</v>
      </c>
      <c r="BB20" s="9">
        <v>0.75</v>
      </c>
      <c r="BC20" s="9">
        <v>1.5</v>
      </c>
      <c r="BD20" s="9">
        <v>0.8</v>
      </c>
      <c r="BE20" s="9">
        <v>1577.2324947577486</v>
      </c>
      <c r="BF20" s="15">
        <v>45.6</v>
      </c>
      <c r="BG20" s="15">
        <v>15</v>
      </c>
      <c r="BH20" s="9">
        <v>16.5</v>
      </c>
      <c r="BI20" s="9">
        <v>62.2</v>
      </c>
      <c r="BJ20" s="9">
        <f>0.4*Table1[[#This Row],[EFG%]]+0.25*Table1[[#This Row],[TOV%]]+0.2*Table1[[#This Row],[REB%]]+0.15*Table1[[#This Row],[FTr]]</f>
        <v>38.770000000000003</v>
      </c>
      <c r="BK20" s="9">
        <v>65.7</v>
      </c>
      <c r="BL20" s="9">
        <v>16.3</v>
      </c>
      <c r="BM20" s="9">
        <v>97.87</v>
      </c>
      <c r="BN20" s="9">
        <v>14.7</v>
      </c>
      <c r="BO20" s="9">
        <v>9.4</v>
      </c>
      <c r="BP20" s="9">
        <v>35.9</v>
      </c>
      <c r="BQ20" s="9">
        <v>6.1</v>
      </c>
      <c r="BR20" s="9">
        <v>4.2</v>
      </c>
      <c r="BS20" s="9">
        <v>0.214</v>
      </c>
      <c r="BT20" s="9">
        <v>3.75</v>
      </c>
      <c r="BU20" s="9">
        <v>5.5908545910000003</v>
      </c>
      <c r="BV2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12.290000000000001</v>
      </c>
      <c r="BW20" s="9">
        <v>8.02</v>
      </c>
      <c r="BX20" s="9">
        <v>2.7</v>
      </c>
      <c r="BY20" s="9">
        <v>20.71</v>
      </c>
      <c r="BZ2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22.1</v>
      </c>
      <c r="CA20" s="9">
        <f>Table1[[#This Row],[VA]]/30</f>
        <v>9.1366666666666667</v>
      </c>
      <c r="CB2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23.500000000000004</v>
      </c>
      <c r="CC2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0.23839569219694504</v>
      </c>
      <c r="CD20" s="12">
        <f>Table1[[#This Row],[Hustle]]/38</f>
        <v>0.88157894736842102</v>
      </c>
      <c r="CE20" s="12">
        <f>Table1[[#This Row],[Utility]]/23</f>
        <v>0.86739130434782619</v>
      </c>
      <c r="CF20" s="12">
        <f>Table1[[#This Row],[PPP]]/1.8</f>
        <v>0.84118438761776582</v>
      </c>
      <c r="CG20" s="12">
        <f>Table1[[#This Row],[AST Ratio]]/35</f>
        <v>0.3</v>
      </c>
      <c r="CH20" s="12">
        <f>Table1[[#This Row],[ScreenAssistsPTS]]/18</f>
        <v>0.79444444444444451</v>
      </c>
      <c r="CI20" s="12">
        <f>Table1[[#This Row],[PRA]]/50</f>
        <v>0.51200000000000001</v>
      </c>
      <c r="CJ20" s="12">
        <f>Table1[[#This Row],[AST/TO]]/3</f>
        <v>0.25</v>
      </c>
      <c r="CK20" s="12">
        <f>Table1[[#This Row],[REB]]/25</f>
        <v>0.42799999999999999</v>
      </c>
      <c r="CL20" s="12">
        <f>Table1[[#This Row],[Deflections]]/5</f>
        <v>0.3</v>
      </c>
      <c r="CM20" s="12">
        <f>Table1[[#This Row],[LooseBallsRecovered]]/2.3</f>
        <v>0.34782608695652178</v>
      </c>
      <c r="CN20" s="12">
        <f>Table1[[#This Row],[TeamELO]]/1800</f>
        <v>0.87624027486541589</v>
      </c>
      <c r="CO20" s="12">
        <f>Table1[[#This Row],[EFG%]]/70</f>
        <v>0.88857142857142857</v>
      </c>
      <c r="CP20" s="12">
        <f>Table1[[#This Row],[TS%]]/70</f>
        <v>0.93857142857142861</v>
      </c>
      <c r="CQ20" s="12">
        <f>Table1[[#This Row],[USG%]]/40</f>
        <v>0.40750000000000003</v>
      </c>
      <c r="CR20" s="12">
        <f>Table1[[#This Row],[PACE]]/110</f>
        <v>0.88972727272727281</v>
      </c>
      <c r="CS20" s="12">
        <f>Table1[[#This Row],[PIE]]/24</f>
        <v>0.61249999999999993</v>
      </c>
      <c r="CT20" s="12">
        <f>(0.4*Table1[[#This Row],[EFG%]]+0.25*Table1[[#This Row],[TOV%]]+0.2*Table1[[#This Row],[REB%]]+0.15*Table1[[#This Row],[FTr]])/42</f>
        <v>0.92309523809523819</v>
      </c>
      <c r="CU20" s="12">
        <f>Table1[[#This Row],[NETRTG]]/17</f>
        <v>0.55294117647058827</v>
      </c>
      <c r="CV20" s="12">
        <f>Table1[[#This Row],[FP]]/62</f>
        <v>0.57903225806451608</v>
      </c>
      <c r="CW20" s="12">
        <f>Table1[[#This Row],[RPM(+/-)]]/12</f>
        <v>0.5083333333333333</v>
      </c>
      <c r="CX20" s="12">
        <f>Table1[[#This Row],[BPM]]/12</f>
        <v>0.35000000000000003</v>
      </c>
      <c r="CY20" s="12">
        <f>Table1[[#This Row],[WS/48]]/0.3</f>
        <v>0.71333333333333337</v>
      </c>
      <c r="CZ20" s="12">
        <f>Table1[[#This Row],[PIPM]]/9</f>
        <v>0.41666666666666669</v>
      </c>
      <c r="DA20" s="12">
        <f>Table1[[#This Row],[WAR]]/20</f>
        <v>0.27954272955000004</v>
      </c>
      <c r="DB20" s="12">
        <f>Table1[[#This Row],[GmSc]]/21</f>
        <v>0.58523809523809533</v>
      </c>
      <c r="DC20" s="12">
        <f>Table1[[#This Row],[WinsRPM]]/21</f>
        <v>0.38190476190476186</v>
      </c>
      <c r="DD20" s="12">
        <f>Table1[[#This Row],[VORP]]/10</f>
        <v>0.27</v>
      </c>
      <c r="DE20" s="12">
        <f>Table1[[#This Row],[PER]]/33</f>
        <v>0.62757575757575756</v>
      </c>
      <c r="DF20" s="12">
        <f>Table1[[#This Row],[EFF]]/36</f>
        <v>0.61388888888888893</v>
      </c>
      <c r="DG20" s="12">
        <f>Table1[[#This Row],[EWA]]/30</f>
        <v>0.30455555555555558</v>
      </c>
      <c r="DH20" s="12">
        <f>Table1[[#This Row],[PIR]]/40</f>
        <v>0.58750000000000013</v>
      </c>
      <c r="DI20" s="12">
        <f>Table1[[#This Row],[Tendex]]/0.38</f>
        <v>0.62735708472880269</v>
      </c>
      <c r="DJ20" s="14">
        <f>SUM(Table1[[#This Row],[DPI]:[%Tendex]])/32</f>
        <v>0.57676563921487678</v>
      </c>
    </row>
    <row r="21" spans="1:114" x14ac:dyDescent="0.25">
      <c r="A21" t="s">
        <v>53</v>
      </c>
      <c r="B21" t="s">
        <v>97</v>
      </c>
      <c r="C21" t="s">
        <v>94</v>
      </c>
      <c r="D21" t="s">
        <v>54</v>
      </c>
      <c r="E21" s="7">
        <v>10.6</v>
      </c>
      <c r="F21" t="s">
        <v>55</v>
      </c>
      <c r="G21" s="7">
        <v>97.88</v>
      </c>
      <c r="H21" s="6">
        <v>25</v>
      </c>
      <c r="I21" s="6">
        <v>79</v>
      </c>
      <c r="J21" s="6">
        <v>40</v>
      </c>
      <c r="K21" s="6">
        <v>39</v>
      </c>
      <c r="L21" s="8">
        <f>Table1[[#This Row],[W]]/Table1[[#This Row],[GP]]</f>
        <v>0.50632911392405067</v>
      </c>
      <c r="M21" s="6">
        <v>5681</v>
      </c>
      <c r="N21" s="7">
        <v>33.5</v>
      </c>
      <c r="O21" s="7">
        <v>2646.5</v>
      </c>
      <c r="P21" s="7">
        <v>17.3</v>
      </c>
      <c r="Q21" s="7">
        <v>7.1</v>
      </c>
      <c r="R21" s="7">
        <v>13.3</v>
      </c>
      <c r="S21" s="7">
        <v>53.3</v>
      </c>
      <c r="T21" s="7">
        <v>0.1</v>
      </c>
      <c r="U21" s="7">
        <v>0.5</v>
      </c>
      <c r="V21" s="7">
        <v>13.2</v>
      </c>
      <c r="W21" s="7">
        <v>3.1</v>
      </c>
      <c r="X21" s="7">
        <v>5.2</v>
      </c>
      <c r="Y21" s="7">
        <v>59</v>
      </c>
      <c r="Z21" s="7">
        <v>5.4</v>
      </c>
      <c r="AA21" s="7">
        <v>10.199999999999999</v>
      </c>
      <c r="AB21" s="7">
        <v>15.6</v>
      </c>
      <c r="AC21" s="7">
        <v>3.8</v>
      </c>
      <c r="AD21" s="7">
        <v>1.4</v>
      </c>
      <c r="AE21" s="7">
        <v>2.2000000000000002</v>
      </c>
      <c r="AF21" s="7">
        <v>1.7</v>
      </c>
      <c r="AG21" s="7">
        <v>1.7</v>
      </c>
      <c r="AH21" s="7">
        <v>1.1000000000000001</v>
      </c>
      <c r="AI21" s="7">
        <v>3.4</v>
      </c>
      <c r="AJ21" s="7">
        <v>4.0999999999999996</v>
      </c>
      <c r="AK21" s="7">
        <v>111.7</v>
      </c>
      <c r="AL21" s="7">
        <v>108.4</v>
      </c>
      <c r="AM21" s="7">
        <v>6.8</v>
      </c>
      <c r="AN21" s="7">
        <v>15.1</v>
      </c>
      <c r="AO21" s="7">
        <v>31.1</v>
      </c>
      <c r="AP21" s="7">
        <v>11.5</v>
      </c>
      <c r="AQ21" s="7">
        <f>0.96*Table1[[#This Row],[FGA]]+Table1[[#This Row],[TOV]]+(0.44*Table1[[#This Row],[FTA]]-Table1[[#This Row],[OREB]])</f>
        <v>11.856</v>
      </c>
      <c r="AR21" s="5">
        <v>69</v>
      </c>
      <c r="AS21" s="5">
        <v>0</v>
      </c>
      <c r="AT21" s="5">
        <v>10</v>
      </c>
      <c r="AU21" s="5">
        <v>509.4</v>
      </c>
      <c r="AV21" s="9">
        <f>Table1[[#This Row],[BLK]]+Table1[[#This Row],[PFD]]+Table1[[#This Row],[STL]]+Table1[Deflections]+Table1[[#This Row],[LooseBallsRecovered]]+Table1[[#This Row],[REB]]-Table1[[#This Row],[TOV]]+Table1[[#This Row],[ScreenAssistsPTS]]</f>
        <v>33.5</v>
      </c>
      <c r="AW2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14.04</v>
      </c>
      <c r="AX21" s="9">
        <f>Table1[[#This Row],[PTS]]/Table1[[#This Row],[POSS/G]]</f>
        <v>1.4591767881241566</v>
      </c>
      <c r="AY21" s="9">
        <v>7.3</v>
      </c>
      <c r="AZ21" s="9">
        <v>8.4</v>
      </c>
      <c r="BA21" s="9">
        <f>P21+AB21+AD21</f>
        <v>34.299999999999997</v>
      </c>
      <c r="BB21" s="9">
        <v>0.64</v>
      </c>
      <c r="BC21" s="9">
        <v>2.9</v>
      </c>
      <c r="BD21" s="9">
        <v>1.3</v>
      </c>
      <c r="BE21" s="9">
        <v>1488</v>
      </c>
      <c r="BF21" s="15">
        <v>23.3</v>
      </c>
      <c r="BG21" s="15">
        <v>12</v>
      </c>
      <c r="BH21" s="9">
        <v>22.8</v>
      </c>
      <c r="BI21" s="9">
        <v>53.6</v>
      </c>
      <c r="BJ21" s="9">
        <f>0.4*Table1[[#This Row],[EFG%]]+0.25*Table1[[#This Row],[TOV%]]+0.2*Table1[[#This Row],[REB%]]+0.15*Table1[[#This Row],[FTr]]</f>
        <v>32.494999999999997</v>
      </c>
      <c r="BK21" s="9">
        <v>55.5</v>
      </c>
      <c r="BL21" s="9">
        <v>22.6</v>
      </c>
      <c r="BM21" s="9">
        <v>98.15</v>
      </c>
      <c r="BN21" s="9">
        <v>15.9</v>
      </c>
      <c r="BO21" s="9">
        <v>3.3</v>
      </c>
      <c r="BP21" s="9">
        <v>46.4</v>
      </c>
      <c r="BQ21" s="9">
        <v>2.2000000000000002</v>
      </c>
      <c r="BR21" s="9">
        <v>2.9</v>
      </c>
      <c r="BS21" s="9">
        <v>0.18099999999999999</v>
      </c>
      <c r="BT21" s="9">
        <v>3.6</v>
      </c>
      <c r="BU21" s="9">
        <v>9.140504881</v>
      </c>
      <c r="BV2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15.760000000000002</v>
      </c>
      <c r="BW21" s="9">
        <v>8.76</v>
      </c>
      <c r="BX21" s="9">
        <v>2.7</v>
      </c>
      <c r="BY21" s="9">
        <v>24.2</v>
      </c>
      <c r="BZ2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27.2</v>
      </c>
      <c r="CA21" s="9">
        <f>Table1[[#This Row],[VA]]/30</f>
        <v>16.98</v>
      </c>
      <c r="CB2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26.800000000000004</v>
      </c>
      <c r="CC2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0.2909108872309859</v>
      </c>
      <c r="CD21" s="12">
        <f>Table1[[#This Row],[Hustle]]/38</f>
        <v>0.88157894736842102</v>
      </c>
      <c r="CE21" s="12">
        <f>Table1[[#This Row],[Utility]]/23</f>
        <v>0.61043478260869566</v>
      </c>
      <c r="CF21" s="12">
        <f>Table1[[#This Row],[PPP]]/1.8</f>
        <v>0.81065377118008697</v>
      </c>
      <c r="CG21" s="12">
        <f>Table1[[#This Row],[AST Ratio]]/35</f>
        <v>0.20857142857142857</v>
      </c>
      <c r="CH21" s="12">
        <f>Table1[[#This Row],[ScreenAssistsPTS]]/18</f>
        <v>0.46666666666666667</v>
      </c>
      <c r="CI21" s="12">
        <f>Table1[[#This Row],[PRA]]/50</f>
        <v>0.68599999999999994</v>
      </c>
      <c r="CJ21" s="12">
        <f>Table1[[#This Row],[AST/TO]]/3</f>
        <v>0.21333333333333335</v>
      </c>
      <c r="CK21" s="12">
        <f>Table1[[#This Row],[REB]]/25</f>
        <v>0.624</v>
      </c>
      <c r="CL21" s="12">
        <f>Table1[[#This Row],[Deflections]]/5</f>
        <v>0.57999999999999996</v>
      </c>
      <c r="CM21" s="12">
        <f>Table1[[#This Row],[LooseBallsRecovered]]/2.3</f>
        <v>0.56521739130434789</v>
      </c>
      <c r="CN21" s="12">
        <f>Table1[[#This Row],[TeamELO]]/1800</f>
        <v>0.82666666666666666</v>
      </c>
      <c r="CO21" s="12">
        <f>Table1[[#This Row],[EFG%]]/70</f>
        <v>0.76571428571428568</v>
      </c>
      <c r="CP21" s="12">
        <f>Table1[[#This Row],[TS%]]/70</f>
        <v>0.79285714285714282</v>
      </c>
      <c r="CQ21" s="12">
        <f>Table1[[#This Row],[USG%]]/40</f>
        <v>0.56500000000000006</v>
      </c>
      <c r="CR21" s="12">
        <f>Table1[[#This Row],[PACE]]/110</f>
        <v>0.89227272727272733</v>
      </c>
      <c r="CS21" s="12">
        <f>Table1[[#This Row],[PIE]]/24</f>
        <v>0.66249999999999998</v>
      </c>
      <c r="CT21" s="12">
        <f>(0.4*Table1[[#This Row],[EFG%]]+0.25*Table1[[#This Row],[TOV%]]+0.2*Table1[[#This Row],[REB%]]+0.15*Table1[[#This Row],[FTr]])/42</f>
        <v>0.77369047619047615</v>
      </c>
      <c r="CU21" s="12">
        <f>Table1[[#This Row],[NETRTG]]/17</f>
        <v>0.19411764705882351</v>
      </c>
      <c r="CV21" s="12">
        <f>Table1[[#This Row],[FP]]/62</f>
        <v>0.74838709677419357</v>
      </c>
      <c r="CW21" s="12">
        <f>Table1[[#This Row],[RPM(+/-)]]/12</f>
        <v>0.18333333333333335</v>
      </c>
      <c r="CX21" s="12">
        <f>Table1[[#This Row],[BPM]]/12</f>
        <v>0.24166666666666667</v>
      </c>
      <c r="CY21" s="12">
        <f>Table1[[#This Row],[WS/48]]/0.3</f>
        <v>0.60333333333333339</v>
      </c>
      <c r="CZ21" s="12">
        <f>Table1[[#This Row],[PIPM]]/9</f>
        <v>0.4</v>
      </c>
      <c r="DA21" s="12">
        <f>Table1[[#This Row],[WAR]]/20</f>
        <v>0.45702524405</v>
      </c>
      <c r="DB21" s="12">
        <f>Table1[[#This Row],[GmSc]]/21</f>
        <v>0.75047619047619052</v>
      </c>
      <c r="DC21" s="12">
        <f>Table1[[#This Row],[WinsRPM]]/21</f>
        <v>0.41714285714285715</v>
      </c>
      <c r="DD21" s="12">
        <f>Table1[[#This Row],[VORP]]/10</f>
        <v>0.27</v>
      </c>
      <c r="DE21" s="12">
        <f>Table1[[#This Row],[PER]]/33</f>
        <v>0.73333333333333328</v>
      </c>
      <c r="DF21" s="12">
        <f>Table1[[#This Row],[EFF]]/36</f>
        <v>0.75555555555555554</v>
      </c>
      <c r="DG21" s="12">
        <f>Table1[[#This Row],[EWA]]/30</f>
        <v>0.56600000000000006</v>
      </c>
      <c r="DH21" s="12">
        <f>Table1[[#This Row],[PIR]]/40</f>
        <v>0.67000000000000015</v>
      </c>
      <c r="DI21" s="12">
        <f>Table1[[#This Row],[Tendex]]/0.38</f>
        <v>0.76555496639733134</v>
      </c>
      <c r="DJ21" s="14">
        <f>SUM(Table1[[#This Row],[DPI]:[%Tendex]])/32</f>
        <v>0.58378387012049671</v>
      </c>
    </row>
    <row r="22" spans="1:114" x14ac:dyDescent="0.25">
      <c r="A22" t="s">
        <v>84</v>
      </c>
      <c r="B22" t="s">
        <v>90</v>
      </c>
      <c r="C22" t="s">
        <v>93</v>
      </c>
      <c r="D22" t="s">
        <v>54</v>
      </c>
      <c r="E22" s="7">
        <v>10.6</v>
      </c>
      <c r="F22" t="s">
        <v>85</v>
      </c>
      <c r="G22" s="7">
        <v>96.58</v>
      </c>
      <c r="H22" s="6">
        <v>26</v>
      </c>
      <c r="I22" s="6">
        <v>35</v>
      </c>
      <c r="J22" s="6">
        <v>20</v>
      </c>
      <c r="K22" s="6">
        <v>15</v>
      </c>
      <c r="L22" s="8">
        <f>Table1[[#This Row],[W]]/Table1[[#This Row],[GP]]</f>
        <v>0.5714285714285714</v>
      </c>
      <c r="M22" s="6">
        <v>25498</v>
      </c>
      <c r="N22" s="7">
        <v>31.3</v>
      </c>
      <c r="O22" s="7">
        <v>1095.5</v>
      </c>
      <c r="P22" s="7">
        <v>12.7</v>
      </c>
      <c r="Q22" s="7">
        <v>4.5999999999999996</v>
      </c>
      <c r="R22" s="7">
        <v>7.7</v>
      </c>
      <c r="S22" s="7">
        <v>59.6</v>
      </c>
      <c r="T22" s="7">
        <v>0</v>
      </c>
      <c r="U22" s="7">
        <v>0</v>
      </c>
      <c r="V22" s="7">
        <v>0</v>
      </c>
      <c r="W22" s="7">
        <v>3.5</v>
      </c>
      <c r="X22" s="7">
        <v>5.0999999999999996</v>
      </c>
      <c r="Y22" s="7">
        <v>67.8</v>
      </c>
      <c r="Z22" s="7">
        <v>2.6</v>
      </c>
      <c r="AA22" s="7">
        <v>7.3</v>
      </c>
      <c r="AB22" s="7">
        <v>10</v>
      </c>
      <c r="AC22" s="7">
        <v>6.2</v>
      </c>
      <c r="AD22" s="7">
        <v>1.4</v>
      </c>
      <c r="AE22" s="7">
        <v>1.8</v>
      </c>
      <c r="AF22" s="7">
        <v>0.7</v>
      </c>
      <c r="AG22" s="7">
        <v>2.2999999999999998</v>
      </c>
      <c r="AH22" s="7">
        <v>0.9</v>
      </c>
      <c r="AI22" s="7">
        <v>2.7</v>
      </c>
      <c r="AJ22" s="7">
        <v>5.0999999999999996</v>
      </c>
      <c r="AK22" s="7">
        <v>103.7</v>
      </c>
      <c r="AL22" s="7">
        <v>100</v>
      </c>
      <c r="AM22" s="7">
        <v>7.1</v>
      </c>
      <c r="AN22" s="7">
        <v>8.5</v>
      </c>
      <c r="AO22" s="7">
        <v>23</v>
      </c>
      <c r="AP22" s="7">
        <v>13.7</v>
      </c>
      <c r="AQ22" s="7">
        <f>0.96*Table1[[#This Row],[FGA]]+Table1[[#This Row],[TOV]]+(0.44*Table1[[#This Row],[FTA]]-Table1[[#This Row],[OREB]])</f>
        <v>8.8360000000000003</v>
      </c>
      <c r="AR22" s="5">
        <v>17</v>
      </c>
      <c r="AS22" s="5">
        <v>0</v>
      </c>
      <c r="AT22" s="5">
        <v>6.5</v>
      </c>
      <c r="AU22" s="5">
        <v>260</v>
      </c>
      <c r="AV22" s="9">
        <f>Table1[[#This Row],[BLK]]+Table1[[#This Row],[PFD]]+Table1[[#This Row],[STL]]+Table1[Deflections]+Table1[[#This Row],[LooseBallsRecovered]]+Table1[[#This Row],[REB]]-Table1[[#This Row],[TOV]]+Table1[[#This Row],[ScreenAssistsPTS]]</f>
        <v>32.9</v>
      </c>
      <c r="AW2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20.080000000000002</v>
      </c>
      <c r="AX22" s="9">
        <f>Table1[[#This Row],[PTS]]/Table1[[#This Row],[POSS/G]]</f>
        <v>1.4373019465821637</v>
      </c>
      <c r="AY22" s="9">
        <v>10.6</v>
      </c>
      <c r="AZ22" s="9">
        <v>14.3</v>
      </c>
      <c r="BA22" s="9">
        <f>P22+AB22+AD22</f>
        <v>24.099999999999998</v>
      </c>
      <c r="BB22" s="9">
        <v>0.78</v>
      </c>
      <c r="BC22" s="9">
        <v>1.5</v>
      </c>
      <c r="BD22" s="9">
        <v>0.8</v>
      </c>
      <c r="BE22" s="9">
        <v>1552.3096993835738</v>
      </c>
      <c r="BF22" s="15">
        <v>45.5</v>
      </c>
      <c r="BG22" s="15">
        <v>15</v>
      </c>
      <c r="BH22" s="9">
        <v>15.9</v>
      </c>
      <c r="BI22" s="9">
        <v>59.6</v>
      </c>
      <c r="BJ22" s="9">
        <f>0.4*Table1[[#This Row],[EFG%]]+0.25*Table1[[#This Row],[TOV%]]+0.2*Table1[[#This Row],[REB%]]+0.15*Table1[[#This Row],[FTr]]</f>
        <v>37.595000000000006</v>
      </c>
      <c r="BK22" s="9">
        <v>63.6</v>
      </c>
      <c r="BL22" s="9">
        <v>16.3</v>
      </c>
      <c r="BM22" s="9">
        <v>98.46</v>
      </c>
      <c r="BN22" s="9">
        <v>14.1</v>
      </c>
      <c r="BO22" s="9">
        <v>3.7</v>
      </c>
      <c r="BP22" s="9">
        <v>33.799999999999997</v>
      </c>
      <c r="BQ22" s="9">
        <v>2.2999999999999998</v>
      </c>
      <c r="BR22" s="9">
        <v>2</v>
      </c>
      <c r="BS22" s="9">
        <v>0.21</v>
      </c>
      <c r="BT22" s="9">
        <v>2</v>
      </c>
      <c r="BU22" s="9">
        <v>5.4</v>
      </c>
      <c r="BV2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11.189999999999998</v>
      </c>
      <c r="BW22" s="9">
        <v>7.5</v>
      </c>
      <c r="BX22" s="9">
        <v>2.6</v>
      </c>
      <c r="BY22" s="9">
        <v>20.5</v>
      </c>
      <c r="BZ2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20.599999999999998</v>
      </c>
      <c r="CA22" s="9">
        <f>Table1[[#This Row],[VA]]/30</f>
        <v>8.6666666666666661</v>
      </c>
      <c r="CB2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22.099999999999994</v>
      </c>
      <c r="CC2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0.22234176523077379</v>
      </c>
      <c r="CD22" s="12">
        <f>Table1[[#This Row],[Hustle]]/38</f>
        <v>0.86578947368421044</v>
      </c>
      <c r="CE22" s="12">
        <f>Table1[[#This Row],[Utility]]/23</f>
        <v>0.8730434782608697</v>
      </c>
      <c r="CF22" s="12">
        <f>Table1[[#This Row],[PPP]]/1.8</f>
        <v>0.79850108143453535</v>
      </c>
      <c r="CG22" s="12">
        <f>Table1[[#This Row],[AST Ratio]]/35</f>
        <v>0.30285714285714282</v>
      </c>
      <c r="CH22" s="12">
        <f>Table1[[#This Row],[ScreenAssistsPTS]]/18</f>
        <v>0.79444444444444451</v>
      </c>
      <c r="CI22" s="12">
        <f>Table1[[#This Row],[PRA]]/50</f>
        <v>0.48199999999999998</v>
      </c>
      <c r="CJ22" s="12">
        <f>Table1[[#This Row],[AST/TO]]/3</f>
        <v>0.26</v>
      </c>
      <c r="CK22" s="12">
        <f>Table1[[#This Row],[REB]]/25</f>
        <v>0.4</v>
      </c>
      <c r="CL22" s="12">
        <f>Table1[[#This Row],[Deflections]]/5</f>
        <v>0.3</v>
      </c>
      <c r="CM22" s="12">
        <f>Table1[[#This Row],[LooseBallsRecovered]]/2.3</f>
        <v>0.34782608695652178</v>
      </c>
      <c r="CN22" s="12">
        <f>Table1[[#This Row],[TeamELO]]/1800</f>
        <v>0.86239427743531882</v>
      </c>
      <c r="CO22" s="12">
        <f>Table1[[#This Row],[EFG%]]/70</f>
        <v>0.85142857142857142</v>
      </c>
      <c r="CP22" s="12">
        <f>Table1[[#This Row],[TS%]]/70</f>
        <v>0.90857142857142859</v>
      </c>
      <c r="CQ22" s="12">
        <f>Table1[[#This Row],[USG%]]/40</f>
        <v>0.40750000000000003</v>
      </c>
      <c r="CR22" s="12">
        <f>Table1[[#This Row],[PACE]]/110</f>
        <v>0.89509090909090905</v>
      </c>
      <c r="CS22" s="12">
        <f>Table1[[#This Row],[PIE]]/24</f>
        <v>0.58750000000000002</v>
      </c>
      <c r="CT22" s="12">
        <f>(0.4*Table1[[#This Row],[EFG%]]+0.25*Table1[[#This Row],[TOV%]]+0.2*Table1[[#This Row],[REB%]]+0.15*Table1[[#This Row],[FTr]])/42</f>
        <v>0.89511904761904781</v>
      </c>
      <c r="CU22" s="12">
        <f>Table1[[#This Row],[NETRTG]]/17</f>
        <v>0.21764705882352942</v>
      </c>
      <c r="CV22" s="12">
        <f>Table1[[#This Row],[FP]]/62</f>
        <v>0.54516129032258065</v>
      </c>
      <c r="CW22" s="12">
        <f>Table1[[#This Row],[RPM(+/-)]]/12</f>
        <v>0.19166666666666665</v>
      </c>
      <c r="CX22" s="12">
        <f>Table1[[#This Row],[BPM]]/12</f>
        <v>0.16666666666666666</v>
      </c>
      <c r="CY22" s="12">
        <f>Table1[[#This Row],[WS/48]]/0.3</f>
        <v>0.7</v>
      </c>
      <c r="CZ22" s="12">
        <f>Table1[[#This Row],[PIPM]]/9</f>
        <v>0.22222222222222221</v>
      </c>
      <c r="DA22" s="12">
        <f>Table1[[#This Row],[WAR]]/20</f>
        <v>0.27</v>
      </c>
      <c r="DB22" s="12">
        <f>Table1[[#This Row],[GmSc]]/21</f>
        <v>0.5328571428571427</v>
      </c>
      <c r="DC22" s="12">
        <f>Table1[[#This Row],[WinsRPM]]/21</f>
        <v>0.35714285714285715</v>
      </c>
      <c r="DD22" s="12">
        <f>Table1[[#This Row],[VORP]]/10</f>
        <v>0.26</v>
      </c>
      <c r="DE22" s="12">
        <f>Table1[[#This Row],[PER]]/33</f>
        <v>0.62121212121212122</v>
      </c>
      <c r="DF22" s="12">
        <f>Table1[[#This Row],[EFF]]/36</f>
        <v>0.57222222222222219</v>
      </c>
      <c r="DG22" s="12">
        <f>Table1[[#This Row],[EWA]]/30</f>
        <v>0.28888888888888886</v>
      </c>
      <c r="DH22" s="12">
        <f>Table1[[#This Row],[PIR]]/40</f>
        <v>0.55249999999999988</v>
      </c>
      <c r="DI22" s="12">
        <f>Table1[[#This Row],[Tendex]]/0.38</f>
        <v>0.58510990850203626</v>
      </c>
      <c r="DJ22" s="14">
        <f>SUM(Table1[[#This Row],[DPI]:[%Tendex]])/32</f>
        <v>0.52860509335343542</v>
      </c>
    </row>
    <row r="23" spans="1:114" x14ac:dyDescent="0.25">
      <c r="A23" t="s">
        <v>56</v>
      </c>
      <c r="B23" t="s">
        <v>90</v>
      </c>
      <c r="C23" t="s">
        <v>94</v>
      </c>
      <c r="D23" t="s">
        <v>54</v>
      </c>
      <c r="E23" s="7">
        <v>10.6</v>
      </c>
      <c r="F23" t="s">
        <v>57</v>
      </c>
      <c r="G23" s="7">
        <v>101.48</v>
      </c>
      <c r="H23" s="6">
        <v>25</v>
      </c>
      <c r="I23" s="6">
        <v>75</v>
      </c>
      <c r="J23" s="6">
        <v>45</v>
      </c>
      <c r="K23" s="6">
        <v>30</v>
      </c>
      <c r="L23" s="8">
        <f>Table1[[#This Row],[W]]/Table1[[#This Row],[GP]]</f>
        <v>0.6</v>
      </c>
      <c r="M23" s="6">
        <v>7685.1666666666697</v>
      </c>
      <c r="N23" s="7">
        <v>36.4</v>
      </c>
      <c r="O23" s="7">
        <v>2730</v>
      </c>
      <c r="P23" s="7">
        <v>28.1</v>
      </c>
      <c r="Q23" s="7">
        <v>10.4</v>
      </c>
      <c r="R23" s="7">
        <v>19.5</v>
      </c>
      <c r="S23" s="7">
        <v>53.4</v>
      </c>
      <c r="T23" s="7">
        <v>0.7</v>
      </c>
      <c r="U23" s="7">
        <v>2.2000000000000002</v>
      </c>
      <c r="V23" s="7">
        <v>34</v>
      </c>
      <c r="W23" s="7">
        <v>6.6</v>
      </c>
      <c r="X23" s="7">
        <v>8</v>
      </c>
      <c r="Y23" s="7">
        <v>82.8</v>
      </c>
      <c r="Z23" s="7">
        <v>2.5</v>
      </c>
      <c r="AA23" s="7">
        <v>8.6</v>
      </c>
      <c r="AB23" s="7">
        <v>11.1</v>
      </c>
      <c r="AC23" s="7">
        <v>3.9</v>
      </c>
      <c r="AD23" s="7">
        <v>2.2999999999999998</v>
      </c>
      <c r="AE23" s="7">
        <v>2.2000000000000002</v>
      </c>
      <c r="AF23" s="7">
        <v>1.5</v>
      </c>
      <c r="AG23" s="7">
        <v>2.6</v>
      </c>
      <c r="AH23" s="7">
        <v>0.6</v>
      </c>
      <c r="AI23" s="7">
        <v>2.1</v>
      </c>
      <c r="AJ23" s="7">
        <v>7.4</v>
      </c>
      <c r="AK23" s="7">
        <v>109.2</v>
      </c>
      <c r="AL23" s="7">
        <v>104.3</v>
      </c>
      <c r="AM23" s="7">
        <v>10.4</v>
      </c>
      <c r="AN23" s="7">
        <v>7</v>
      </c>
      <c r="AO23" s="7">
        <v>21.3</v>
      </c>
      <c r="AP23" s="7">
        <v>7.9</v>
      </c>
      <c r="AQ23" s="7">
        <f>0.96*Table1[[#This Row],[FGA]]+Table1[[#This Row],[TOV]]+(0.44*Table1[[#This Row],[FTA]]-Table1[[#This Row],[OREB]])</f>
        <v>21.939999999999998</v>
      </c>
      <c r="AR23" s="5">
        <v>50</v>
      </c>
      <c r="AS23" s="5">
        <v>1</v>
      </c>
      <c r="AT23" s="5">
        <v>13</v>
      </c>
      <c r="AU23" s="5">
        <v>711.4</v>
      </c>
      <c r="AV23" s="9">
        <f>Table1[[#This Row],[BLK]]+Table1[[#This Row],[PFD]]+Table1[[#This Row],[STL]]+Table1[Deflections]+Table1[[#This Row],[LooseBallsRecovered]]+Table1[[#This Row],[REB]]-Table1[[#This Row],[TOV]]+Table1[[#This Row],[ScreenAssistsPTS]]</f>
        <v>32.700000000000003</v>
      </c>
      <c r="AW2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19.97</v>
      </c>
      <c r="AX23" s="9">
        <f>Table1[[#This Row],[PTS]]/Table1[[#This Row],[POSS/G]]</f>
        <v>1.2807657247037376</v>
      </c>
      <c r="AY23" s="9">
        <v>8.5</v>
      </c>
      <c r="AZ23" s="9">
        <v>8.4</v>
      </c>
      <c r="BA23" s="9">
        <f>P23+AB23+AD23</f>
        <v>41.5</v>
      </c>
      <c r="BB23" s="9">
        <v>1.07</v>
      </c>
      <c r="BC23" s="9">
        <v>2.4</v>
      </c>
      <c r="BD23" s="9">
        <v>1.5</v>
      </c>
      <c r="BE23" s="9">
        <v>1524.6430421245266</v>
      </c>
      <c r="BF23" s="15">
        <v>33.799999999999997</v>
      </c>
      <c r="BG23" s="15">
        <v>8.6999999999999993</v>
      </c>
      <c r="BH23" s="9">
        <v>14.6</v>
      </c>
      <c r="BI23" s="9">
        <v>55.2</v>
      </c>
      <c r="BJ23" s="9">
        <f>0.4*Table1[[#This Row],[EFG%]]+0.25*Table1[[#This Row],[TOV%]]+0.2*Table1[[#This Row],[REB%]]+0.15*Table1[[#This Row],[FTr]]</f>
        <v>32.245000000000005</v>
      </c>
      <c r="BK23" s="9">
        <v>61.2</v>
      </c>
      <c r="BL23" s="9">
        <v>29.1</v>
      </c>
      <c r="BM23" s="9">
        <v>102.71</v>
      </c>
      <c r="BN23" s="9">
        <v>18.8</v>
      </c>
      <c r="BO23" s="9">
        <v>5</v>
      </c>
      <c r="BP23" s="9">
        <v>55.1</v>
      </c>
      <c r="BQ23" s="9">
        <v>3.9</v>
      </c>
      <c r="BR23" s="9">
        <v>5.3</v>
      </c>
      <c r="BS23" s="9">
        <v>0.24099999999999999</v>
      </c>
      <c r="BT23" s="9">
        <v>4.8</v>
      </c>
      <c r="BU23" s="9">
        <v>11.425564530000001</v>
      </c>
      <c r="BV2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20.580000000000005</v>
      </c>
      <c r="BW23" s="9">
        <v>15.56</v>
      </c>
      <c r="BX23" s="9">
        <v>4.7</v>
      </c>
      <c r="BY23" s="9">
        <v>28.98</v>
      </c>
      <c r="BZ2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32.9</v>
      </c>
      <c r="CA23" s="9">
        <f>Table1[[#This Row],[VA]]/30</f>
        <v>23.713333333333331</v>
      </c>
      <c r="CB2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37.6</v>
      </c>
      <c r="CC2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0.33503759740456623</v>
      </c>
      <c r="CD23" s="12">
        <f>Table1[[#This Row],[Hustle]]/38</f>
        <v>0.86052631578947381</v>
      </c>
      <c r="CE23" s="12">
        <f>Table1[[#This Row],[Utility]]/23</f>
        <v>0.86826086956521731</v>
      </c>
      <c r="CF23" s="12">
        <f>Table1[[#This Row],[PPP]]/1.8</f>
        <v>0.71153651372429871</v>
      </c>
      <c r="CG23" s="12">
        <f>Table1[[#This Row],[AST Ratio]]/35</f>
        <v>0.24285714285714285</v>
      </c>
      <c r="CH23" s="12">
        <f>Table1[[#This Row],[ScreenAssistsPTS]]/18</f>
        <v>0.46666666666666667</v>
      </c>
      <c r="CI23" s="12">
        <f>Table1[[#This Row],[PRA]]/50</f>
        <v>0.83</v>
      </c>
      <c r="CJ23" s="12">
        <f>Table1[[#This Row],[AST/TO]]/3</f>
        <v>0.35666666666666669</v>
      </c>
      <c r="CK23" s="12">
        <f>Table1[[#This Row],[REB]]/25</f>
        <v>0.44400000000000001</v>
      </c>
      <c r="CL23" s="12">
        <f>Table1[[#This Row],[Deflections]]/5</f>
        <v>0.48</v>
      </c>
      <c r="CM23" s="12">
        <f>Table1[[#This Row],[LooseBallsRecovered]]/2.3</f>
        <v>0.65217391304347827</v>
      </c>
      <c r="CN23" s="12">
        <f>Table1[[#This Row],[TeamELO]]/1800</f>
        <v>0.84702391229140361</v>
      </c>
      <c r="CO23" s="12">
        <f>Table1[[#This Row],[EFG%]]/70</f>
        <v>0.78857142857142859</v>
      </c>
      <c r="CP23" s="12">
        <f>Table1[[#This Row],[TS%]]/70</f>
        <v>0.87428571428571433</v>
      </c>
      <c r="CQ23" s="12">
        <f>Table1[[#This Row],[USG%]]/40</f>
        <v>0.72750000000000004</v>
      </c>
      <c r="CR23" s="12">
        <f>Table1[[#This Row],[PACE]]/110</f>
        <v>0.93372727272727263</v>
      </c>
      <c r="CS23" s="12">
        <f>Table1[[#This Row],[PIE]]/24</f>
        <v>0.78333333333333333</v>
      </c>
      <c r="CT23" s="12">
        <f>(0.4*Table1[[#This Row],[EFG%]]+0.25*Table1[[#This Row],[TOV%]]+0.2*Table1[[#This Row],[REB%]]+0.15*Table1[[#This Row],[FTr]])/42</f>
        <v>0.76773809523809533</v>
      </c>
      <c r="CU23" s="12">
        <f>Table1[[#This Row],[NETRTG]]/17</f>
        <v>0.29411764705882354</v>
      </c>
      <c r="CV23" s="12">
        <f>Table1[[#This Row],[FP]]/62</f>
        <v>0.88870967741935492</v>
      </c>
      <c r="CW23" s="12">
        <f>Table1[[#This Row],[RPM(+/-)]]/12</f>
        <v>0.32500000000000001</v>
      </c>
      <c r="CX23" s="12">
        <f>Table1[[#This Row],[BPM]]/12</f>
        <v>0.44166666666666665</v>
      </c>
      <c r="CY23" s="12">
        <f>Table1[[#This Row],[WS/48]]/0.3</f>
        <v>0.80333333333333334</v>
      </c>
      <c r="CZ23" s="12">
        <f>Table1[[#This Row],[PIPM]]/9</f>
        <v>0.53333333333333333</v>
      </c>
      <c r="DA23" s="12">
        <f>Table1[[#This Row],[WAR]]/20</f>
        <v>0.57127822650000004</v>
      </c>
      <c r="DB23" s="12">
        <f>Table1[[#This Row],[GmSc]]/21</f>
        <v>0.9800000000000002</v>
      </c>
      <c r="DC23" s="12">
        <f>Table1[[#This Row],[WinsRPM]]/21</f>
        <v>0.74095238095238103</v>
      </c>
      <c r="DD23" s="12">
        <f>Table1[[#This Row],[VORP]]/10</f>
        <v>0.47000000000000003</v>
      </c>
      <c r="DE23" s="12">
        <f>Table1[[#This Row],[PER]]/33</f>
        <v>0.87818181818181817</v>
      </c>
      <c r="DF23" s="12">
        <f>Table1[[#This Row],[EFF]]/36</f>
        <v>0.91388888888888886</v>
      </c>
      <c r="DG23" s="12">
        <f>Table1[[#This Row],[EWA]]/30</f>
        <v>0.79044444444444439</v>
      </c>
      <c r="DH23" s="12">
        <f>Table1[[#This Row],[PIR]]/40</f>
        <v>0.94000000000000006</v>
      </c>
      <c r="DI23" s="12">
        <f>Table1[[#This Row],[Tendex]]/0.38</f>
        <v>0.88167788790675328</v>
      </c>
      <c r="DJ23" s="14">
        <f>SUM(Table1[[#This Row],[DPI]:[%Tendex]])/32</f>
        <v>0.6902328796701872</v>
      </c>
    </row>
    <row r="24" spans="1:114" x14ac:dyDescent="0.25">
      <c r="A24" t="s">
        <v>69</v>
      </c>
      <c r="B24" t="s">
        <v>97</v>
      </c>
      <c r="C24" t="s">
        <v>91</v>
      </c>
      <c r="D24" t="s">
        <v>54</v>
      </c>
      <c r="E24" s="7">
        <v>10.6</v>
      </c>
      <c r="F24" t="s">
        <v>60</v>
      </c>
      <c r="G24" s="7">
        <v>102.59</v>
      </c>
      <c r="H24" s="6">
        <v>25</v>
      </c>
      <c r="I24" s="6">
        <v>24</v>
      </c>
      <c r="J24" s="6">
        <v>16</v>
      </c>
      <c r="K24" s="6">
        <v>8</v>
      </c>
      <c r="L24" s="8">
        <f>Table1[[#This Row],[W]]/Table1[[#This Row],[GP]]</f>
        <v>0.66666666666666663</v>
      </c>
      <c r="M24" s="6">
        <v>6227.1666666666752</v>
      </c>
      <c r="N24" s="7">
        <v>34.1</v>
      </c>
      <c r="O24" s="7">
        <v>818.40000000000009</v>
      </c>
      <c r="P24" s="7">
        <v>27.5</v>
      </c>
      <c r="Q24" s="7">
        <v>8.9</v>
      </c>
      <c r="R24" s="7">
        <v>18.899999999999999</v>
      </c>
      <c r="S24" s="7">
        <v>47.2</v>
      </c>
      <c r="T24" s="7">
        <v>1.3</v>
      </c>
      <c r="U24" s="7">
        <v>4.2</v>
      </c>
      <c r="V24" s="7">
        <v>30.7</v>
      </c>
      <c r="W24" s="7">
        <v>8.4</v>
      </c>
      <c r="X24" s="7">
        <v>10.5</v>
      </c>
      <c r="Y24" s="7">
        <v>79.400000000000006</v>
      </c>
      <c r="Z24" s="7">
        <v>2.2999999999999998</v>
      </c>
      <c r="AA24" s="7">
        <v>11</v>
      </c>
      <c r="AB24" s="7">
        <v>13.4</v>
      </c>
      <c r="AC24" s="7">
        <v>3.9</v>
      </c>
      <c r="AD24" s="7">
        <v>3.5</v>
      </c>
      <c r="AE24" s="7">
        <v>3</v>
      </c>
      <c r="AF24" s="7">
        <v>0.5</v>
      </c>
      <c r="AG24" s="7">
        <v>2</v>
      </c>
      <c r="AH24" s="7">
        <v>1.5</v>
      </c>
      <c r="AI24" s="7">
        <v>3.4</v>
      </c>
      <c r="AJ24" s="7">
        <v>8.1999999999999993</v>
      </c>
      <c r="AK24" s="7">
        <v>109.4</v>
      </c>
      <c r="AL24" s="7">
        <v>103.2</v>
      </c>
      <c r="AM24" s="7">
        <v>18.3</v>
      </c>
      <c r="AN24" s="7">
        <v>6.7</v>
      </c>
      <c r="AO24" s="7">
        <v>27.7</v>
      </c>
      <c r="AP24" s="7">
        <v>10.1</v>
      </c>
      <c r="AQ24" s="7">
        <f>0.96*Table1[[#This Row],[FGA]]+Table1[[#This Row],[TOV]]+(0.44*Table1[[#This Row],[FTA]]-Table1[[#This Row],[OREB]])</f>
        <v>23.463999999999999</v>
      </c>
      <c r="AR24" s="5">
        <v>22</v>
      </c>
      <c r="AS24" s="5">
        <v>1</v>
      </c>
      <c r="AT24" s="5">
        <v>8</v>
      </c>
      <c r="AU24" s="5">
        <v>490</v>
      </c>
      <c r="AV24" s="9">
        <f>Table1[[#This Row],[BLK]]+Table1[[#This Row],[PFD]]+Table1[[#This Row],[STL]]+Table1[Deflections]+Table1[[#This Row],[LooseBallsRecovered]]+Table1[[#This Row],[REB]]-Table1[[#This Row],[TOV]]+Table1[[#This Row],[ScreenAssistsPTS]]</f>
        <v>32.5</v>
      </c>
      <c r="AW2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15.36</v>
      </c>
      <c r="AX24" s="9">
        <f>Table1[[#This Row],[PTS]]/Table1[[#This Row],[POSS/G]]</f>
        <v>1.1720081827480395</v>
      </c>
      <c r="AY24" s="9">
        <v>11.7</v>
      </c>
      <c r="AZ24" s="9">
        <v>8.9</v>
      </c>
      <c r="BA24" s="9">
        <f>P24+AB24+AD24</f>
        <v>44.4</v>
      </c>
      <c r="BB24" s="9">
        <v>1.1599999999999999</v>
      </c>
      <c r="BC24" s="9">
        <v>1.2</v>
      </c>
      <c r="BD24" s="9">
        <v>1.3</v>
      </c>
      <c r="BE24" s="9">
        <v>1582.9091890939433</v>
      </c>
      <c r="BF24" s="15">
        <v>44.4</v>
      </c>
      <c r="BG24" s="15">
        <v>11</v>
      </c>
      <c r="BH24" s="9">
        <v>17.899999999999999</v>
      </c>
      <c r="BI24" s="9">
        <v>50.7</v>
      </c>
      <c r="BJ24" s="9">
        <f>0.4*Table1[[#This Row],[EFG%]]+0.25*Table1[[#This Row],[TOV%]]+0.2*Table1[[#This Row],[REB%]]+0.15*Table1[[#This Row],[FTr]]</f>
        <v>33.269999999999996</v>
      </c>
      <c r="BK24" s="9">
        <v>58.5</v>
      </c>
      <c r="BL24" s="9">
        <v>31.9</v>
      </c>
      <c r="BM24" s="9">
        <v>103.69</v>
      </c>
      <c r="BN24" s="9">
        <v>20.399999999999999</v>
      </c>
      <c r="BO24" s="9">
        <v>6.2</v>
      </c>
      <c r="BP24" s="9">
        <v>53.2</v>
      </c>
      <c r="BQ24" s="9">
        <v>5.3</v>
      </c>
      <c r="BR24" s="9">
        <v>3.7</v>
      </c>
      <c r="BS24" s="9">
        <v>0.18</v>
      </c>
      <c r="BT24" s="9">
        <v>6</v>
      </c>
      <c r="BU24" s="9">
        <v>9</v>
      </c>
      <c r="BV2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16.920000000000002</v>
      </c>
      <c r="BW24" s="9">
        <v>12.7</v>
      </c>
      <c r="BX24" s="9">
        <v>3.7</v>
      </c>
      <c r="BY24" s="9">
        <v>23.5</v>
      </c>
      <c r="BZ2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31.799999999999997</v>
      </c>
      <c r="CA24" s="9">
        <f>Table1[[#This Row],[VA]]/30</f>
        <v>16.333333333333332</v>
      </c>
      <c r="CB2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35.099999999999994</v>
      </c>
      <c r="CC2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0.32262328468806495</v>
      </c>
      <c r="CD24" s="12">
        <f>Table1[[#This Row],[Hustle]]/38</f>
        <v>0.85526315789473684</v>
      </c>
      <c r="CE24" s="12">
        <f>Table1[[#This Row],[Utility]]/23</f>
        <v>0.66782608695652168</v>
      </c>
      <c r="CF24" s="12">
        <f>Table1[[#This Row],[PPP]]/1.8</f>
        <v>0.65111565708224417</v>
      </c>
      <c r="CG24" s="12">
        <f>Table1[[#This Row],[AST Ratio]]/35</f>
        <v>0.33428571428571424</v>
      </c>
      <c r="CH24" s="12">
        <f>Table1[[#This Row],[ScreenAssistsPTS]]/18</f>
        <v>0.49444444444444446</v>
      </c>
      <c r="CI24" s="12">
        <f>Table1[[#This Row],[PRA]]/50</f>
        <v>0.88800000000000001</v>
      </c>
      <c r="CJ24" s="12">
        <f>Table1[[#This Row],[AST/TO]]/3</f>
        <v>0.38666666666666666</v>
      </c>
      <c r="CK24" s="12">
        <f>Table1[[#This Row],[REB]]/25</f>
        <v>0.53600000000000003</v>
      </c>
      <c r="CL24" s="12">
        <f>Table1[[#This Row],[Deflections]]/5</f>
        <v>0.24</v>
      </c>
      <c r="CM24" s="12">
        <f>Table1[[#This Row],[LooseBallsRecovered]]/2.3</f>
        <v>0.56521739130434789</v>
      </c>
      <c r="CN24" s="12">
        <f>Table1[[#This Row],[TeamELO]]/1800</f>
        <v>0.87939399394107964</v>
      </c>
      <c r="CO24" s="12">
        <f>Table1[[#This Row],[EFG%]]/70</f>
        <v>0.72428571428571431</v>
      </c>
      <c r="CP24" s="12">
        <f>Table1[[#This Row],[TS%]]/70</f>
        <v>0.83571428571428574</v>
      </c>
      <c r="CQ24" s="12">
        <f>Table1[[#This Row],[USG%]]/40</f>
        <v>0.79749999999999999</v>
      </c>
      <c r="CR24" s="12">
        <f>Table1[[#This Row],[PACE]]/110</f>
        <v>0.94263636363636361</v>
      </c>
      <c r="CS24" s="12">
        <f>Table1[[#This Row],[PIE]]/24</f>
        <v>0.85</v>
      </c>
      <c r="CT24" s="12">
        <f>(0.4*Table1[[#This Row],[EFG%]]+0.25*Table1[[#This Row],[TOV%]]+0.2*Table1[[#This Row],[REB%]]+0.15*Table1[[#This Row],[FTr]])/42</f>
        <v>0.79214285714285704</v>
      </c>
      <c r="CU24" s="12">
        <f>Table1[[#This Row],[NETRTG]]/17</f>
        <v>0.36470588235294121</v>
      </c>
      <c r="CV24" s="12">
        <f>Table1[[#This Row],[FP]]/62</f>
        <v>0.85806451612903234</v>
      </c>
      <c r="CW24" s="12">
        <f>Table1[[#This Row],[RPM(+/-)]]/12</f>
        <v>0.44166666666666665</v>
      </c>
      <c r="CX24" s="12">
        <f>Table1[[#This Row],[BPM]]/12</f>
        <v>0.30833333333333335</v>
      </c>
      <c r="CY24" s="12">
        <f>Table1[[#This Row],[WS/48]]/0.3</f>
        <v>0.6</v>
      </c>
      <c r="CZ24" s="12">
        <f>Table1[[#This Row],[PIPM]]/9</f>
        <v>0.66666666666666663</v>
      </c>
      <c r="DA24" s="12">
        <f>Table1[[#This Row],[WAR]]/20</f>
        <v>0.45</v>
      </c>
      <c r="DB24" s="12">
        <f>Table1[[#This Row],[GmSc]]/21</f>
        <v>0.80571428571428583</v>
      </c>
      <c r="DC24" s="12">
        <f>Table1[[#This Row],[WinsRPM]]/21</f>
        <v>0.60476190476190472</v>
      </c>
      <c r="DD24" s="12">
        <f>Table1[[#This Row],[VORP]]/10</f>
        <v>0.37</v>
      </c>
      <c r="DE24" s="12">
        <f>Table1[[#This Row],[PER]]/33</f>
        <v>0.71212121212121215</v>
      </c>
      <c r="DF24" s="12">
        <f>Table1[[#This Row],[EFF]]/36</f>
        <v>0.8833333333333333</v>
      </c>
      <c r="DG24" s="12">
        <f>Table1[[#This Row],[EWA]]/30</f>
        <v>0.5444444444444444</v>
      </c>
      <c r="DH24" s="12">
        <f>Table1[[#This Row],[PIR]]/40</f>
        <v>0.87749999999999984</v>
      </c>
      <c r="DI24" s="12">
        <f>Table1[[#This Row],[Tendex]]/0.38</f>
        <v>0.84900864391596043</v>
      </c>
      <c r="DJ24" s="14">
        <f>SUM(Table1[[#This Row],[DPI]:[%Tendex]])/32</f>
        <v>0.64927541321233617</v>
      </c>
    </row>
    <row r="25" spans="1:114" x14ac:dyDescent="0.25">
      <c r="A25" t="s">
        <v>56</v>
      </c>
      <c r="B25" t="s">
        <v>90</v>
      </c>
      <c r="C25" t="s">
        <v>93</v>
      </c>
      <c r="D25" t="s">
        <v>54</v>
      </c>
      <c r="E25" s="7">
        <v>10.6</v>
      </c>
      <c r="F25" t="s">
        <v>57</v>
      </c>
      <c r="G25" s="7">
        <v>101.48</v>
      </c>
      <c r="H25" s="6">
        <v>25</v>
      </c>
      <c r="I25" s="6">
        <v>55</v>
      </c>
      <c r="J25" s="6">
        <v>32</v>
      </c>
      <c r="K25" s="6">
        <v>23</v>
      </c>
      <c r="L25" s="8">
        <f>Table1[[#This Row],[W]]/Table1[[#This Row],[GP]]</f>
        <v>0.58181818181818179</v>
      </c>
      <c r="M25" s="6">
        <v>5763.8750000000018</v>
      </c>
      <c r="N25" s="7">
        <v>36.700000000000003</v>
      </c>
      <c r="O25" s="7">
        <v>2018.5000000000002</v>
      </c>
      <c r="P25" s="7">
        <v>28.1</v>
      </c>
      <c r="Q25" s="7">
        <v>10.3</v>
      </c>
      <c r="R25" s="7">
        <v>19.2</v>
      </c>
      <c r="S25" s="7">
        <v>53.6</v>
      </c>
      <c r="T25" s="7">
        <v>0.7</v>
      </c>
      <c r="U25" s="7">
        <v>2.2000000000000002</v>
      </c>
      <c r="V25" s="7">
        <v>34.5</v>
      </c>
      <c r="W25" s="7">
        <v>6.8</v>
      </c>
      <c r="X25" s="7">
        <v>8.3000000000000007</v>
      </c>
      <c r="Y25" s="7">
        <v>82.4</v>
      </c>
      <c r="Z25" s="7">
        <v>2.7</v>
      </c>
      <c r="AA25" s="7">
        <v>8.4</v>
      </c>
      <c r="AB25" s="7">
        <v>11.1</v>
      </c>
      <c r="AC25" s="7">
        <v>3.9</v>
      </c>
      <c r="AD25" s="7">
        <v>2.4</v>
      </c>
      <c r="AE25" s="7">
        <v>2.1</v>
      </c>
      <c r="AF25" s="7">
        <v>1.4</v>
      </c>
      <c r="AG25" s="7">
        <v>2.2000000000000002</v>
      </c>
      <c r="AH25" s="7">
        <v>0.6</v>
      </c>
      <c r="AI25" s="7">
        <v>2.1</v>
      </c>
      <c r="AJ25" s="7">
        <v>7.5</v>
      </c>
      <c r="AK25" s="7">
        <v>108.6</v>
      </c>
      <c r="AL25" s="7">
        <v>105.3</v>
      </c>
      <c r="AM25" s="7">
        <v>10.8</v>
      </c>
      <c r="AN25" s="7">
        <v>7.4</v>
      </c>
      <c r="AO25" s="7">
        <v>21.2</v>
      </c>
      <c r="AP25" s="7">
        <v>7.8</v>
      </c>
      <c r="AQ25" s="7">
        <f>0.96*Table1[[#This Row],[FGA]]+Table1[[#This Row],[TOV]]+(0.44*Table1[[#This Row],[FTA]]-Table1[[#This Row],[OREB]])</f>
        <v>21.484000000000002</v>
      </c>
      <c r="AR25" s="5">
        <v>36</v>
      </c>
      <c r="AS25" s="5">
        <v>0</v>
      </c>
      <c r="AT25" s="5">
        <v>12.9</v>
      </c>
      <c r="AU25" s="5">
        <v>705</v>
      </c>
      <c r="AV25" s="9">
        <f>Table1[[#This Row],[BLK]]+Table1[[#This Row],[PFD]]+Table1[[#This Row],[STL]]+Table1[Deflections]+Table1[[#This Row],[LooseBallsRecovered]]+Table1[[#This Row],[REB]]-Table1[[#This Row],[TOV]]+Table1[[#This Row],[ScreenAssistsPTS]]</f>
        <v>32.4</v>
      </c>
      <c r="AW2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19.73</v>
      </c>
      <c r="AX25" s="9">
        <f>Table1[[#This Row],[PTS]]/Table1[[#This Row],[POSS/G]]</f>
        <v>1.3079501024017874</v>
      </c>
      <c r="AY25" s="9">
        <v>8.8000000000000007</v>
      </c>
      <c r="AZ25" s="9">
        <v>8.4</v>
      </c>
      <c r="BA25" s="9">
        <f>P25+AB25+AD25</f>
        <v>41.6</v>
      </c>
      <c r="BB25" s="9">
        <v>1.1299999999999999</v>
      </c>
      <c r="BC25" s="9">
        <v>2.4</v>
      </c>
      <c r="BD25" s="9">
        <v>1.5</v>
      </c>
      <c r="BE25" s="9">
        <v>1513.6347609814877</v>
      </c>
      <c r="BF25" s="15">
        <v>35.4</v>
      </c>
      <c r="BG25" s="15">
        <v>8.4</v>
      </c>
      <c r="BH25" s="9">
        <v>14.6</v>
      </c>
      <c r="BI25" s="9">
        <v>55.6</v>
      </c>
      <c r="BJ25" s="9">
        <f>0.4*Table1[[#This Row],[EFG%]]+0.25*Table1[[#This Row],[TOV%]]+0.2*Table1[[#This Row],[REB%]]+0.15*Table1[[#This Row],[FTr]]</f>
        <v>32.570000000000007</v>
      </c>
      <c r="BK25" s="9">
        <v>61.6</v>
      </c>
      <c r="BL25" s="9">
        <v>28.4</v>
      </c>
      <c r="BM25" s="9">
        <v>102.75</v>
      </c>
      <c r="BN25" s="9">
        <v>18.7</v>
      </c>
      <c r="BO25" s="9">
        <v>3.3</v>
      </c>
      <c r="BP25" s="9">
        <v>53.7</v>
      </c>
      <c r="BQ25" s="9">
        <v>2.7</v>
      </c>
      <c r="BR25" s="9">
        <v>5</v>
      </c>
      <c r="BS25" s="9">
        <v>0.245</v>
      </c>
      <c r="BT25" s="9">
        <v>3.7</v>
      </c>
      <c r="BU25" s="9">
        <v>11</v>
      </c>
      <c r="BV2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20.470000000000002</v>
      </c>
      <c r="BW25" s="9">
        <v>15.5</v>
      </c>
      <c r="BX25" s="9">
        <v>4.5999999999999996</v>
      </c>
      <c r="BY25" s="9">
        <v>28.5</v>
      </c>
      <c r="BZ2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32.700000000000003</v>
      </c>
      <c r="CA25" s="9">
        <f>Table1[[#This Row],[VA]]/30</f>
        <v>23.5</v>
      </c>
      <c r="CB2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37.500000000000007</v>
      </c>
      <c r="CC2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0.33380449164112536</v>
      </c>
      <c r="CD25" s="12">
        <f>Table1[[#This Row],[Hustle]]/38</f>
        <v>0.85263157894736841</v>
      </c>
      <c r="CE25" s="12">
        <f>Table1[[#This Row],[Utility]]/23</f>
        <v>0.85782608695652174</v>
      </c>
      <c r="CF25" s="12">
        <f>Table1[[#This Row],[PPP]]/1.8</f>
        <v>0.72663894577877075</v>
      </c>
      <c r="CG25" s="12">
        <f>Table1[[#This Row],[AST Ratio]]/35</f>
        <v>0.25142857142857145</v>
      </c>
      <c r="CH25" s="12">
        <f>Table1[[#This Row],[ScreenAssistsPTS]]/18</f>
        <v>0.46666666666666667</v>
      </c>
      <c r="CI25" s="12">
        <f>Table1[[#This Row],[PRA]]/50</f>
        <v>0.83200000000000007</v>
      </c>
      <c r="CJ25" s="12">
        <f>Table1[[#This Row],[AST/TO]]/3</f>
        <v>0.37666666666666665</v>
      </c>
      <c r="CK25" s="12">
        <f>Table1[[#This Row],[REB]]/25</f>
        <v>0.44400000000000001</v>
      </c>
      <c r="CL25" s="12">
        <f>Table1[[#This Row],[Deflections]]/5</f>
        <v>0.48</v>
      </c>
      <c r="CM25" s="12">
        <f>Table1[[#This Row],[LooseBallsRecovered]]/2.3</f>
        <v>0.65217391304347827</v>
      </c>
      <c r="CN25" s="12">
        <f>Table1[[#This Row],[TeamELO]]/1800</f>
        <v>0.84090820054527093</v>
      </c>
      <c r="CO25" s="12">
        <f>Table1[[#This Row],[EFG%]]/70</f>
        <v>0.79428571428571426</v>
      </c>
      <c r="CP25" s="12">
        <f>Table1[[#This Row],[TS%]]/70</f>
        <v>0.88</v>
      </c>
      <c r="CQ25" s="12">
        <f>Table1[[#This Row],[USG%]]/40</f>
        <v>0.71</v>
      </c>
      <c r="CR25" s="12">
        <f>Table1[[#This Row],[PACE]]/110</f>
        <v>0.93409090909090908</v>
      </c>
      <c r="CS25" s="12">
        <f>Table1[[#This Row],[PIE]]/24</f>
        <v>0.77916666666666667</v>
      </c>
      <c r="CT25" s="12">
        <f>(0.4*Table1[[#This Row],[EFG%]]+0.25*Table1[[#This Row],[TOV%]]+0.2*Table1[[#This Row],[REB%]]+0.15*Table1[[#This Row],[FTr]])/42</f>
        <v>0.77547619047619065</v>
      </c>
      <c r="CU25" s="12">
        <f>Table1[[#This Row],[NETRTG]]/17</f>
        <v>0.19411764705882351</v>
      </c>
      <c r="CV25" s="12">
        <f>Table1[[#This Row],[FP]]/62</f>
        <v>0.86612903225806459</v>
      </c>
      <c r="CW25" s="12">
        <f>Table1[[#This Row],[RPM(+/-)]]/12</f>
        <v>0.22500000000000001</v>
      </c>
      <c r="CX25" s="12">
        <f>Table1[[#This Row],[BPM]]/12</f>
        <v>0.41666666666666669</v>
      </c>
      <c r="CY25" s="12">
        <f>Table1[[#This Row],[WS/48]]/0.3</f>
        <v>0.81666666666666665</v>
      </c>
      <c r="CZ25" s="12">
        <f>Table1[[#This Row],[PIPM]]/9</f>
        <v>0.41111111111111115</v>
      </c>
      <c r="DA25" s="12">
        <f>Table1[[#This Row],[WAR]]/20</f>
        <v>0.55000000000000004</v>
      </c>
      <c r="DB25" s="12">
        <f>Table1[[#This Row],[GmSc]]/21</f>
        <v>0.97476190476190483</v>
      </c>
      <c r="DC25" s="12">
        <f>Table1[[#This Row],[WinsRPM]]/21</f>
        <v>0.73809523809523814</v>
      </c>
      <c r="DD25" s="12">
        <f>Table1[[#This Row],[VORP]]/10</f>
        <v>0.45999999999999996</v>
      </c>
      <c r="DE25" s="12">
        <f>Table1[[#This Row],[PER]]/33</f>
        <v>0.86363636363636365</v>
      </c>
      <c r="DF25" s="12">
        <f>Table1[[#This Row],[EFF]]/36</f>
        <v>0.90833333333333344</v>
      </c>
      <c r="DG25" s="12">
        <f>Table1[[#This Row],[EWA]]/30</f>
        <v>0.78333333333333333</v>
      </c>
      <c r="DH25" s="12">
        <f>Table1[[#This Row],[PIR]]/40</f>
        <v>0.93750000000000022</v>
      </c>
      <c r="DI25" s="12">
        <f>Table1[[#This Row],[Tendex]]/0.38</f>
        <v>0.87843287273980353</v>
      </c>
      <c r="DJ25" s="14">
        <f>SUM(Table1[[#This Row],[DPI]:[%Tendex]])/32</f>
        <v>0.67742950875669095</v>
      </c>
    </row>
    <row r="26" spans="1:114" x14ac:dyDescent="0.25">
      <c r="A26" t="s">
        <v>56</v>
      </c>
      <c r="B26" t="s">
        <v>97</v>
      </c>
      <c r="C26" t="s">
        <v>94</v>
      </c>
      <c r="D26" t="s">
        <v>54</v>
      </c>
      <c r="E26" s="7">
        <v>10.6</v>
      </c>
      <c r="F26" t="s">
        <v>57</v>
      </c>
      <c r="G26" s="7">
        <v>103.89</v>
      </c>
      <c r="H26" s="6">
        <v>26</v>
      </c>
      <c r="I26" s="6">
        <v>56</v>
      </c>
      <c r="J26" s="6">
        <v>25</v>
      </c>
      <c r="K26" s="6">
        <v>31</v>
      </c>
      <c r="L26" s="8">
        <f>Table1[[#This Row],[W]]/Table1[[#This Row],[GP]]</f>
        <v>0.44642857142857145</v>
      </c>
      <c r="M26" s="6">
        <v>8591.6666666666697</v>
      </c>
      <c r="N26" s="7">
        <v>33</v>
      </c>
      <c r="O26" s="7">
        <v>1848</v>
      </c>
      <c r="P26" s="7">
        <v>25.9</v>
      </c>
      <c r="Q26" s="7">
        <v>9.5</v>
      </c>
      <c r="R26" s="7">
        <v>18.3</v>
      </c>
      <c r="S26" s="7">
        <v>51.7</v>
      </c>
      <c r="T26" s="7">
        <v>0.9</v>
      </c>
      <c r="U26" s="7">
        <v>2.6</v>
      </c>
      <c r="V26" s="7">
        <v>33.1</v>
      </c>
      <c r="W26" s="7">
        <v>6.1</v>
      </c>
      <c r="X26" s="7">
        <v>7.7</v>
      </c>
      <c r="Y26" s="7">
        <v>79.400000000000006</v>
      </c>
      <c r="Z26" s="7">
        <v>3.1</v>
      </c>
      <c r="AA26" s="7">
        <v>8.9</v>
      </c>
      <c r="AB26" s="7">
        <v>12</v>
      </c>
      <c r="AC26" s="7">
        <v>3.4</v>
      </c>
      <c r="AD26" s="7">
        <v>3.9</v>
      </c>
      <c r="AE26" s="7">
        <v>2</v>
      </c>
      <c r="AF26" s="7">
        <v>1.6</v>
      </c>
      <c r="AG26" s="7">
        <v>2.4</v>
      </c>
      <c r="AH26" s="7">
        <v>0.7</v>
      </c>
      <c r="AI26" s="7">
        <v>2.4</v>
      </c>
      <c r="AJ26" s="7">
        <v>6.6</v>
      </c>
      <c r="AK26" s="7">
        <v>113.5</v>
      </c>
      <c r="AL26" s="7">
        <v>110.1</v>
      </c>
      <c r="AM26" s="7">
        <v>18.600000000000001</v>
      </c>
      <c r="AN26" s="7">
        <v>8.9</v>
      </c>
      <c r="AO26" s="7">
        <v>24.9</v>
      </c>
      <c r="AP26" s="7">
        <v>7.3</v>
      </c>
      <c r="AQ26" s="7">
        <f>0.96*Table1[[#This Row],[FGA]]+Table1[[#This Row],[TOV]]+(0.44*Table1[[#This Row],[FTA]]-Table1[[#This Row],[OREB]])</f>
        <v>19.856000000000002</v>
      </c>
      <c r="AR26" s="5">
        <v>37</v>
      </c>
      <c r="AS26" s="5">
        <v>0</v>
      </c>
      <c r="AT26" s="5">
        <v>9.5</v>
      </c>
      <c r="AU26" s="5">
        <v>519.70000000000005</v>
      </c>
      <c r="AV26" s="9">
        <f>Table1[[#This Row],[BLK]]+Table1[[#This Row],[PFD]]+Table1[[#This Row],[STL]]+Table1[Deflections]+Table1[[#This Row],[LooseBallsRecovered]]+Table1[[#This Row],[REB]]-Table1[[#This Row],[TOV]]+Table1[[#This Row],[ScreenAssistsPTS]]</f>
        <v>32.299999999999997</v>
      </c>
      <c r="AW2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19.149999999999999</v>
      </c>
      <c r="AX26" s="9">
        <f>Table1[[#This Row],[PTS]]/Table1[[#This Row],[POSS/G]]</f>
        <v>1.304391619661563</v>
      </c>
      <c r="AY26" s="9">
        <v>14.1</v>
      </c>
      <c r="AZ26" s="9">
        <v>7.4</v>
      </c>
      <c r="BA26" s="9">
        <f>P26+AB26+AD26</f>
        <v>41.8</v>
      </c>
      <c r="BB26" s="9">
        <v>1.95</v>
      </c>
      <c r="BC26" s="9">
        <v>2.7</v>
      </c>
      <c r="BD26" s="9">
        <v>1.6</v>
      </c>
      <c r="BE26" s="9">
        <v>1520.0630644721298</v>
      </c>
      <c r="BF26" s="15">
        <v>33.299999999999997</v>
      </c>
      <c r="BG26" s="15">
        <v>8.4</v>
      </c>
      <c r="BH26" s="9">
        <v>17</v>
      </c>
      <c r="BI26" s="9">
        <v>54</v>
      </c>
      <c r="BJ26" s="9">
        <f>0.4*Table1[[#This Row],[EFG%]]+0.25*Table1[[#This Row],[TOV%]]+0.2*Table1[[#This Row],[REB%]]+0.15*Table1[[#This Row],[FTr]]</f>
        <v>32.094999999999999</v>
      </c>
      <c r="BK26" s="9">
        <v>59.7</v>
      </c>
      <c r="BL26" s="9">
        <v>28.8</v>
      </c>
      <c r="BM26" s="9">
        <v>103.73</v>
      </c>
      <c r="BN26" s="9">
        <v>19.7</v>
      </c>
      <c r="BO26" s="9">
        <v>3.4</v>
      </c>
      <c r="BP26" s="9">
        <v>56.1</v>
      </c>
      <c r="BQ26" s="9">
        <v>2.4</v>
      </c>
      <c r="BR26" s="9">
        <v>8.5</v>
      </c>
      <c r="BS26" s="9">
        <v>0.247</v>
      </c>
      <c r="BT26" s="9">
        <v>5.7</v>
      </c>
      <c r="BU26" s="9">
        <v>9.6096152640000003</v>
      </c>
      <c r="BV2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19.609999999999996</v>
      </c>
      <c r="BW26" s="9">
        <v>10.81</v>
      </c>
      <c r="BX26" s="9">
        <v>5.3</v>
      </c>
      <c r="BY26" s="9">
        <v>30.3</v>
      </c>
      <c r="BZ2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33.4</v>
      </c>
      <c r="CA26" s="9">
        <f>Table1[[#This Row],[VA]]/30</f>
        <v>17.323333333333334</v>
      </c>
      <c r="CB2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36.9</v>
      </c>
      <c r="CC2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0.33761045961450237</v>
      </c>
      <c r="CD26" s="12">
        <f>Table1[[#This Row],[Hustle]]/38</f>
        <v>0.85</v>
      </c>
      <c r="CE26" s="12">
        <f>Table1[[#This Row],[Utility]]/23</f>
        <v>0.83260869565217388</v>
      </c>
      <c r="CF26" s="12">
        <f>Table1[[#This Row],[PPP]]/1.8</f>
        <v>0.72466201092309057</v>
      </c>
      <c r="CG26" s="12">
        <f>Table1[[#This Row],[AST Ratio]]/35</f>
        <v>0.40285714285714286</v>
      </c>
      <c r="CH26" s="12">
        <f>Table1[[#This Row],[ScreenAssistsPTS]]/18</f>
        <v>0.41111111111111115</v>
      </c>
      <c r="CI26" s="12">
        <f>Table1[[#This Row],[PRA]]/50</f>
        <v>0.83599999999999997</v>
      </c>
      <c r="CJ26" s="12">
        <f>Table1[[#This Row],[AST/TO]]/3</f>
        <v>0.65</v>
      </c>
      <c r="CK26" s="12">
        <f>Table1[[#This Row],[REB]]/25</f>
        <v>0.48</v>
      </c>
      <c r="CL26" s="12">
        <f>Table1[[#This Row],[Deflections]]/5</f>
        <v>0.54</v>
      </c>
      <c r="CM26" s="12">
        <f>Table1[[#This Row],[LooseBallsRecovered]]/2.3</f>
        <v>0.69565217391304357</v>
      </c>
      <c r="CN26" s="12">
        <f>Table1[[#This Row],[TeamELO]]/1800</f>
        <v>0.84447948026229436</v>
      </c>
      <c r="CO26" s="12">
        <f>Table1[[#This Row],[EFG%]]/70</f>
        <v>0.77142857142857146</v>
      </c>
      <c r="CP26" s="12">
        <f>Table1[[#This Row],[TS%]]/70</f>
        <v>0.85285714285714287</v>
      </c>
      <c r="CQ26" s="12">
        <f>Table1[[#This Row],[USG%]]/40</f>
        <v>0.72</v>
      </c>
      <c r="CR26" s="12">
        <f>Table1[[#This Row],[PACE]]/110</f>
        <v>0.94300000000000006</v>
      </c>
      <c r="CS26" s="12">
        <f>Table1[[#This Row],[PIE]]/24</f>
        <v>0.8208333333333333</v>
      </c>
      <c r="CT26" s="12">
        <f>(0.4*Table1[[#This Row],[EFG%]]+0.25*Table1[[#This Row],[TOV%]]+0.2*Table1[[#This Row],[REB%]]+0.15*Table1[[#This Row],[FTr]])/42</f>
        <v>0.76416666666666666</v>
      </c>
      <c r="CU26" s="12">
        <f>Table1[[#This Row],[NETRTG]]/17</f>
        <v>0.19999999999999998</v>
      </c>
      <c r="CV26" s="12">
        <f>Table1[[#This Row],[FP]]/62</f>
        <v>0.90483870967741942</v>
      </c>
      <c r="CW26" s="12">
        <f>Table1[[#This Row],[RPM(+/-)]]/12</f>
        <v>0.19999999999999998</v>
      </c>
      <c r="CX26" s="12">
        <f>Table1[[#This Row],[BPM]]/12</f>
        <v>0.70833333333333337</v>
      </c>
      <c r="CY26" s="12">
        <f>Table1[[#This Row],[WS/48]]/0.3</f>
        <v>0.82333333333333336</v>
      </c>
      <c r="CZ26" s="12">
        <f>Table1[[#This Row],[PIPM]]/9</f>
        <v>0.6333333333333333</v>
      </c>
      <c r="DA26" s="12">
        <f>Table1[[#This Row],[WAR]]/20</f>
        <v>0.48048076319999999</v>
      </c>
      <c r="DB26" s="12">
        <f>Table1[[#This Row],[GmSc]]/21</f>
        <v>0.93380952380952364</v>
      </c>
      <c r="DC26" s="12">
        <f>Table1[[#This Row],[WinsRPM]]/21</f>
        <v>0.51476190476190475</v>
      </c>
      <c r="DD26" s="12">
        <f>Table1[[#This Row],[VORP]]/10</f>
        <v>0.53</v>
      </c>
      <c r="DE26" s="12">
        <f>Table1[[#This Row],[PER]]/33</f>
        <v>0.91818181818181821</v>
      </c>
      <c r="DF26" s="12">
        <f>Table1[[#This Row],[EFF]]/36</f>
        <v>0.9277777777777777</v>
      </c>
      <c r="DG26" s="12">
        <f>Table1[[#This Row],[EWA]]/30</f>
        <v>0.57744444444444443</v>
      </c>
      <c r="DH26" s="12">
        <f>Table1[[#This Row],[PIR]]/40</f>
        <v>0.92249999999999999</v>
      </c>
      <c r="DI26" s="12">
        <f>Table1[[#This Row],[Tendex]]/0.38</f>
        <v>0.888448577932901</v>
      </c>
      <c r="DJ26" s="14">
        <f>SUM(Table1[[#This Row],[DPI]:[%Tendex]])/32</f>
        <v>0.69696562027469877</v>
      </c>
    </row>
    <row r="27" spans="1:114" x14ac:dyDescent="0.25">
      <c r="A27" t="s">
        <v>53</v>
      </c>
      <c r="B27" t="s">
        <v>97</v>
      </c>
      <c r="C27" t="s">
        <v>93</v>
      </c>
      <c r="D27" t="s">
        <v>54</v>
      </c>
      <c r="E27" s="7">
        <v>10.6</v>
      </c>
      <c r="F27" t="s">
        <v>55</v>
      </c>
      <c r="G27" s="7">
        <v>97.88</v>
      </c>
      <c r="H27" s="6">
        <v>25</v>
      </c>
      <c r="I27" s="6">
        <v>57</v>
      </c>
      <c r="J27" s="6">
        <v>28</v>
      </c>
      <c r="K27" s="6">
        <v>29</v>
      </c>
      <c r="L27" s="8">
        <f>Table1[[#This Row],[W]]/Table1[[#This Row],[GP]]</f>
        <v>0.49122807017543857</v>
      </c>
      <c r="M27" s="6">
        <v>4260.75</v>
      </c>
      <c r="N27" s="7">
        <v>33.200000000000003</v>
      </c>
      <c r="O27" s="7">
        <v>1892.4</v>
      </c>
      <c r="P27" s="7">
        <v>17.5</v>
      </c>
      <c r="Q27" s="7">
        <v>7.3</v>
      </c>
      <c r="R27" s="7">
        <v>13.8</v>
      </c>
      <c r="S27" s="7">
        <v>52.9</v>
      </c>
      <c r="T27" s="7">
        <v>0.1</v>
      </c>
      <c r="U27" s="7">
        <v>0.6</v>
      </c>
      <c r="V27" s="7">
        <v>11.8</v>
      </c>
      <c r="W27" s="7">
        <v>2.8</v>
      </c>
      <c r="X27" s="7">
        <v>5</v>
      </c>
      <c r="Y27" s="7">
        <v>56.3</v>
      </c>
      <c r="Z27" s="7">
        <v>5.0999999999999996</v>
      </c>
      <c r="AA27" s="7">
        <v>10</v>
      </c>
      <c r="AB27" s="7">
        <v>15.1</v>
      </c>
      <c r="AC27" s="7">
        <v>3.3</v>
      </c>
      <c r="AD27" s="7">
        <v>1.2</v>
      </c>
      <c r="AE27" s="7">
        <v>2.2000000000000002</v>
      </c>
      <c r="AF27" s="7">
        <v>1.7</v>
      </c>
      <c r="AG27" s="7">
        <v>1.8</v>
      </c>
      <c r="AH27" s="7">
        <v>1.3</v>
      </c>
      <c r="AI27" s="7">
        <v>3.4</v>
      </c>
      <c r="AJ27" s="7">
        <v>4</v>
      </c>
      <c r="AK27" s="7">
        <v>109.9</v>
      </c>
      <c r="AL27" s="7">
        <v>108.6</v>
      </c>
      <c r="AM27" s="7">
        <v>5.6</v>
      </c>
      <c r="AN27" s="7">
        <v>14.6</v>
      </c>
      <c r="AO27" s="7">
        <v>30.7</v>
      </c>
      <c r="AP27" s="7">
        <v>11.5</v>
      </c>
      <c r="AQ27" s="7">
        <f>0.96*Table1[[#This Row],[FGA]]+Table1[[#This Row],[TOV]]+(0.44*Table1[[#This Row],[FTA]]-Table1[[#This Row],[OREB]])</f>
        <v>12.548000000000002</v>
      </c>
      <c r="AR27" s="5">
        <v>49</v>
      </c>
      <c r="AS27" s="5">
        <v>0</v>
      </c>
      <c r="AT27" s="5">
        <v>10.1</v>
      </c>
      <c r="AU27" s="5">
        <v>550</v>
      </c>
      <c r="AV27" s="9">
        <f>Table1[[#This Row],[BLK]]+Table1[[#This Row],[PFD]]+Table1[[#This Row],[STL]]+Table1[Deflections]+Table1[[#This Row],[LooseBallsRecovered]]+Table1[[#This Row],[REB]]-Table1[[#This Row],[TOV]]+Table1[[#This Row],[ScreenAssistsPTS]]</f>
        <v>32.1</v>
      </c>
      <c r="AW2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12.819999999999999</v>
      </c>
      <c r="AX27" s="9">
        <f>Table1[[#This Row],[PTS]]/Table1[[#This Row],[POSS/G]]</f>
        <v>1.3946445648708956</v>
      </c>
      <c r="AY27" s="9">
        <v>5.9</v>
      </c>
      <c r="AZ27" s="9">
        <v>7.3</v>
      </c>
      <c r="BA27" s="9">
        <f>P27+AB27+AD27</f>
        <v>33.800000000000004</v>
      </c>
      <c r="BB27" s="9">
        <v>0.52</v>
      </c>
      <c r="BC27" s="9">
        <v>3</v>
      </c>
      <c r="BD27" s="9">
        <v>1.4</v>
      </c>
      <c r="BE27" s="9">
        <v>1479.8985378854627</v>
      </c>
      <c r="BF27" s="15">
        <v>20.3</v>
      </c>
      <c r="BG27" s="15">
        <v>12</v>
      </c>
      <c r="BH27" s="9">
        <v>22.3</v>
      </c>
      <c r="BI27" s="9">
        <v>53.1</v>
      </c>
      <c r="BJ27" s="9">
        <f>0.4*Table1[[#This Row],[EFG%]]+0.25*Table1[[#This Row],[TOV%]]+0.2*Table1[[#This Row],[REB%]]+0.15*Table1[[#This Row],[FTr]]</f>
        <v>31.745000000000005</v>
      </c>
      <c r="BK27" s="9">
        <v>54.6</v>
      </c>
      <c r="BL27" s="9">
        <v>23.3</v>
      </c>
      <c r="BM27" s="9">
        <v>98.9</v>
      </c>
      <c r="BN27" s="9">
        <v>15.5</v>
      </c>
      <c r="BO27" s="9">
        <v>1.3</v>
      </c>
      <c r="BP27" s="9">
        <v>45.6</v>
      </c>
      <c r="BQ27" s="9">
        <v>0.7</v>
      </c>
      <c r="BR27" s="9">
        <v>1.5</v>
      </c>
      <c r="BS27" s="9">
        <v>0.185</v>
      </c>
      <c r="BT27" s="9">
        <v>3</v>
      </c>
      <c r="BU27" s="9">
        <v>8.6999999999999993</v>
      </c>
      <c r="BV2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15.610000000000003</v>
      </c>
      <c r="BW27" s="9">
        <v>8.5</v>
      </c>
      <c r="BX27" s="9">
        <v>2.5</v>
      </c>
      <c r="BY27" s="9">
        <v>23.4</v>
      </c>
      <c r="BZ2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26.400000000000006</v>
      </c>
      <c r="CA27" s="9">
        <f>Table1[[#This Row],[VA]]/30</f>
        <v>18.333333333333332</v>
      </c>
      <c r="CB2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25.700000000000003</v>
      </c>
      <c r="CC2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0.28273499867018026</v>
      </c>
      <c r="CD27" s="12">
        <f>Table1[[#This Row],[Hustle]]/38</f>
        <v>0.84473684210526323</v>
      </c>
      <c r="CE27" s="12">
        <f>Table1[[#This Row],[Utility]]/23</f>
        <v>0.55739130434782602</v>
      </c>
      <c r="CF27" s="12">
        <f>Table1[[#This Row],[PPP]]/1.8</f>
        <v>0.77480253603938642</v>
      </c>
      <c r="CG27" s="12">
        <f>Table1[[#This Row],[AST Ratio]]/35</f>
        <v>0.16857142857142859</v>
      </c>
      <c r="CH27" s="12">
        <f>Table1[[#This Row],[ScreenAssistsPTS]]/18</f>
        <v>0.40555555555555556</v>
      </c>
      <c r="CI27" s="12">
        <f>Table1[[#This Row],[PRA]]/50</f>
        <v>0.67600000000000005</v>
      </c>
      <c r="CJ27" s="12">
        <f>Table1[[#This Row],[AST/TO]]/3</f>
        <v>0.17333333333333334</v>
      </c>
      <c r="CK27" s="12">
        <f>Table1[[#This Row],[REB]]/25</f>
        <v>0.60399999999999998</v>
      </c>
      <c r="CL27" s="12">
        <f>Table1[[#This Row],[Deflections]]/5</f>
        <v>0.6</v>
      </c>
      <c r="CM27" s="12">
        <f>Table1[[#This Row],[LooseBallsRecovered]]/2.3</f>
        <v>0.60869565217391308</v>
      </c>
      <c r="CN27" s="12">
        <f>Table1[[#This Row],[TeamELO]]/1800</f>
        <v>0.82216585438081258</v>
      </c>
      <c r="CO27" s="12">
        <f>Table1[[#This Row],[EFG%]]/70</f>
        <v>0.75857142857142856</v>
      </c>
      <c r="CP27" s="12">
        <f>Table1[[#This Row],[TS%]]/70</f>
        <v>0.78</v>
      </c>
      <c r="CQ27" s="12">
        <f>Table1[[#This Row],[USG%]]/40</f>
        <v>0.58250000000000002</v>
      </c>
      <c r="CR27" s="12">
        <f>Table1[[#This Row],[PACE]]/110</f>
        <v>0.89909090909090916</v>
      </c>
      <c r="CS27" s="12">
        <f>Table1[[#This Row],[PIE]]/24</f>
        <v>0.64583333333333337</v>
      </c>
      <c r="CT27" s="12">
        <f>(0.4*Table1[[#This Row],[EFG%]]+0.25*Table1[[#This Row],[TOV%]]+0.2*Table1[[#This Row],[REB%]]+0.15*Table1[[#This Row],[FTr]])/42</f>
        <v>0.75583333333333347</v>
      </c>
      <c r="CU27" s="12">
        <f>Table1[[#This Row],[NETRTG]]/17</f>
        <v>7.6470588235294124E-2</v>
      </c>
      <c r="CV27" s="12">
        <f>Table1[[#This Row],[FP]]/62</f>
        <v>0.73548387096774193</v>
      </c>
      <c r="CW27" s="12">
        <f>Table1[[#This Row],[RPM(+/-)]]/12</f>
        <v>5.8333333333333327E-2</v>
      </c>
      <c r="CX27" s="12">
        <f>Table1[[#This Row],[BPM]]/12</f>
        <v>0.125</v>
      </c>
      <c r="CY27" s="12">
        <f>Table1[[#This Row],[WS/48]]/0.3</f>
        <v>0.6166666666666667</v>
      </c>
      <c r="CZ27" s="12">
        <f>Table1[[#This Row],[PIPM]]/9</f>
        <v>0.33333333333333331</v>
      </c>
      <c r="DA27" s="12">
        <f>Table1[[#This Row],[WAR]]/20</f>
        <v>0.43499999999999994</v>
      </c>
      <c r="DB27" s="12">
        <f>Table1[[#This Row],[GmSc]]/21</f>
        <v>0.74333333333333351</v>
      </c>
      <c r="DC27" s="12">
        <f>Table1[[#This Row],[WinsRPM]]/21</f>
        <v>0.40476190476190477</v>
      </c>
      <c r="DD27" s="12">
        <f>Table1[[#This Row],[VORP]]/10</f>
        <v>0.25</v>
      </c>
      <c r="DE27" s="12">
        <f>Table1[[#This Row],[PER]]/33</f>
        <v>0.70909090909090899</v>
      </c>
      <c r="DF27" s="12">
        <f>Table1[[#This Row],[EFF]]/36</f>
        <v>0.7333333333333335</v>
      </c>
      <c r="DG27" s="12">
        <f>Table1[[#This Row],[EWA]]/30</f>
        <v>0.61111111111111105</v>
      </c>
      <c r="DH27" s="12">
        <f>Table1[[#This Row],[PIR]]/40</f>
        <v>0.64250000000000007</v>
      </c>
      <c r="DI27" s="12">
        <f>Table1[[#This Row],[Tendex]]/0.38</f>
        <v>0.74403947018468486</v>
      </c>
      <c r="DJ27" s="14">
        <f>SUM(Table1[[#This Row],[DPI]:[%Tendex]])/32</f>
        <v>0.55861060516213035</v>
      </c>
    </row>
    <row r="28" spans="1:114" x14ac:dyDescent="0.25">
      <c r="A28" t="s">
        <v>69</v>
      </c>
      <c r="B28" t="s">
        <v>97</v>
      </c>
      <c r="C28" t="s">
        <v>94</v>
      </c>
      <c r="D28" t="s">
        <v>54</v>
      </c>
      <c r="E28" s="7">
        <v>10.6</v>
      </c>
      <c r="F28" t="s">
        <v>60</v>
      </c>
      <c r="G28" s="7">
        <v>102.59</v>
      </c>
      <c r="H28" s="6">
        <v>25</v>
      </c>
      <c r="I28" s="6">
        <v>64</v>
      </c>
      <c r="J28" s="6">
        <v>43</v>
      </c>
      <c r="K28" s="6">
        <v>21</v>
      </c>
      <c r="L28" s="8">
        <f>Table1[[#This Row],[W]]/Table1[[#This Row],[GP]]</f>
        <v>0.671875</v>
      </c>
      <c r="M28" s="6">
        <v>24908.666666666701</v>
      </c>
      <c r="N28" s="7">
        <v>33.700000000000003</v>
      </c>
      <c r="O28" s="7">
        <v>2156.8000000000002</v>
      </c>
      <c r="P28" s="7">
        <v>27.5</v>
      </c>
      <c r="Q28" s="7">
        <v>9.1</v>
      </c>
      <c r="R28" s="7">
        <v>18.7</v>
      </c>
      <c r="S28" s="7">
        <v>48.4</v>
      </c>
      <c r="T28" s="7">
        <v>1.2</v>
      </c>
      <c r="U28" s="7">
        <v>4.0999999999999996</v>
      </c>
      <c r="V28" s="7">
        <v>30</v>
      </c>
      <c r="W28" s="7">
        <v>8.1999999999999993</v>
      </c>
      <c r="X28" s="7">
        <v>10.1</v>
      </c>
      <c r="Y28" s="7">
        <v>80.400000000000006</v>
      </c>
      <c r="Z28" s="7">
        <v>2.5</v>
      </c>
      <c r="AA28" s="7">
        <v>11.1</v>
      </c>
      <c r="AB28" s="7">
        <v>13.6</v>
      </c>
      <c r="AC28" s="7">
        <v>3.9</v>
      </c>
      <c r="AD28" s="7">
        <v>3.7</v>
      </c>
      <c r="AE28" s="7">
        <v>3.5</v>
      </c>
      <c r="AF28" s="7">
        <v>0.7</v>
      </c>
      <c r="AG28" s="7">
        <v>1.9</v>
      </c>
      <c r="AH28" s="7">
        <v>1.2</v>
      </c>
      <c r="AI28" s="7">
        <v>3.3</v>
      </c>
      <c r="AJ28" s="7">
        <v>7.7</v>
      </c>
      <c r="AK28" s="7">
        <v>112.5</v>
      </c>
      <c r="AL28" s="7">
        <v>104.8</v>
      </c>
      <c r="AM28" s="7">
        <v>18.5</v>
      </c>
      <c r="AN28" s="7">
        <v>7.5</v>
      </c>
      <c r="AO28" s="7">
        <v>29.2</v>
      </c>
      <c r="AP28" s="7">
        <v>11.6</v>
      </c>
      <c r="AQ28" s="7">
        <f>0.96*Table1[[#This Row],[FGA]]+Table1[[#This Row],[TOV]]+(0.44*Table1[[#This Row],[FTA]]-Table1[[#This Row],[OREB]])</f>
        <v>23.395999999999997</v>
      </c>
      <c r="AR28" s="5">
        <v>58</v>
      </c>
      <c r="AS28" s="5">
        <v>2</v>
      </c>
      <c r="AT28" s="5">
        <v>8.6999999999999993</v>
      </c>
      <c r="AU28" s="5">
        <v>501.8</v>
      </c>
      <c r="AV28" s="9">
        <f>Table1[[#This Row],[BLK]]+Table1[[#This Row],[PFD]]+Table1[[#This Row],[STL]]+Table1[Deflections]+Table1[[#This Row],[LooseBallsRecovered]]+Table1[[#This Row],[REB]]-Table1[[#This Row],[TOV]]+Table1[[#This Row],[ScreenAssistsPTS]]</f>
        <v>32</v>
      </c>
      <c r="AW2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14.940000000000001</v>
      </c>
      <c r="AX28" s="9">
        <f>Table1[[#This Row],[PTS]]/Table1[[#This Row],[POSS/G]]</f>
        <v>1.1754146007864594</v>
      </c>
      <c r="AY28" s="9">
        <v>12</v>
      </c>
      <c r="AZ28" s="9">
        <v>9</v>
      </c>
      <c r="BA28" s="9">
        <f>P28+AB28+AD28</f>
        <v>44.800000000000004</v>
      </c>
      <c r="BB28" s="9">
        <v>1.04</v>
      </c>
      <c r="BC28" s="9">
        <v>1.2</v>
      </c>
      <c r="BD28" s="9">
        <v>1.4</v>
      </c>
      <c r="BE28" s="9">
        <v>1596.5386082673081</v>
      </c>
      <c r="BF28" s="15">
        <v>43.9</v>
      </c>
      <c r="BG28" s="15">
        <v>13</v>
      </c>
      <c r="BH28" s="9">
        <v>19.100000000000001</v>
      </c>
      <c r="BI28" s="9">
        <v>51.7</v>
      </c>
      <c r="BJ28" s="9">
        <f>0.4*Table1[[#This Row],[EFG%]]+0.25*Table1[[#This Row],[TOV%]]+0.2*Table1[[#This Row],[REB%]]+0.15*Table1[[#This Row],[FTr]]</f>
        <v>34.335000000000001</v>
      </c>
      <c r="BK28" s="9">
        <v>59.3</v>
      </c>
      <c r="BL28" s="9">
        <v>32.700000000000003</v>
      </c>
      <c r="BM28" s="9">
        <v>103.92</v>
      </c>
      <c r="BN28" s="9">
        <v>19.600000000000001</v>
      </c>
      <c r="BO28" s="9">
        <v>7.6</v>
      </c>
      <c r="BP28" s="9">
        <v>53.7</v>
      </c>
      <c r="BQ28" s="9">
        <v>5.8</v>
      </c>
      <c r="BR28" s="9">
        <v>4.0999999999999996</v>
      </c>
      <c r="BS28" s="9">
        <v>0.19400000000000001</v>
      </c>
      <c r="BT28" s="9">
        <v>6.9</v>
      </c>
      <c r="BU28" s="9">
        <v>9.9170431739999998</v>
      </c>
      <c r="BV2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17.060000000000002</v>
      </c>
      <c r="BW28" s="9">
        <v>12.9</v>
      </c>
      <c r="BX28" s="9">
        <v>3.8</v>
      </c>
      <c r="BY28" s="9">
        <v>23.7</v>
      </c>
      <c r="BZ2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32.400000000000006</v>
      </c>
      <c r="CA28" s="9">
        <f>Table1[[#This Row],[VA]]/30</f>
        <v>16.726666666666667</v>
      </c>
      <c r="CB2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35.600000000000009</v>
      </c>
      <c r="CC2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0.32726615632853884</v>
      </c>
      <c r="CD28" s="12">
        <f>Table1[[#This Row],[Hustle]]/38</f>
        <v>0.84210526315789469</v>
      </c>
      <c r="CE28" s="12">
        <f>Table1[[#This Row],[Utility]]/23</f>
        <v>0.64956521739130435</v>
      </c>
      <c r="CF28" s="12">
        <f>Table1[[#This Row],[PPP]]/1.8</f>
        <v>0.65300811154803295</v>
      </c>
      <c r="CG28" s="12">
        <f>Table1[[#This Row],[AST Ratio]]/35</f>
        <v>0.34285714285714286</v>
      </c>
      <c r="CH28" s="12">
        <f>Table1[[#This Row],[ScreenAssistsPTS]]/18</f>
        <v>0.5</v>
      </c>
      <c r="CI28" s="12">
        <f>Table1[[#This Row],[PRA]]/50</f>
        <v>0.89600000000000013</v>
      </c>
      <c r="CJ28" s="12">
        <f>Table1[[#This Row],[AST/TO]]/3</f>
        <v>0.34666666666666668</v>
      </c>
      <c r="CK28" s="12">
        <f>Table1[[#This Row],[REB]]/25</f>
        <v>0.54400000000000004</v>
      </c>
      <c r="CL28" s="12">
        <f>Table1[[#This Row],[Deflections]]/5</f>
        <v>0.24</v>
      </c>
      <c r="CM28" s="12">
        <f>Table1[[#This Row],[LooseBallsRecovered]]/2.3</f>
        <v>0.60869565217391308</v>
      </c>
      <c r="CN28" s="12">
        <f>Table1[[#This Row],[TeamELO]]/1800</f>
        <v>0.88696589348183785</v>
      </c>
      <c r="CO28" s="12">
        <f>Table1[[#This Row],[EFG%]]/70</f>
        <v>0.73857142857142866</v>
      </c>
      <c r="CP28" s="12">
        <f>Table1[[#This Row],[TS%]]/70</f>
        <v>0.84714285714285709</v>
      </c>
      <c r="CQ28" s="12">
        <f>Table1[[#This Row],[USG%]]/40</f>
        <v>0.81750000000000012</v>
      </c>
      <c r="CR28" s="12">
        <f>Table1[[#This Row],[PACE]]/110</f>
        <v>0.94472727272727275</v>
      </c>
      <c r="CS28" s="12">
        <f>Table1[[#This Row],[PIE]]/24</f>
        <v>0.81666666666666676</v>
      </c>
      <c r="CT28" s="12">
        <f>(0.4*Table1[[#This Row],[EFG%]]+0.25*Table1[[#This Row],[TOV%]]+0.2*Table1[[#This Row],[REB%]]+0.15*Table1[[#This Row],[FTr]])/42</f>
        <v>0.8175</v>
      </c>
      <c r="CU28" s="12">
        <f>Table1[[#This Row],[NETRTG]]/17</f>
        <v>0.44705882352941173</v>
      </c>
      <c r="CV28" s="12">
        <f>Table1[[#This Row],[FP]]/62</f>
        <v>0.86612903225806459</v>
      </c>
      <c r="CW28" s="12">
        <f>Table1[[#This Row],[RPM(+/-)]]/12</f>
        <v>0.48333333333333334</v>
      </c>
      <c r="CX28" s="12">
        <f>Table1[[#This Row],[BPM]]/12</f>
        <v>0.34166666666666662</v>
      </c>
      <c r="CY28" s="12">
        <f>Table1[[#This Row],[WS/48]]/0.3</f>
        <v>0.64666666666666672</v>
      </c>
      <c r="CZ28" s="12">
        <f>Table1[[#This Row],[PIPM]]/9</f>
        <v>0.76666666666666672</v>
      </c>
      <c r="DA28" s="12">
        <f>Table1[[#This Row],[WAR]]/20</f>
        <v>0.49585215869999999</v>
      </c>
      <c r="DB28" s="12">
        <f>Table1[[#This Row],[GmSc]]/21</f>
        <v>0.81238095238095254</v>
      </c>
      <c r="DC28" s="12">
        <f>Table1[[#This Row],[WinsRPM]]/21</f>
        <v>0.61428571428571432</v>
      </c>
      <c r="DD28" s="12">
        <f>Table1[[#This Row],[VORP]]/10</f>
        <v>0.38</v>
      </c>
      <c r="DE28" s="12">
        <f>Table1[[#This Row],[PER]]/33</f>
        <v>0.71818181818181814</v>
      </c>
      <c r="DF28" s="12">
        <f>Table1[[#This Row],[EFF]]/36</f>
        <v>0.90000000000000013</v>
      </c>
      <c r="DG28" s="12">
        <f>Table1[[#This Row],[EWA]]/30</f>
        <v>0.55755555555555558</v>
      </c>
      <c r="DH28" s="12">
        <f>Table1[[#This Row],[PIR]]/40</f>
        <v>0.89000000000000024</v>
      </c>
      <c r="DI28" s="12">
        <f>Table1[[#This Row],[Tendex]]/0.38</f>
        <v>0.8612267271803653</v>
      </c>
      <c r="DJ28" s="14">
        <f>SUM(Table1[[#This Row],[DPI]:[%Tendex]])/32</f>
        <v>0.66478050899344476</v>
      </c>
    </row>
    <row r="29" spans="1:114" x14ac:dyDescent="0.25">
      <c r="A29" t="s">
        <v>56</v>
      </c>
      <c r="B29" t="s">
        <v>90</v>
      </c>
      <c r="C29" t="s">
        <v>91</v>
      </c>
      <c r="D29" t="s">
        <v>54</v>
      </c>
      <c r="E29" s="7">
        <v>10.6</v>
      </c>
      <c r="F29" t="s">
        <v>57</v>
      </c>
      <c r="G29" s="7">
        <v>101.48</v>
      </c>
      <c r="H29" s="6">
        <v>25</v>
      </c>
      <c r="I29" s="6">
        <v>20</v>
      </c>
      <c r="J29" s="6">
        <v>10</v>
      </c>
      <c r="K29" s="6">
        <v>10</v>
      </c>
      <c r="L29" s="8">
        <f>Table1[[#This Row],[W]]/Table1[[#This Row],[GP]]</f>
        <v>0.5</v>
      </c>
      <c r="M29" s="6">
        <v>1921.2916666666674</v>
      </c>
      <c r="N29" s="7">
        <v>35.1</v>
      </c>
      <c r="O29" s="7">
        <v>702</v>
      </c>
      <c r="P29" s="7">
        <v>25.6</v>
      </c>
      <c r="Q29" s="7">
        <v>9.1999999999999993</v>
      </c>
      <c r="R29" s="7">
        <v>16.2</v>
      </c>
      <c r="S29" s="7">
        <v>57</v>
      </c>
      <c r="T29" s="7">
        <v>0.7</v>
      </c>
      <c r="U29" s="7">
        <v>2</v>
      </c>
      <c r="V29" s="7">
        <v>35.9</v>
      </c>
      <c r="W29" s="7">
        <v>6.5</v>
      </c>
      <c r="X29" s="7">
        <v>8.1</v>
      </c>
      <c r="Y29" s="7">
        <v>79.599999999999994</v>
      </c>
      <c r="Z29" s="7">
        <v>2.5</v>
      </c>
      <c r="AA29" s="7">
        <v>8.5</v>
      </c>
      <c r="AB29" s="7">
        <v>11</v>
      </c>
      <c r="AC29" s="7">
        <v>3.9</v>
      </c>
      <c r="AD29" s="7">
        <v>2.7</v>
      </c>
      <c r="AE29" s="7">
        <v>2.2000000000000002</v>
      </c>
      <c r="AF29" s="7">
        <v>1.2</v>
      </c>
      <c r="AG29" s="7">
        <v>1.8</v>
      </c>
      <c r="AH29" s="7">
        <v>0.4</v>
      </c>
      <c r="AI29" s="7">
        <v>2</v>
      </c>
      <c r="AJ29" s="7">
        <v>7.6</v>
      </c>
      <c r="AK29" s="7">
        <v>106.8</v>
      </c>
      <c r="AL29" s="7">
        <v>101.9</v>
      </c>
      <c r="AM29" s="7">
        <v>12.7</v>
      </c>
      <c r="AN29" s="7">
        <v>7.3</v>
      </c>
      <c r="AO29" s="7">
        <v>22.3</v>
      </c>
      <c r="AP29" s="7">
        <v>8.9</v>
      </c>
      <c r="AQ29" s="7">
        <f>0.96*Table1[[#This Row],[FGA]]+Table1[[#This Row],[TOV]]+(0.44*Table1[[#This Row],[FTA]]-Table1[[#This Row],[OREB]])</f>
        <v>18.815999999999999</v>
      </c>
      <c r="AR29" s="5">
        <v>14</v>
      </c>
      <c r="AS29" s="5">
        <v>0</v>
      </c>
      <c r="AT29" s="5">
        <v>12</v>
      </c>
      <c r="AU29" s="5">
        <v>700</v>
      </c>
      <c r="AV29" s="9">
        <f>Table1[[#This Row],[BLK]]+Table1[[#This Row],[PFD]]+Table1[[#This Row],[STL]]+Table1[Deflections]+Table1[[#This Row],[LooseBallsRecovered]]+Table1[[#This Row],[REB]]-Table1[[#This Row],[TOV]]+Table1[[#This Row],[ScreenAssistsPTS]]</f>
        <v>31.700000000000003</v>
      </c>
      <c r="AW2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19.529999999999998</v>
      </c>
      <c r="AX29" s="9">
        <f>Table1[[#This Row],[PTS]]/Table1[[#This Row],[POSS/G]]</f>
        <v>1.360544217687075</v>
      </c>
      <c r="AY29" s="9">
        <v>11</v>
      </c>
      <c r="AZ29" s="9">
        <v>8.4</v>
      </c>
      <c r="BA29" s="9">
        <f>P29+AB29+AD29</f>
        <v>39.300000000000004</v>
      </c>
      <c r="BB29" s="9">
        <v>1.23</v>
      </c>
      <c r="BC29" s="9">
        <v>2.4</v>
      </c>
      <c r="BD29" s="9">
        <v>1.5</v>
      </c>
      <c r="BE29" s="9">
        <v>1499.2164077521591</v>
      </c>
      <c r="BF29" s="15">
        <v>40.1</v>
      </c>
      <c r="BG29" s="15">
        <v>10</v>
      </c>
      <c r="BH29" s="9">
        <v>15.3</v>
      </c>
      <c r="BI29" s="9">
        <v>59.1</v>
      </c>
      <c r="BJ29" s="9">
        <f>0.4*Table1[[#This Row],[EFG%]]+0.25*Table1[[#This Row],[TOV%]]+0.2*Table1[[#This Row],[REB%]]+0.15*Table1[[#This Row],[FTr]]</f>
        <v>35.215000000000003</v>
      </c>
      <c r="BK29" s="9">
        <v>64.8</v>
      </c>
      <c r="BL29" s="9">
        <v>26.4</v>
      </c>
      <c r="BM29" s="9">
        <v>102.78</v>
      </c>
      <c r="BN29" s="9">
        <v>19.7</v>
      </c>
      <c r="BO29" s="9">
        <v>4.9000000000000004</v>
      </c>
      <c r="BP29" s="9">
        <v>49.2</v>
      </c>
      <c r="BQ29" s="9">
        <v>3.6</v>
      </c>
      <c r="BR29" s="9">
        <v>5.2</v>
      </c>
      <c r="BS29" s="9">
        <v>0.2</v>
      </c>
      <c r="BT29" s="9">
        <v>4.5</v>
      </c>
      <c r="BU29" s="9">
        <v>10</v>
      </c>
      <c r="BV2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19.100000000000001</v>
      </c>
      <c r="BW29" s="9">
        <v>15</v>
      </c>
      <c r="BX29" s="9">
        <v>4.5</v>
      </c>
      <c r="BY29" s="9">
        <v>28</v>
      </c>
      <c r="BZ2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31.500000000000004</v>
      </c>
      <c r="CA29" s="9">
        <f>Table1[[#This Row],[VA]]/30</f>
        <v>23.333333333333332</v>
      </c>
      <c r="CB2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36.700000000000003</v>
      </c>
      <c r="CC2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0.32246329817279756</v>
      </c>
      <c r="CD29" s="12">
        <f>Table1[[#This Row],[Hustle]]/38</f>
        <v>0.83421052631578951</v>
      </c>
      <c r="CE29" s="12">
        <f>Table1[[#This Row],[Utility]]/23</f>
        <v>0.84913043478260863</v>
      </c>
      <c r="CF29" s="12">
        <f>Table1[[#This Row],[PPP]]/1.8</f>
        <v>0.75585789871504161</v>
      </c>
      <c r="CG29" s="12">
        <f>Table1[[#This Row],[AST Ratio]]/35</f>
        <v>0.31428571428571428</v>
      </c>
      <c r="CH29" s="12">
        <f>Table1[[#This Row],[ScreenAssistsPTS]]/18</f>
        <v>0.46666666666666667</v>
      </c>
      <c r="CI29" s="12">
        <f>Table1[[#This Row],[PRA]]/50</f>
        <v>0.78600000000000003</v>
      </c>
      <c r="CJ29" s="12">
        <f>Table1[[#This Row],[AST/TO]]/3</f>
        <v>0.41</v>
      </c>
      <c r="CK29" s="12">
        <f>Table1[[#This Row],[REB]]/25</f>
        <v>0.44</v>
      </c>
      <c r="CL29" s="12">
        <f>Table1[[#This Row],[Deflections]]/5</f>
        <v>0.48</v>
      </c>
      <c r="CM29" s="12">
        <f>Table1[[#This Row],[LooseBallsRecovered]]/2.3</f>
        <v>0.65217391304347827</v>
      </c>
      <c r="CN29" s="12">
        <f>Table1[[#This Row],[TeamELO]]/1800</f>
        <v>0.83289800430675498</v>
      </c>
      <c r="CO29" s="12">
        <f>Table1[[#This Row],[EFG%]]/70</f>
        <v>0.84428571428571431</v>
      </c>
      <c r="CP29" s="12">
        <f>Table1[[#This Row],[TS%]]/70</f>
        <v>0.92571428571428571</v>
      </c>
      <c r="CQ29" s="12">
        <f>Table1[[#This Row],[USG%]]/40</f>
        <v>0.65999999999999992</v>
      </c>
      <c r="CR29" s="12">
        <f>Table1[[#This Row],[PACE]]/110</f>
        <v>0.9343636363636364</v>
      </c>
      <c r="CS29" s="12">
        <f>Table1[[#This Row],[PIE]]/24</f>
        <v>0.8208333333333333</v>
      </c>
      <c r="CT29" s="12">
        <f>(0.4*Table1[[#This Row],[EFG%]]+0.25*Table1[[#This Row],[TOV%]]+0.2*Table1[[#This Row],[REB%]]+0.15*Table1[[#This Row],[FTr]])/42</f>
        <v>0.83845238095238106</v>
      </c>
      <c r="CU29" s="12">
        <f>Table1[[#This Row],[NETRTG]]/17</f>
        <v>0.28823529411764709</v>
      </c>
      <c r="CV29" s="12">
        <f>Table1[[#This Row],[FP]]/62</f>
        <v>0.79354838709677422</v>
      </c>
      <c r="CW29" s="12">
        <f>Table1[[#This Row],[RPM(+/-)]]/12</f>
        <v>0.3</v>
      </c>
      <c r="CX29" s="12">
        <f>Table1[[#This Row],[BPM]]/12</f>
        <v>0.43333333333333335</v>
      </c>
      <c r="CY29" s="12">
        <f>Table1[[#This Row],[WS/48]]/0.3</f>
        <v>0.66666666666666674</v>
      </c>
      <c r="CZ29" s="12">
        <f>Table1[[#This Row],[PIPM]]/9</f>
        <v>0.5</v>
      </c>
      <c r="DA29" s="12">
        <f>Table1[[#This Row],[WAR]]/20</f>
        <v>0.5</v>
      </c>
      <c r="DB29" s="12">
        <f>Table1[[#This Row],[GmSc]]/21</f>
        <v>0.90952380952380962</v>
      </c>
      <c r="DC29" s="12">
        <f>Table1[[#This Row],[WinsRPM]]/21</f>
        <v>0.7142857142857143</v>
      </c>
      <c r="DD29" s="12">
        <f>Table1[[#This Row],[VORP]]/10</f>
        <v>0.45</v>
      </c>
      <c r="DE29" s="12">
        <f>Table1[[#This Row],[PER]]/33</f>
        <v>0.84848484848484851</v>
      </c>
      <c r="DF29" s="12">
        <f>Table1[[#This Row],[EFF]]/36</f>
        <v>0.87500000000000011</v>
      </c>
      <c r="DG29" s="12">
        <f>Table1[[#This Row],[EWA]]/30</f>
        <v>0.77777777777777779</v>
      </c>
      <c r="DH29" s="12">
        <f>Table1[[#This Row],[PIR]]/40</f>
        <v>0.91750000000000009</v>
      </c>
      <c r="DI29" s="12">
        <f>Table1[[#This Row],[Tendex]]/0.38</f>
        <v>0.84858762677051991</v>
      </c>
      <c r="DJ29" s="14">
        <f>SUM(Table1[[#This Row],[DPI]:[%Tendex]])/32</f>
        <v>0.67711924896320308</v>
      </c>
    </row>
    <row r="30" spans="1:114" x14ac:dyDescent="0.25">
      <c r="A30" t="s">
        <v>69</v>
      </c>
      <c r="B30" t="s">
        <v>97</v>
      </c>
      <c r="C30" t="s">
        <v>93</v>
      </c>
      <c r="D30" t="s">
        <v>54</v>
      </c>
      <c r="E30" s="7">
        <v>10.6</v>
      </c>
      <c r="F30" t="s">
        <v>60</v>
      </c>
      <c r="G30" s="7">
        <v>102.59</v>
      </c>
      <c r="H30" s="6">
        <v>25</v>
      </c>
      <c r="I30" s="6">
        <v>54</v>
      </c>
      <c r="J30" s="6">
        <v>36</v>
      </c>
      <c r="K30" s="6">
        <v>18</v>
      </c>
      <c r="L30" s="8">
        <f>Table1[[#This Row],[W]]/Table1[[#This Row],[GP]]</f>
        <v>0.66666666666666663</v>
      </c>
      <c r="M30" s="6">
        <v>18681.500000000025</v>
      </c>
      <c r="N30" s="7">
        <v>33.700000000000003</v>
      </c>
      <c r="O30" s="7">
        <v>1819.8000000000002</v>
      </c>
      <c r="P30" s="7">
        <v>27.3</v>
      </c>
      <c r="Q30" s="7">
        <v>8.9</v>
      </c>
      <c r="R30" s="7">
        <v>18.600000000000001</v>
      </c>
      <c r="S30" s="7">
        <v>48.2</v>
      </c>
      <c r="T30" s="7">
        <v>1.2</v>
      </c>
      <c r="U30" s="7">
        <v>4</v>
      </c>
      <c r="V30" s="7">
        <v>29.5</v>
      </c>
      <c r="W30" s="7">
        <v>8.1999999999999993</v>
      </c>
      <c r="X30" s="7">
        <v>10.1</v>
      </c>
      <c r="Y30" s="7">
        <v>81.099999999999994</v>
      </c>
      <c r="Z30" s="7">
        <v>2.5</v>
      </c>
      <c r="AA30" s="7">
        <v>11</v>
      </c>
      <c r="AB30" s="7">
        <v>13.5</v>
      </c>
      <c r="AC30" s="7">
        <v>3.9</v>
      </c>
      <c r="AD30" s="7">
        <v>3.5</v>
      </c>
      <c r="AE30" s="7">
        <v>3.6</v>
      </c>
      <c r="AF30" s="7">
        <v>0.6</v>
      </c>
      <c r="AG30" s="7">
        <v>1.9</v>
      </c>
      <c r="AH30" s="7">
        <v>1.2</v>
      </c>
      <c r="AI30" s="7">
        <v>3.4</v>
      </c>
      <c r="AJ30" s="7">
        <v>7.6</v>
      </c>
      <c r="AK30" s="7">
        <v>111.7</v>
      </c>
      <c r="AL30" s="7">
        <v>104.1</v>
      </c>
      <c r="AM30" s="7">
        <v>17.600000000000001</v>
      </c>
      <c r="AN30" s="7">
        <v>7.4</v>
      </c>
      <c r="AO30" s="7">
        <v>28.9</v>
      </c>
      <c r="AP30" s="7">
        <v>11.9</v>
      </c>
      <c r="AQ30" s="7">
        <f>0.96*Table1[[#This Row],[FGA]]+Table1[[#This Row],[TOV]]+(0.44*Table1[[#This Row],[FTA]]-Table1[[#This Row],[OREB]])</f>
        <v>23.400000000000002</v>
      </c>
      <c r="AR30" s="5">
        <v>48</v>
      </c>
      <c r="AS30" s="5">
        <v>1</v>
      </c>
      <c r="AT30" s="5">
        <v>9</v>
      </c>
      <c r="AU30" s="5">
        <v>480</v>
      </c>
      <c r="AV30" s="9">
        <f>Table1[[#This Row],[BLK]]+Table1[[#This Row],[PFD]]+Table1[[#This Row],[STL]]+Table1[Deflections]+Table1[[#This Row],[LooseBallsRecovered]]+Table1[[#This Row],[REB]]-Table1[[#This Row],[TOV]]+Table1[[#This Row],[ScreenAssistsPTS]]</f>
        <v>31.599999999999998</v>
      </c>
      <c r="AW3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14.469999999999999</v>
      </c>
      <c r="AX30" s="9">
        <f>Table1[[#This Row],[PTS]]/Table1[[#This Row],[POSS/G]]</f>
        <v>1.1666666666666665</v>
      </c>
      <c r="AY30" s="9">
        <v>11.5</v>
      </c>
      <c r="AZ30" s="9">
        <v>9</v>
      </c>
      <c r="BA30" s="9">
        <f>P30+AB30+AD30</f>
        <v>44.3</v>
      </c>
      <c r="BB30" s="9">
        <v>0.97</v>
      </c>
      <c r="BC30" s="9">
        <v>1.2</v>
      </c>
      <c r="BD30" s="9">
        <v>1.4</v>
      </c>
      <c r="BE30" s="9">
        <v>1593.75640709502</v>
      </c>
      <c r="BF30" s="15">
        <v>44.1</v>
      </c>
      <c r="BG30" s="15">
        <v>13</v>
      </c>
      <c r="BH30" s="9">
        <v>18.899999999999999</v>
      </c>
      <c r="BI30" s="9">
        <v>51.4</v>
      </c>
      <c r="BJ30" s="9">
        <f>0.4*Table1[[#This Row],[EFG%]]+0.25*Table1[[#This Row],[TOV%]]+0.2*Table1[[#This Row],[REB%]]+0.15*Table1[[#This Row],[FTr]]</f>
        <v>34.205000000000005</v>
      </c>
      <c r="BK30" s="9">
        <v>59.3</v>
      </c>
      <c r="BL30" s="9">
        <v>32.4</v>
      </c>
      <c r="BM30" s="9">
        <v>103.85</v>
      </c>
      <c r="BN30" s="9">
        <v>19.3</v>
      </c>
      <c r="BO30" s="9">
        <v>7.7</v>
      </c>
      <c r="BP30" s="9">
        <v>52.7</v>
      </c>
      <c r="BQ30" s="9">
        <v>6.1</v>
      </c>
      <c r="BR30" s="9">
        <v>4.5</v>
      </c>
      <c r="BS30" s="9">
        <v>0.2</v>
      </c>
      <c r="BT30" s="9">
        <v>7</v>
      </c>
      <c r="BU30" s="9">
        <v>10</v>
      </c>
      <c r="BV3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16.579999999999995</v>
      </c>
      <c r="BW30" s="9">
        <v>12.5</v>
      </c>
      <c r="BX30" s="9">
        <v>3.5</v>
      </c>
      <c r="BY30" s="9">
        <v>23</v>
      </c>
      <c r="BZ3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31.599999999999994</v>
      </c>
      <c r="CA30" s="9">
        <f>Table1[[#This Row],[VA]]/30</f>
        <v>16</v>
      </c>
      <c r="CB3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34.599999999999994</v>
      </c>
      <c r="CC3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0.31849172269626702</v>
      </c>
      <c r="CD30" s="12">
        <f>Table1[[#This Row],[Hustle]]/38</f>
        <v>0.83157894736842097</v>
      </c>
      <c r="CE30" s="12">
        <f>Table1[[#This Row],[Utility]]/23</f>
        <v>0.62913043478260866</v>
      </c>
      <c r="CF30" s="12">
        <f>Table1[[#This Row],[PPP]]/1.8</f>
        <v>0.64814814814814803</v>
      </c>
      <c r="CG30" s="12">
        <f>Table1[[#This Row],[AST Ratio]]/35</f>
        <v>0.32857142857142857</v>
      </c>
      <c r="CH30" s="12">
        <f>Table1[[#This Row],[ScreenAssistsPTS]]/18</f>
        <v>0.5</v>
      </c>
      <c r="CI30" s="12">
        <f>Table1[[#This Row],[PRA]]/50</f>
        <v>0.8859999999999999</v>
      </c>
      <c r="CJ30" s="12">
        <f>Table1[[#This Row],[AST/TO]]/3</f>
        <v>0.32333333333333331</v>
      </c>
      <c r="CK30" s="12">
        <f>Table1[[#This Row],[REB]]/25</f>
        <v>0.54</v>
      </c>
      <c r="CL30" s="12">
        <f>Table1[[#This Row],[Deflections]]/5</f>
        <v>0.24</v>
      </c>
      <c r="CM30" s="12">
        <f>Table1[[#This Row],[LooseBallsRecovered]]/2.3</f>
        <v>0.60869565217391308</v>
      </c>
      <c r="CN30" s="12">
        <f>Table1[[#This Row],[TeamELO]]/1800</f>
        <v>0.88542022616390004</v>
      </c>
      <c r="CO30" s="12">
        <f>Table1[[#This Row],[EFG%]]/70</f>
        <v>0.73428571428571432</v>
      </c>
      <c r="CP30" s="12">
        <f>Table1[[#This Row],[TS%]]/70</f>
        <v>0.84714285714285709</v>
      </c>
      <c r="CQ30" s="12">
        <f>Table1[[#This Row],[USG%]]/40</f>
        <v>0.80999999999999994</v>
      </c>
      <c r="CR30" s="12">
        <f>Table1[[#This Row],[PACE]]/110</f>
        <v>0.94409090909090909</v>
      </c>
      <c r="CS30" s="12">
        <f>Table1[[#This Row],[PIE]]/24</f>
        <v>0.8041666666666667</v>
      </c>
      <c r="CT30" s="12">
        <f>(0.4*Table1[[#This Row],[EFG%]]+0.25*Table1[[#This Row],[TOV%]]+0.2*Table1[[#This Row],[REB%]]+0.15*Table1[[#This Row],[FTr]])/42</f>
        <v>0.81440476190476208</v>
      </c>
      <c r="CU30" s="12">
        <f>Table1[[#This Row],[NETRTG]]/17</f>
        <v>0.45294117647058824</v>
      </c>
      <c r="CV30" s="12">
        <f>Table1[[#This Row],[FP]]/62</f>
        <v>0.85000000000000009</v>
      </c>
      <c r="CW30" s="12">
        <f>Table1[[#This Row],[RPM(+/-)]]/12</f>
        <v>0.5083333333333333</v>
      </c>
      <c r="CX30" s="12">
        <f>Table1[[#This Row],[BPM]]/12</f>
        <v>0.375</v>
      </c>
      <c r="CY30" s="12">
        <f>Table1[[#This Row],[WS/48]]/0.3</f>
        <v>0.66666666666666674</v>
      </c>
      <c r="CZ30" s="12">
        <f>Table1[[#This Row],[PIPM]]/9</f>
        <v>0.77777777777777779</v>
      </c>
      <c r="DA30" s="12">
        <f>Table1[[#This Row],[WAR]]/20</f>
        <v>0.5</v>
      </c>
      <c r="DB30" s="12">
        <f>Table1[[#This Row],[GmSc]]/21</f>
        <v>0.78952380952380929</v>
      </c>
      <c r="DC30" s="12">
        <f>Table1[[#This Row],[WinsRPM]]/21</f>
        <v>0.59523809523809523</v>
      </c>
      <c r="DD30" s="12">
        <f>Table1[[#This Row],[VORP]]/10</f>
        <v>0.35</v>
      </c>
      <c r="DE30" s="12">
        <f>Table1[[#This Row],[PER]]/33</f>
        <v>0.69696969696969702</v>
      </c>
      <c r="DF30" s="12">
        <f>Table1[[#This Row],[EFF]]/36</f>
        <v>0.87777777777777766</v>
      </c>
      <c r="DG30" s="12">
        <f>Table1[[#This Row],[EWA]]/30</f>
        <v>0.53333333333333333</v>
      </c>
      <c r="DH30" s="12">
        <f>Table1[[#This Row],[PIR]]/40</f>
        <v>0.86499999999999988</v>
      </c>
      <c r="DI30" s="12">
        <f>Table1[[#This Row],[Tendex]]/0.38</f>
        <v>0.83813611235859742</v>
      </c>
      <c r="DJ30" s="14">
        <f>SUM(Table1[[#This Row],[DPI]:[%Tendex]])/32</f>
        <v>0.65786458934632308</v>
      </c>
    </row>
    <row r="31" spans="1:114" x14ac:dyDescent="0.25">
      <c r="A31" t="s">
        <v>53</v>
      </c>
      <c r="B31" t="s">
        <v>97</v>
      </c>
      <c r="C31" t="s">
        <v>91</v>
      </c>
      <c r="D31" t="s">
        <v>54</v>
      </c>
      <c r="E31" s="7">
        <v>10.6</v>
      </c>
      <c r="F31" t="s">
        <v>55</v>
      </c>
      <c r="G31" s="7">
        <v>97.88</v>
      </c>
      <c r="H31" s="6">
        <v>25</v>
      </c>
      <c r="I31" s="6">
        <v>19</v>
      </c>
      <c r="J31" s="6">
        <v>12</v>
      </c>
      <c r="K31" s="6">
        <v>7</v>
      </c>
      <c r="L31" s="8">
        <f>Table1[[#This Row],[W]]/Table1[[#This Row],[GP]]</f>
        <v>0.63157894736842102</v>
      </c>
      <c r="M31" s="6">
        <v>1420.25</v>
      </c>
      <c r="N31" s="7">
        <v>33.299999999999997</v>
      </c>
      <c r="O31" s="7">
        <v>632.69999999999993</v>
      </c>
      <c r="P31" s="7">
        <v>18.7</v>
      </c>
      <c r="Q31" s="7">
        <v>8</v>
      </c>
      <c r="R31" s="7">
        <v>15.2</v>
      </c>
      <c r="S31" s="7">
        <v>52.6</v>
      </c>
      <c r="T31" s="7">
        <v>0.2</v>
      </c>
      <c r="U31" s="7">
        <v>0.8</v>
      </c>
      <c r="V31" s="7">
        <v>20</v>
      </c>
      <c r="W31" s="7">
        <v>2.6</v>
      </c>
      <c r="X31" s="7">
        <v>5.3</v>
      </c>
      <c r="Y31" s="7">
        <v>49</v>
      </c>
      <c r="Z31" s="7">
        <v>6.3</v>
      </c>
      <c r="AA31" s="7">
        <v>9.9</v>
      </c>
      <c r="AB31" s="7">
        <v>16.2</v>
      </c>
      <c r="AC31" s="7">
        <v>2.6</v>
      </c>
      <c r="AD31" s="7">
        <v>1.5</v>
      </c>
      <c r="AE31" s="7">
        <v>2.5</v>
      </c>
      <c r="AF31" s="7">
        <v>1.3</v>
      </c>
      <c r="AG31" s="7">
        <v>1.8</v>
      </c>
      <c r="AH31" s="7">
        <v>1</v>
      </c>
      <c r="AI31" s="7">
        <v>3.6</v>
      </c>
      <c r="AJ31" s="7">
        <v>4.5</v>
      </c>
      <c r="AK31" s="7">
        <v>110.7</v>
      </c>
      <c r="AL31" s="7">
        <v>106.7</v>
      </c>
      <c r="AM31" s="7">
        <v>7.3</v>
      </c>
      <c r="AN31" s="7">
        <v>17.600000000000001</v>
      </c>
      <c r="AO31" s="7">
        <v>30</v>
      </c>
      <c r="AP31" s="7">
        <v>11.7</v>
      </c>
      <c r="AQ31" s="7">
        <f>0.96*Table1[[#This Row],[FGA]]+Table1[[#This Row],[TOV]]+(0.44*Table1[[#This Row],[FTA]]-Table1[[#This Row],[OREB]])</f>
        <v>13.123999999999999</v>
      </c>
      <c r="AR31" s="5">
        <v>16</v>
      </c>
      <c r="AS31" s="5">
        <v>0</v>
      </c>
      <c r="AT31" s="5">
        <v>11</v>
      </c>
      <c r="AU31" s="5">
        <v>500</v>
      </c>
      <c r="AV31" s="9">
        <f>Table1[[#This Row],[BLK]]+Table1[[#This Row],[PFD]]+Table1[[#This Row],[STL]]+Table1[Deflections]+Table1[[#This Row],[LooseBallsRecovered]]+Table1[[#This Row],[REB]]-Table1[[#This Row],[TOV]]+Table1[[#This Row],[ScreenAssistsPTS]]</f>
        <v>31.1</v>
      </c>
      <c r="AW3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10.88</v>
      </c>
      <c r="AX31" s="9">
        <f>Table1[[#This Row],[PTS]]/Table1[[#This Row],[POSS/G]]</f>
        <v>1.4248704663212437</v>
      </c>
      <c r="AY31" s="9">
        <v>6.8</v>
      </c>
      <c r="AZ31" s="9">
        <v>5.8</v>
      </c>
      <c r="BA31" s="9">
        <f>P31+AB31+AD31</f>
        <v>36.4</v>
      </c>
      <c r="BB31" s="9">
        <v>0.57999999999999996</v>
      </c>
      <c r="BC31" s="9">
        <v>2.7</v>
      </c>
      <c r="BD31" s="9">
        <v>1.3</v>
      </c>
      <c r="BE31" s="9">
        <v>1495.7704631867257</v>
      </c>
      <c r="BF31" s="15">
        <v>17.100000000000001</v>
      </c>
      <c r="BG31" s="15">
        <v>12</v>
      </c>
      <c r="BH31" s="9">
        <v>23.5</v>
      </c>
      <c r="BI31" s="9">
        <v>53.1</v>
      </c>
      <c r="BJ31" s="9">
        <f>0.4*Table1[[#This Row],[EFG%]]+0.25*Table1[[#This Row],[TOV%]]+0.2*Table1[[#This Row],[REB%]]+0.15*Table1[[#This Row],[FTr]]</f>
        <v>31.505000000000003</v>
      </c>
      <c r="BK31" s="9">
        <v>53.5</v>
      </c>
      <c r="BL31" s="9">
        <v>25</v>
      </c>
      <c r="BM31" s="9">
        <v>99.36</v>
      </c>
      <c r="BN31" s="9">
        <v>16.100000000000001</v>
      </c>
      <c r="BO31" s="9">
        <v>4</v>
      </c>
      <c r="BP31" s="9">
        <v>47.3</v>
      </c>
      <c r="BQ31" s="9">
        <v>2.4</v>
      </c>
      <c r="BR31" s="9">
        <v>3</v>
      </c>
      <c r="BS31" s="9">
        <v>0.2</v>
      </c>
      <c r="BT31" s="9">
        <v>4</v>
      </c>
      <c r="BU31" s="9">
        <v>10</v>
      </c>
      <c r="BV3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16.220000000000002</v>
      </c>
      <c r="BW31" s="9">
        <v>9.5</v>
      </c>
      <c r="BX31" s="9">
        <v>3.5</v>
      </c>
      <c r="BY31" s="9">
        <v>26</v>
      </c>
      <c r="BZ3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27.099999999999998</v>
      </c>
      <c r="CA31" s="9">
        <f>Table1[[#This Row],[VA]]/30</f>
        <v>16.666666666666668</v>
      </c>
      <c r="CB3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26.999999999999993</v>
      </c>
      <c r="CC3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0.29139921383108525</v>
      </c>
      <c r="CD31" s="12">
        <f>Table1[[#This Row],[Hustle]]/38</f>
        <v>0.81842105263157894</v>
      </c>
      <c r="CE31" s="12">
        <f>Table1[[#This Row],[Utility]]/23</f>
        <v>0.47304347826086962</v>
      </c>
      <c r="CF31" s="12">
        <f>Table1[[#This Row],[PPP]]/1.8</f>
        <v>0.79159470351180206</v>
      </c>
      <c r="CG31" s="12">
        <f>Table1[[#This Row],[AST Ratio]]/35</f>
        <v>0.19428571428571428</v>
      </c>
      <c r="CH31" s="12">
        <f>Table1[[#This Row],[ScreenAssistsPTS]]/18</f>
        <v>0.32222222222222219</v>
      </c>
      <c r="CI31" s="12">
        <f>Table1[[#This Row],[PRA]]/50</f>
        <v>0.72799999999999998</v>
      </c>
      <c r="CJ31" s="12">
        <f>Table1[[#This Row],[AST/TO]]/3</f>
        <v>0.19333333333333333</v>
      </c>
      <c r="CK31" s="12">
        <f>Table1[[#This Row],[REB]]/25</f>
        <v>0.64800000000000002</v>
      </c>
      <c r="CL31" s="12">
        <f>Table1[[#This Row],[Deflections]]/5</f>
        <v>0.54</v>
      </c>
      <c r="CM31" s="12">
        <f>Table1[[#This Row],[LooseBallsRecovered]]/2.3</f>
        <v>0.56521739130434789</v>
      </c>
      <c r="CN31" s="12">
        <f>Table1[[#This Row],[TeamELO]]/1800</f>
        <v>0.83098359065929206</v>
      </c>
      <c r="CO31" s="12">
        <f>Table1[[#This Row],[EFG%]]/70</f>
        <v>0.75857142857142856</v>
      </c>
      <c r="CP31" s="12">
        <f>Table1[[#This Row],[TS%]]/70</f>
        <v>0.76428571428571423</v>
      </c>
      <c r="CQ31" s="12">
        <f>Table1[[#This Row],[USG%]]/40</f>
        <v>0.625</v>
      </c>
      <c r="CR31" s="12">
        <f>Table1[[#This Row],[PACE]]/110</f>
        <v>0.90327272727272723</v>
      </c>
      <c r="CS31" s="12">
        <f>Table1[[#This Row],[PIE]]/24</f>
        <v>0.67083333333333339</v>
      </c>
      <c r="CT31" s="12">
        <f>(0.4*Table1[[#This Row],[EFG%]]+0.25*Table1[[#This Row],[TOV%]]+0.2*Table1[[#This Row],[REB%]]+0.15*Table1[[#This Row],[FTr]])/42</f>
        <v>0.75011904761904769</v>
      </c>
      <c r="CU31" s="12">
        <f>Table1[[#This Row],[NETRTG]]/17</f>
        <v>0.23529411764705882</v>
      </c>
      <c r="CV31" s="12">
        <f>Table1[[#This Row],[FP]]/62</f>
        <v>0.76290322580645153</v>
      </c>
      <c r="CW31" s="12">
        <f>Table1[[#This Row],[RPM(+/-)]]/12</f>
        <v>0.19999999999999998</v>
      </c>
      <c r="CX31" s="12">
        <f>Table1[[#This Row],[BPM]]/12</f>
        <v>0.25</v>
      </c>
      <c r="CY31" s="12">
        <f>Table1[[#This Row],[WS/48]]/0.3</f>
        <v>0.66666666666666674</v>
      </c>
      <c r="CZ31" s="12">
        <f>Table1[[#This Row],[PIPM]]/9</f>
        <v>0.44444444444444442</v>
      </c>
      <c r="DA31" s="12">
        <f>Table1[[#This Row],[WAR]]/20</f>
        <v>0.5</v>
      </c>
      <c r="DB31" s="12">
        <f>Table1[[#This Row],[GmSc]]/21</f>
        <v>0.7723809523809525</v>
      </c>
      <c r="DC31" s="12">
        <f>Table1[[#This Row],[WinsRPM]]/21</f>
        <v>0.45238095238095238</v>
      </c>
      <c r="DD31" s="12">
        <f>Table1[[#This Row],[VORP]]/10</f>
        <v>0.35</v>
      </c>
      <c r="DE31" s="12">
        <f>Table1[[#This Row],[PER]]/33</f>
        <v>0.78787878787878785</v>
      </c>
      <c r="DF31" s="12">
        <f>Table1[[#This Row],[EFF]]/36</f>
        <v>0.75277777777777777</v>
      </c>
      <c r="DG31" s="12">
        <f>Table1[[#This Row],[EWA]]/30</f>
        <v>0.55555555555555558</v>
      </c>
      <c r="DH31" s="12">
        <f>Table1[[#This Row],[PIR]]/40</f>
        <v>0.67499999999999982</v>
      </c>
      <c r="DI31" s="12">
        <f>Table1[[#This Row],[Tendex]]/0.38</f>
        <v>0.76684003639759279</v>
      </c>
      <c r="DJ31" s="14">
        <f>SUM(Table1[[#This Row],[DPI]:[%Tendex]])/32</f>
        <v>0.5859158204446141</v>
      </c>
    </row>
    <row r="32" spans="1:114" x14ac:dyDescent="0.25">
      <c r="A32" t="s">
        <v>69</v>
      </c>
      <c r="B32" t="s">
        <v>97</v>
      </c>
      <c r="C32" t="s">
        <v>92</v>
      </c>
      <c r="D32" t="s">
        <v>54</v>
      </c>
      <c r="E32" s="7">
        <v>10.6</v>
      </c>
      <c r="F32" t="s">
        <v>60</v>
      </c>
      <c r="G32" s="7">
        <v>102.59</v>
      </c>
      <c r="H32" s="6">
        <v>25</v>
      </c>
      <c r="I32" s="6">
        <v>35</v>
      </c>
      <c r="J32" s="6">
        <v>22</v>
      </c>
      <c r="K32" s="6">
        <v>13</v>
      </c>
      <c r="L32" s="8">
        <f>Table1[[#This Row],[W]]/Table1[[#This Row],[GP]]</f>
        <v>0.62857142857142856</v>
      </c>
      <c r="M32" s="6">
        <v>12454.33333333335</v>
      </c>
      <c r="N32" s="7">
        <v>33.799999999999997</v>
      </c>
      <c r="O32" s="7">
        <v>1183</v>
      </c>
      <c r="P32" s="7">
        <v>26.5</v>
      </c>
      <c r="Q32" s="7">
        <v>8.8000000000000007</v>
      </c>
      <c r="R32" s="7">
        <v>18.2</v>
      </c>
      <c r="S32" s="7">
        <v>48.4</v>
      </c>
      <c r="T32" s="7">
        <v>1.1000000000000001</v>
      </c>
      <c r="U32" s="7">
        <v>3.9</v>
      </c>
      <c r="V32" s="7">
        <v>28.5</v>
      </c>
      <c r="W32" s="7">
        <v>7.7</v>
      </c>
      <c r="X32" s="7">
        <v>9.6</v>
      </c>
      <c r="Y32" s="7">
        <v>80.099999999999994</v>
      </c>
      <c r="Z32" s="7">
        <v>2.2999999999999998</v>
      </c>
      <c r="AA32" s="7">
        <v>11</v>
      </c>
      <c r="AB32" s="7">
        <v>13.3</v>
      </c>
      <c r="AC32" s="7">
        <v>3.8</v>
      </c>
      <c r="AD32" s="7">
        <v>3.5</v>
      </c>
      <c r="AE32" s="7">
        <v>3.4</v>
      </c>
      <c r="AF32" s="7">
        <v>0.5</v>
      </c>
      <c r="AG32" s="7">
        <v>1.9</v>
      </c>
      <c r="AH32" s="7">
        <v>1.3</v>
      </c>
      <c r="AI32" s="7">
        <v>3.3</v>
      </c>
      <c r="AJ32" s="7">
        <v>7.5</v>
      </c>
      <c r="AK32" s="7">
        <v>110.6</v>
      </c>
      <c r="AL32" s="7">
        <v>103.5</v>
      </c>
      <c r="AM32" s="7">
        <v>17.8</v>
      </c>
      <c r="AN32" s="7">
        <v>6.9</v>
      </c>
      <c r="AO32" s="7">
        <v>28.3</v>
      </c>
      <c r="AP32" s="7">
        <v>11.5</v>
      </c>
      <c r="AQ32" s="7">
        <f>0.96*Table1[[#This Row],[FGA]]+Table1[[#This Row],[TOV]]+(0.44*Table1[[#This Row],[FTA]]-Table1[[#This Row],[OREB]])</f>
        <v>22.795999999999996</v>
      </c>
      <c r="AR32" s="5">
        <v>31</v>
      </c>
      <c r="AS32" s="5">
        <v>1</v>
      </c>
      <c r="AT32" s="5">
        <v>8.1999999999999993</v>
      </c>
      <c r="AU32" s="5">
        <v>470</v>
      </c>
      <c r="AV32" s="9">
        <f>Table1[[#This Row],[BLK]]+Table1[[#This Row],[PFD]]+Table1[[#This Row],[STL]]+Table1[Deflections]+Table1[[#This Row],[LooseBallsRecovered]]+Table1[[#This Row],[REB]]-Table1[[#This Row],[TOV]]+Table1[[#This Row],[ScreenAssistsPTS]]</f>
        <v>31.000000000000004</v>
      </c>
      <c r="AW3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14.14</v>
      </c>
      <c r="AX32" s="9">
        <f>Table1[[#This Row],[PTS]]/Table1[[#This Row],[POSS/G]]</f>
        <v>1.1624846464291982</v>
      </c>
      <c r="AY32" s="9">
        <v>12</v>
      </c>
      <c r="AZ32" s="9">
        <v>8.8000000000000007</v>
      </c>
      <c r="BA32" s="9">
        <f>P32+AB32+AD32</f>
        <v>43.3</v>
      </c>
      <c r="BB32" s="9">
        <v>1.04</v>
      </c>
      <c r="BC32" s="9">
        <v>1.1000000000000001</v>
      </c>
      <c r="BD32" s="9">
        <v>1.3</v>
      </c>
      <c r="BE32" s="9">
        <v>1581.9564733185439</v>
      </c>
      <c r="BF32" s="15">
        <v>42.3</v>
      </c>
      <c r="BG32" s="15">
        <v>13</v>
      </c>
      <c r="BH32" s="9">
        <v>18.3</v>
      </c>
      <c r="BI32" s="9">
        <v>51.5</v>
      </c>
      <c r="BJ32" s="9">
        <f>0.4*Table1[[#This Row],[EFG%]]+0.25*Table1[[#This Row],[TOV%]]+0.2*Table1[[#This Row],[REB%]]+0.15*Table1[[#This Row],[FTr]]</f>
        <v>33.855000000000004</v>
      </c>
      <c r="BK32" s="9">
        <v>58.9</v>
      </c>
      <c r="BL32" s="9">
        <v>31.7</v>
      </c>
      <c r="BM32" s="9">
        <v>103.26</v>
      </c>
      <c r="BN32" s="9">
        <v>19.399999999999999</v>
      </c>
      <c r="BO32" s="9">
        <v>7</v>
      </c>
      <c r="BP32" s="9">
        <v>51.4</v>
      </c>
      <c r="BQ32" s="9">
        <v>5.4</v>
      </c>
      <c r="BR32" s="9">
        <v>3.8</v>
      </c>
      <c r="BS32" s="9">
        <v>0.184</v>
      </c>
      <c r="BT32" s="9">
        <v>6.1</v>
      </c>
      <c r="BU32" s="9">
        <v>9.1999999999999993</v>
      </c>
      <c r="BV3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16.22</v>
      </c>
      <c r="BW32" s="9">
        <v>12</v>
      </c>
      <c r="BX32" s="9">
        <v>3</v>
      </c>
      <c r="BY32" s="9">
        <v>22.5</v>
      </c>
      <c r="BZ3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31</v>
      </c>
      <c r="CA32" s="9">
        <f>Table1[[#This Row],[VA]]/30</f>
        <v>15.666666666666666</v>
      </c>
      <c r="CB3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33.9</v>
      </c>
      <c r="CC3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0.31288239829333192</v>
      </c>
      <c r="CD32" s="12">
        <f>Table1[[#This Row],[Hustle]]/38</f>
        <v>0.81578947368421062</v>
      </c>
      <c r="CE32" s="12">
        <f>Table1[[#This Row],[Utility]]/23</f>
        <v>0.61478260869565216</v>
      </c>
      <c r="CF32" s="12">
        <f>Table1[[#This Row],[PPP]]/1.8</f>
        <v>0.64582480357177674</v>
      </c>
      <c r="CG32" s="12">
        <f>Table1[[#This Row],[AST Ratio]]/35</f>
        <v>0.34285714285714286</v>
      </c>
      <c r="CH32" s="12">
        <f>Table1[[#This Row],[ScreenAssistsPTS]]/18</f>
        <v>0.48888888888888893</v>
      </c>
      <c r="CI32" s="12">
        <f>Table1[[#This Row],[PRA]]/50</f>
        <v>0.86599999999999999</v>
      </c>
      <c r="CJ32" s="12">
        <f>Table1[[#This Row],[AST/TO]]/3</f>
        <v>0.34666666666666668</v>
      </c>
      <c r="CK32" s="12">
        <f>Table1[[#This Row],[REB]]/25</f>
        <v>0.53200000000000003</v>
      </c>
      <c r="CL32" s="12">
        <f>Table1[[#This Row],[Deflections]]/5</f>
        <v>0.22000000000000003</v>
      </c>
      <c r="CM32" s="12">
        <f>Table1[[#This Row],[LooseBallsRecovered]]/2.3</f>
        <v>0.56521739130434789</v>
      </c>
      <c r="CN32" s="12">
        <f>Table1[[#This Row],[TeamELO]]/1800</f>
        <v>0.87886470739919109</v>
      </c>
      <c r="CO32" s="12">
        <f>Table1[[#This Row],[EFG%]]/70</f>
        <v>0.73571428571428577</v>
      </c>
      <c r="CP32" s="12">
        <f>Table1[[#This Row],[TS%]]/70</f>
        <v>0.84142857142857141</v>
      </c>
      <c r="CQ32" s="12">
        <f>Table1[[#This Row],[USG%]]/40</f>
        <v>0.79249999999999998</v>
      </c>
      <c r="CR32" s="12">
        <f>Table1[[#This Row],[PACE]]/110</f>
        <v>0.93872727272727274</v>
      </c>
      <c r="CS32" s="12">
        <f>Table1[[#This Row],[PIE]]/24</f>
        <v>0.80833333333333324</v>
      </c>
      <c r="CT32" s="12">
        <f>(0.4*Table1[[#This Row],[EFG%]]+0.25*Table1[[#This Row],[TOV%]]+0.2*Table1[[#This Row],[REB%]]+0.15*Table1[[#This Row],[FTr]])/42</f>
        <v>0.80607142857142866</v>
      </c>
      <c r="CU32" s="12">
        <f>Table1[[#This Row],[NETRTG]]/17</f>
        <v>0.41176470588235292</v>
      </c>
      <c r="CV32" s="12">
        <f>Table1[[#This Row],[FP]]/62</f>
        <v>0.82903225806451608</v>
      </c>
      <c r="CW32" s="12">
        <f>Table1[[#This Row],[RPM(+/-)]]/12</f>
        <v>0.45</v>
      </c>
      <c r="CX32" s="12">
        <f>Table1[[#This Row],[BPM]]/12</f>
        <v>0.31666666666666665</v>
      </c>
      <c r="CY32" s="12">
        <f>Table1[[#This Row],[WS/48]]/0.3</f>
        <v>0.6133333333333334</v>
      </c>
      <c r="CZ32" s="12">
        <f>Table1[[#This Row],[PIPM]]/9</f>
        <v>0.6777777777777777</v>
      </c>
      <c r="DA32" s="12">
        <f>Table1[[#This Row],[WAR]]/20</f>
        <v>0.45999999999999996</v>
      </c>
      <c r="DB32" s="12">
        <f>Table1[[#This Row],[GmSc]]/21</f>
        <v>0.77238095238095228</v>
      </c>
      <c r="DC32" s="12">
        <f>Table1[[#This Row],[WinsRPM]]/21</f>
        <v>0.5714285714285714</v>
      </c>
      <c r="DD32" s="12">
        <f>Table1[[#This Row],[VORP]]/10</f>
        <v>0.3</v>
      </c>
      <c r="DE32" s="12">
        <f>Table1[[#This Row],[PER]]/33</f>
        <v>0.68181818181818177</v>
      </c>
      <c r="DF32" s="12">
        <f>Table1[[#This Row],[EFF]]/36</f>
        <v>0.86111111111111116</v>
      </c>
      <c r="DG32" s="12">
        <f>Table1[[#This Row],[EWA]]/30</f>
        <v>0.52222222222222225</v>
      </c>
      <c r="DH32" s="12">
        <f>Table1[[#This Row],[PIR]]/40</f>
        <v>0.84749999999999992</v>
      </c>
      <c r="DI32" s="12">
        <f>Table1[[#This Row],[Tendex]]/0.38</f>
        <v>0.82337473235087344</v>
      </c>
      <c r="DJ32" s="14">
        <f>SUM(Table1[[#This Row],[DPI]:[%Tendex]])/32</f>
        <v>0.63681490899622906</v>
      </c>
    </row>
    <row r="33" spans="1:114" x14ac:dyDescent="0.25">
      <c r="A33" t="s">
        <v>53</v>
      </c>
      <c r="B33" t="s">
        <v>97</v>
      </c>
      <c r="C33" t="s">
        <v>92</v>
      </c>
      <c r="D33" t="s">
        <v>54</v>
      </c>
      <c r="E33" s="7">
        <v>10.6</v>
      </c>
      <c r="F33" t="s">
        <v>55</v>
      </c>
      <c r="G33" s="7">
        <v>97.88</v>
      </c>
      <c r="H33" s="6">
        <v>25</v>
      </c>
      <c r="I33" s="6">
        <v>34</v>
      </c>
      <c r="J33" s="6">
        <v>16</v>
      </c>
      <c r="K33" s="6">
        <v>18</v>
      </c>
      <c r="L33" s="8">
        <f>Table1[[#This Row],[W]]/Table1[[#This Row],[GP]]</f>
        <v>0.47058823529411764</v>
      </c>
      <c r="M33" s="6">
        <v>2840.5</v>
      </c>
      <c r="N33" s="7">
        <v>32.9</v>
      </c>
      <c r="O33" s="7">
        <v>1118.5999999999999</v>
      </c>
      <c r="P33" s="7">
        <v>17.399999999999999</v>
      </c>
      <c r="Q33" s="7">
        <v>7.3</v>
      </c>
      <c r="R33" s="7">
        <v>14.4</v>
      </c>
      <c r="S33" s="7">
        <v>50.5</v>
      </c>
      <c r="T33" s="7">
        <v>0.1</v>
      </c>
      <c r="U33" s="7">
        <v>0.7</v>
      </c>
      <c r="V33" s="7">
        <v>16</v>
      </c>
      <c r="W33" s="7">
        <v>2.7</v>
      </c>
      <c r="X33" s="7">
        <v>5.0999999999999996</v>
      </c>
      <c r="Y33" s="7">
        <v>52</v>
      </c>
      <c r="Z33" s="7">
        <v>5.6</v>
      </c>
      <c r="AA33" s="7">
        <v>9.6</v>
      </c>
      <c r="AB33" s="7">
        <v>15.3</v>
      </c>
      <c r="AC33" s="7">
        <v>2.5</v>
      </c>
      <c r="AD33" s="7">
        <v>1.2</v>
      </c>
      <c r="AE33" s="7">
        <v>2.5</v>
      </c>
      <c r="AF33" s="7">
        <v>1.4</v>
      </c>
      <c r="AG33" s="7">
        <v>1.9</v>
      </c>
      <c r="AH33" s="7">
        <v>1.2</v>
      </c>
      <c r="AI33" s="7">
        <v>3.5</v>
      </c>
      <c r="AJ33" s="7">
        <v>4.4000000000000004</v>
      </c>
      <c r="AK33" s="7">
        <v>107.2</v>
      </c>
      <c r="AL33" s="7">
        <v>108.2</v>
      </c>
      <c r="AM33" s="7">
        <v>6.2</v>
      </c>
      <c r="AN33" s="7">
        <v>15.6</v>
      </c>
      <c r="AO33" s="7">
        <v>29.6</v>
      </c>
      <c r="AP33" s="7">
        <v>12.2</v>
      </c>
      <c r="AQ33" s="7">
        <f>0.96*Table1[[#This Row],[FGA]]+Table1[[#This Row],[TOV]]+(0.44*Table1[[#This Row],[FTA]]-Table1[[#This Row],[OREB]])</f>
        <v>12.967999999999998</v>
      </c>
      <c r="AR33" s="5">
        <v>29</v>
      </c>
      <c r="AS33" s="5">
        <v>0</v>
      </c>
      <c r="AT33" s="5">
        <v>10.199999999999999</v>
      </c>
      <c r="AU33" s="5">
        <v>470</v>
      </c>
      <c r="AV33" s="9">
        <f>Table1[[#This Row],[BLK]]+Table1[[#This Row],[PFD]]+Table1[[#This Row],[STL]]+Table1[Deflections]+Table1[[#This Row],[LooseBallsRecovered]]+Table1[[#This Row],[REB]]-Table1[[#This Row],[TOV]]+Table1[[#This Row],[ScreenAssistsPTS]]</f>
        <v>30.1</v>
      </c>
      <c r="AW3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10.590000000000002</v>
      </c>
      <c r="AX33" s="9">
        <f>Table1[[#This Row],[PTS]]/Table1[[#This Row],[POSS/G]]</f>
        <v>1.3417643429981494</v>
      </c>
      <c r="AY33" s="9">
        <v>6</v>
      </c>
      <c r="AZ33" s="9">
        <v>5.4</v>
      </c>
      <c r="BA33" s="9">
        <f>P33+AB33+AD33</f>
        <v>33.900000000000006</v>
      </c>
      <c r="BB33" s="9">
        <v>0.49</v>
      </c>
      <c r="BC33" s="9">
        <v>2.7</v>
      </c>
      <c r="BD33" s="9">
        <v>1.5</v>
      </c>
      <c r="BE33" s="9">
        <v>1488</v>
      </c>
      <c r="BF33" s="15">
        <v>18.8</v>
      </c>
      <c r="BG33" s="15">
        <v>13</v>
      </c>
      <c r="BH33" s="9">
        <v>22.3</v>
      </c>
      <c r="BI33" s="9">
        <v>50.9</v>
      </c>
      <c r="BJ33" s="9">
        <f>0.4*Table1[[#This Row],[EFG%]]+0.25*Table1[[#This Row],[TOV%]]+0.2*Table1[[#This Row],[REB%]]+0.15*Table1[[#This Row],[FTr]]</f>
        <v>30.89</v>
      </c>
      <c r="BK33" s="9">
        <v>52</v>
      </c>
      <c r="BL33" s="9">
        <v>24.3</v>
      </c>
      <c r="BM33" s="9">
        <v>100</v>
      </c>
      <c r="BN33" s="9">
        <v>14.7</v>
      </c>
      <c r="BO33" s="9">
        <v>-1</v>
      </c>
      <c r="BP33" s="9">
        <v>45.1</v>
      </c>
      <c r="BQ33" s="9">
        <v>-1</v>
      </c>
      <c r="BR33" s="9">
        <v>1</v>
      </c>
      <c r="BS33" s="9">
        <v>0.19</v>
      </c>
      <c r="BT33" s="9">
        <v>1</v>
      </c>
      <c r="BU33" s="9">
        <v>8</v>
      </c>
      <c r="BV3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14.79</v>
      </c>
      <c r="BW33" s="9">
        <v>8</v>
      </c>
      <c r="BX33" s="9">
        <v>2.2999999999999998</v>
      </c>
      <c r="BY33" s="9">
        <v>22.5</v>
      </c>
      <c r="BZ3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25.200000000000003</v>
      </c>
      <c r="CA33" s="9">
        <f>Table1[[#This Row],[VA]]/30</f>
        <v>15.666666666666666</v>
      </c>
      <c r="CB3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24.900000000000002</v>
      </c>
      <c r="CC3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0.26995745345760669</v>
      </c>
      <c r="CD33" s="12">
        <f>Table1[[#This Row],[Hustle]]/38</f>
        <v>0.79210526315789476</v>
      </c>
      <c r="CE33" s="12">
        <f>Table1[[#This Row],[Utility]]/23</f>
        <v>0.46043478260869575</v>
      </c>
      <c r="CF33" s="12">
        <f>Table1[[#This Row],[PPP]]/1.8</f>
        <v>0.74542463499897182</v>
      </c>
      <c r="CG33" s="12">
        <f>Table1[[#This Row],[AST Ratio]]/35</f>
        <v>0.17142857142857143</v>
      </c>
      <c r="CH33" s="12">
        <f>Table1[[#This Row],[ScreenAssistsPTS]]/18</f>
        <v>0.30000000000000004</v>
      </c>
      <c r="CI33" s="12">
        <f>Table1[[#This Row],[PRA]]/50</f>
        <v>0.67800000000000016</v>
      </c>
      <c r="CJ33" s="12">
        <f>Table1[[#This Row],[AST/TO]]/3</f>
        <v>0.16333333333333333</v>
      </c>
      <c r="CK33" s="12">
        <f>Table1[[#This Row],[REB]]/25</f>
        <v>0.61199999999999999</v>
      </c>
      <c r="CL33" s="12">
        <f>Table1[[#This Row],[Deflections]]/5</f>
        <v>0.54</v>
      </c>
      <c r="CM33" s="12">
        <f>Table1[[#This Row],[LooseBallsRecovered]]/2.3</f>
        <v>0.65217391304347827</v>
      </c>
      <c r="CN33" s="12">
        <f>Table1[[#This Row],[TeamELO]]/1800</f>
        <v>0.82666666666666666</v>
      </c>
      <c r="CO33" s="12">
        <f>Table1[[#This Row],[EFG%]]/70</f>
        <v>0.72714285714285709</v>
      </c>
      <c r="CP33" s="12">
        <f>Table1[[#This Row],[TS%]]/70</f>
        <v>0.74285714285714288</v>
      </c>
      <c r="CQ33" s="12">
        <f>Table1[[#This Row],[USG%]]/40</f>
        <v>0.60750000000000004</v>
      </c>
      <c r="CR33" s="12">
        <f>Table1[[#This Row],[PACE]]/110</f>
        <v>0.90909090909090906</v>
      </c>
      <c r="CS33" s="12">
        <f>Table1[[#This Row],[PIE]]/24</f>
        <v>0.61249999999999993</v>
      </c>
      <c r="CT33" s="12">
        <f>(0.4*Table1[[#This Row],[EFG%]]+0.25*Table1[[#This Row],[TOV%]]+0.2*Table1[[#This Row],[REB%]]+0.15*Table1[[#This Row],[FTr]])/42</f>
        <v>0.73547619047619051</v>
      </c>
      <c r="CU33" s="12">
        <f>Table1[[#This Row],[NETRTG]]/17</f>
        <v>-5.8823529411764705E-2</v>
      </c>
      <c r="CV33" s="12">
        <f>Table1[[#This Row],[FP]]/62</f>
        <v>0.72741935483870968</v>
      </c>
      <c r="CW33" s="12">
        <f>Table1[[#This Row],[RPM(+/-)]]/12</f>
        <v>-8.3333333333333329E-2</v>
      </c>
      <c r="CX33" s="12">
        <f>Table1[[#This Row],[BPM]]/12</f>
        <v>8.3333333333333329E-2</v>
      </c>
      <c r="CY33" s="12">
        <f>Table1[[#This Row],[WS/48]]/0.3</f>
        <v>0.63333333333333341</v>
      </c>
      <c r="CZ33" s="12">
        <f>Table1[[#This Row],[PIPM]]/9</f>
        <v>0.1111111111111111</v>
      </c>
      <c r="DA33" s="12">
        <f>Table1[[#This Row],[WAR]]/20</f>
        <v>0.4</v>
      </c>
      <c r="DB33" s="12">
        <f>Table1[[#This Row],[GmSc]]/21</f>
        <v>0.70428571428571429</v>
      </c>
      <c r="DC33" s="12">
        <f>Table1[[#This Row],[WinsRPM]]/21</f>
        <v>0.38095238095238093</v>
      </c>
      <c r="DD33" s="12">
        <f>Table1[[#This Row],[VORP]]/10</f>
        <v>0.22999999999999998</v>
      </c>
      <c r="DE33" s="12">
        <f>Table1[[#This Row],[PER]]/33</f>
        <v>0.68181818181818177</v>
      </c>
      <c r="DF33" s="12">
        <f>Table1[[#This Row],[EFF]]/36</f>
        <v>0.70000000000000007</v>
      </c>
      <c r="DG33" s="12">
        <f>Table1[[#This Row],[EWA]]/30</f>
        <v>0.52222222222222225</v>
      </c>
      <c r="DH33" s="12">
        <f>Table1[[#This Row],[PIR]]/40</f>
        <v>0.62250000000000005</v>
      </c>
      <c r="DI33" s="12">
        <f>Table1[[#This Row],[Tendex]]/0.38</f>
        <v>0.71041435120422813</v>
      </c>
      <c r="DJ33" s="14">
        <f>SUM(Table1[[#This Row],[DPI]:[%Tendex]])/32</f>
        <v>0.52004273078621333</v>
      </c>
    </row>
    <row r="34" spans="1:114" x14ac:dyDescent="0.25">
      <c r="A34" t="s">
        <v>64</v>
      </c>
      <c r="B34" t="s">
        <v>101</v>
      </c>
      <c r="C34" t="s">
        <v>93</v>
      </c>
      <c r="D34" t="s">
        <v>29</v>
      </c>
      <c r="E34" s="7">
        <v>11.5</v>
      </c>
      <c r="F34" t="s">
        <v>65</v>
      </c>
      <c r="G34" s="7">
        <v>105.36</v>
      </c>
      <c r="H34" s="6">
        <v>25</v>
      </c>
      <c r="I34" s="6">
        <v>53</v>
      </c>
      <c r="J34" s="6">
        <v>46</v>
      </c>
      <c r="K34" s="6">
        <v>7</v>
      </c>
      <c r="L34" s="8">
        <f>Table1[[#This Row],[W]]/Table1[[#This Row],[GP]]</f>
        <v>0.86792452830188682</v>
      </c>
      <c r="M34" s="6">
        <v>14937.166666666701</v>
      </c>
      <c r="N34" s="7">
        <v>30.8</v>
      </c>
      <c r="O34" s="7">
        <v>1632.4</v>
      </c>
      <c r="P34" s="7">
        <v>29.7</v>
      </c>
      <c r="Q34" s="7">
        <v>10.9</v>
      </c>
      <c r="R34" s="7">
        <v>19.8</v>
      </c>
      <c r="S34" s="7">
        <v>55.3</v>
      </c>
      <c r="T34" s="7">
        <v>1.5</v>
      </c>
      <c r="U34" s="7">
        <v>4.7</v>
      </c>
      <c r="V34" s="7">
        <v>31.7</v>
      </c>
      <c r="W34" s="7">
        <v>6.3</v>
      </c>
      <c r="X34" s="7">
        <v>10.199999999999999</v>
      </c>
      <c r="Y34" s="7">
        <v>62.2</v>
      </c>
      <c r="Z34" s="7">
        <v>2.2999999999999998</v>
      </c>
      <c r="AA34" s="7">
        <v>11.3</v>
      </c>
      <c r="AB34" s="7">
        <v>13.7</v>
      </c>
      <c r="AC34" s="7">
        <v>2.5</v>
      </c>
      <c r="AD34" s="7">
        <v>5.8</v>
      </c>
      <c r="AE34" s="7">
        <v>3.7</v>
      </c>
      <c r="AF34" s="7">
        <v>1</v>
      </c>
      <c r="AG34" s="7">
        <v>1.1000000000000001</v>
      </c>
      <c r="AH34" s="7">
        <v>1.1000000000000001</v>
      </c>
      <c r="AI34" s="7">
        <v>3.1</v>
      </c>
      <c r="AJ34" s="7">
        <v>8.1999999999999993</v>
      </c>
      <c r="AK34" s="7">
        <v>113.7</v>
      </c>
      <c r="AL34" s="7">
        <v>96.9</v>
      </c>
      <c r="AM34" s="7">
        <v>32.799999999999997</v>
      </c>
      <c r="AN34" s="7">
        <v>7.1</v>
      </c>
      <c r="AO34" s="7">
        <v>30.2</v>
      </c>
      <c r="AP34" s="7">
        <v>11.1</v>
      </c>
      <c r="AQ34" s="7">
        <f>0.96*Table1[[#This Row],[FGA]]+Table1[[#This Row],[TOV]]+(0.44*Table1[[#This Row],[FTA]]-Table1[[#This Row],[OREB]])</f>
        <v>24.895999999999997</v>
      </c>
      <c r="AR34" s="5">
        <v>48</v>
      </c>
      <c r="AS34" s="5">
        <v>4</v>
      </c>
      <c r="AT34" s="5">
        <v>10.4</v>
      </c>
      <c r="AU34" s="5">
        <v>531.79999999999995</v>
      </c>
      <c r="AV34" s="9">
        <f>Table1[[#This Row],[BLK]]+Table1[[#This Row],[PFD]]+Table1[[#This Row],[STL]]+Table1[Deflections]+Table1[[#This Row],[LooseBallsRecovered]]+Table1[[#This Row],[REB]]-Table1[[#This Row],[TOV]]+Table1[[#This Row],[ScreenAssistsPTS]]</f>
        <v>29.7</v>
      </c>
      <c r="AW3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13.36</v>
      </c>
      <c r="AX34" s="9">
        <f>Table1[[#This Row],[PTS]]/Table1[[#This Row],[POSS/G]]</f>
        <v>1.1929627249357329</v>
      </c>
      <c r="AY34" s="9">
        <v>17.3</v>
      </c>
      <c r="AZ34" s="9">
        <v>5.8</v>
      </c>
      <c r="BA34" s="9">
        <f>P34+AB34+AD34</f>
        <v>49.199999999999996</v>
      </c>
      <c r="BB34" s="9">
        <v>1.56</v>
      </c>
      <c r="BC34" s="9">
        <v>2.1</v>
      </c>
      <c r="BD34" s="9">
        <v>1.5</v>
      </c>
      <c r="BE34" s="9">
        <v>1727.9060192338841</v>
      </c>
      <c r="BF34" s="15">
        <v>31.8</v>
      </c>
      <c r="BG34" s="15">
        <v>13</v>
      </c>
      <c r="BH34" s="9">
        <v>19.399999999999999</v>
      </c>
      <c r="BI34" s="9">
        <v>59.1</v>
      </c>
      <c r="BJ34" s="9">
        <f>0.4*Table1[[#This Row],[EFG%]]+0.25*Table1[[#This Row],[TOV%]]+0.2*Table1[[#This Row],[REB%]]+0.15*Table1[[#This Row],[FTr]]</f>
        <v>35.54</v>
      </c>
      <c r="BK34" s="9">
        <v>61.2</v>
      </c>
      <c r="BL34" s="9">
        <v>36.200000000000003</v>
      </c>
      <c r="BM34" s="9">
        <v>107.53</v>
      </c>
      <c r="BN34" s="9">
        <v>23.7</v>
      </c>
      <c r="BO34" s="9">
        <v>16.8</v>
      </c>
      <c r="BP34" s="9">
        <v>57.5</v>
      </c>
      <c r="BQ34" s="9">
        <v>11.8</v>
      </c>
      <c r="BR34" s="9">
        <v>7.96</v>
      </c>
      <c r="BS34" s="9">
        <v>0.28199999999999997</v>
      </c>
      <c r="BT34" s="9">
        <v>9</v>
      </c>
      <c r="BU34" s="9">
        <v>10.9840851090441</v>
      </c>
      <c r="BV3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19.510000000000009</v>
      </c>
      <c r="BW34" s="9">
        <v>11.16</v>
      </c>
      <c r="BX34" s="9">
        <v>6</v>
      </c>
      <c r="BY34" s="9">
        <v>31.71</v>
      </c>
      <c r="BZ3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34.799999999999997</v>
      </c>
      <c r="CA34" s="9">
        <f>Table1[[#This Row],[VA]]/30</f>
        <v>17.726666666666667</v>
      </c>
      <c r="CB3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38.799999999999997</v>
      </c>
      <c r="CC3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0.35615082078420712</v>
      </c>
      <c r="CD34" s="12">
        <f>Table1[[#This Row],[Hustle]]/38</f>
        <v>0.78157894736842104</v>
      </c>
      <c r="CE34" s="12">
        <f>Table1[[#This Row],[Utility]]/23</f>
        <v>0.5808695652173913</v>
      </c>
      <c r="CF34" s="12">
        <f>Table1[[#This Row],[PPP]]/1.8</f>
        <v>0.66275706940874046</v>
      </c>
      <c r="CG34" s="12">
        <f>Table1[[#This Row],[AST Ratio]]/35</f>
        <v>0.49428571428571433</v>
      </c>
      <c r="CH34" s="12">
        <f>Table1[[#This Row],[ScreenAssistsPTS]]/18</f>
        <v>0.32222222222222219</v>
      </c>
      <c r="CI34" s="12">
        <f>Table1[[#This Row],[PRA]]/50</f>
        <v>0.98399999999999987</v>
      </c>
      <c r="CJ34" s="12">
        <f>Table1[[#This Row],[AST/TO]]/3</f>
        <v>0.52</v>
      </c>
      <c r="CK34" s="12">
        <f>Table1[[#This Row],[REB]]/25</f>
        <v>0.54799999999999993</v>
      </c>
      <c r="CL34" s="12">
        <f>Table1[[#This Row],[Deflections]]/5</f>
        <v>0.42000000000000004</v>
      </c>
      <c r="CM34" s="12">
        <f>Table1[[#This Row],[LooseBallsRecovered]]/2.3</f>
        <v>0.65217391304347827</v>
      </c>
      <c r="CN34" s="12">
        <f>Table1[[#This Row],[TeamELO]]/1800</f>
        <v>0.95994778846326889</v>
      </c>
      <c r="CO34" s="12">
        <f>Table1[[#This Row],[EFG%]]/70</f>
        <v>0.84428571428571431</v>
      </c>
      <c r="CP34" s="12">
        <f>Table1[[#This Row],[TS%]]/70</f>
        <v>0.87428571428571433</v>
      </c>
      <c r="CQ34" s="12">
        <f>Table1[[#This Row],[USG%]]/40</f>
        <v>0.90500000000000003</v>
      </c>
      <c r="CR34" s="12">
        <f>Table1[[#This Row],[PACE]]/110</f>
        <v>0.97754545454545461</v>
      </c>
      <c r="CS34" s="12">
        <f>Table1[[#This Row],[PIE]]/24</f>
        <v>0.98749999999999993</v>
      </c>
      <c r="CT34" s="12">
        <f>(0.4*Table1[[#This Row],[EFG%]]+0.25*Table1[[#This Row],[TOV%]]+0.2*Table1[[#This Row],[REB%]]+0.15*Table1[[#This Row],[FTr]])/42</f>
        <v>0.84619047619047616</v>
      </c>
      <c r="CU34" s="12">
        <f>Table1[[#This Row],[NETRTG]]/17</f>
        <v>0.9882352941176471</v>
      </c>
      <c r="CV34" s="12">
        <f>Table1[[#This Row],[FP]]/62</f>
        <v>0.92741935483870963</v>
      </c>
      <c r="CW34" s="12">
        <f>Table1[[#This Row],[RPM(+/-)]]/12</f>
        <v>0.98333333333333339</v>
      </c>
      <c r="CX34" s="12">
        <f>Table1[[#This Row],[BPM]]/12</f>
        <v>0.66333333333333333</v>
      </c>
      <c r="CY34" s="12">
        <f>Table1[[#This Row],[WS/48]]/0.3</f>
        <v>0.94</v>
      </c>
      <c r="CZ34" s="12">
        <f>Table1[[#This Row],[PIPM]]/9</f>
        <v>1</v>
      </c>
      <c r="DA34" s="12">
        <f>Table1[[#This Row],[WAR]]/20</f>
        <v>0.54920425545220497</v>
      </c>
      <c r="DB34" s="12">
        <f>Table1[[#This Row],[GmSc]]/21</f>
        <v>0.92904761904761946</v>
      </c>
      <c r="DC34" s="12">
        <f>Table1[[#This Row],[WinsRPM]]/21</f>
        <v>0.53142857142857147</v>
      </c>
      <c r="DD34" s="12">
        <f>Table1[[#This Row],[VORP]]/10</f>
        <v>0.6</v>
      </c>
      <c r="DE34" s="12">
        <f>Table1[[#This Row],[PER]]/33</f>
        <v>0.96090909090909093</v>
      </c>
      <c r="DF34" s="12">
        <f>Table1[[#This Row],[EFF]]/36</f>
        <v>0.96666666666666656</v>
      </c>
      <c r="DG34" s="12">
        <f>Table1[[#This Row],[EWA]]/30</f>
        <v>0.59088888888888891</v>
      </c>
      <c r="DH34" s="12">
        <f>Table1[[#This Row],[PIR]]/40</f>
        <v>0.97</v>
      </c>
      <c r="DI34" s="12">
        <f>Table1[[#This Row],[Tendex]]/0.38</f>
        <v>0.93723900206370292</v>
      </c>
      <c r="DJ34" s="14">
        <f>SUM(Table1[[#This Row],[DPI]:[%Tendex]])/32</f>
        <v>0.77807337466863635</v>
      </c>
    </row>
    <row r="35" spans="1:114" x14ac:dyDescent="0.25">
      <c r="A35" t="s">
        <v>70</v>
      </c>
      <c r="B35" t="s">
        <v>101</v>
      </c>
      <c r="C35" t="s">
        <v>91</v>
      </c>
      <c r="D35" t="s">
        <v>54</v>
      </c>
      <c r="E35" s="7">
        <v>10.6</v>
      </c>
      <c r="F35" t="s">
        <v>7</v>
      </c>
      <c r="G35" s="7">
        <v>103.94</v>
      </c>
      <c r="H35" s="6">
        <v>24</v>
      </c>
      <c r="I35" s="6">
        <v>16</v>
      </c>
      <c r="J35" s="6">
        <v>9</v>
      </c>
      <c r="K35" s="6">
        <v>7</v>
      </c>
      <c r="L35" s="8">
        <f>Table1[[#This Row],[W]]/Table1[[#This Row],[GP]]</f>
        <v>0.5625</v>
      </c>
      <c r="M35" s="6">
        <v>8519.0050000000119</v>
      </c>
      <c r="N35" s="7">
        <v>33</v>
      </c>
      <c r="O35" s="7">
        <v>528</v>
      </c>
      <c r="P35" s="7">
        <v>26.3</v>
      </c>
      <c r="Q35" s="7">
        <v>8.9</v>
      </c>
      <c r="R35" s="7">
        <v>17.3</v>
      </c>
      <c r="S35" s="7">
        <v>51.3</v>
      </c>
      <c r="T35" s="7">
        <v>3.9</v>
      </c>
      <c r="U35" s="7">
        <v>8.9</v>
      </c>
      <c r="V35" s="7">
        <v>44.4</v>
      </c>
      <c r="W35" s="7">
        <v>4.5999999999999996</v>
      </c>
      <c r="X35" s="7">
        <v>5.8</v>
      </c>
      <c r="Y35" s="7">
        <v>79.3</v>
      </c>
      <c r="Z35" s="7">
        <v>2.6</v>
      </c>
      <c r="AA35" s="7">
        <v>10</v>
      </c>
      <c r="AB35" s="7">
        <v>12.6</v>
      </c>
      <c r="AC35" s="7">
        <v>4.0999999999999996</v>
      </c>
      <c r="AD35" s="7">
        <v>4.0999999999999996</v>
      </c>
      <c r="AE35" s="7">
        <v>3.4</v>
      </c>
      <c r="AF35" s="7">
        <v>1.1000000000000001</v>
      </c>
      <c r="AG35" s="7">
        <v>1.5</v>
      </c>
      <c r="AH35" s="7">
        <v>0.8</v>
      </c>
      <c r="AI35" s="7">
        <v>3.4</v>
      </c>
      <c r="AJ35" s="7">
        <v>5.0999999999999996</v>
      </c>
      <c r="AK35" s="7">
        <v>109.4</v>
      </c>
      <c r="AL35" s="7">
        <v>107.4</v>
      </c>
      <c r="AM35" s="7">
        <v>20.8</v>
      </c>
      <c r="AN35" s="7">
        <v>7</v>
      </c>
      <c r="AO35" s="7">
        <v>27.5</v>
      </c>
      <c r="AP35" s="7">
        <v>12.5</v>
      </c>
      <c r="AQ35" s="7">
        <f>0.96*Table1[[#This Row],[FGA]]+Table1[[#This Row],[TOV]]+(0.44*Table1[[#This Row],[FTA]]-Table1[[#This Row],[OREB]])</f>
        <v>19.96</v>
      </c>
      <c r="AR35" s="5">
        <v>14</v>
      </c>
      <c r="AS35" s="5">
        <v>0</v>
      </c>
      <c r="AT35" s="5">
        <v>8</v>
      </c>
      <c r="AU35" s="5">
        <v>350</v>
      </c>
      <c r="AV35" s="9">
        <f>Table1[[#This Row],[BLK]]+Table1[[#This Row],[PFD]]+Table1[[#This Row],[STL]]+Table1[Deflections]+Table1[[#This Row],[LooseBallsRecovered]]+Table1[[#This Row],[REB]]-Table1[[#This Row],[TOV]]+Table1[[#This Row],[ScreenAssistsPTS]]</f>
        <v>29.400000000000002</v>
      </c>
      <c r="AW3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13.799999999999999</v>
      </c>
      <c r="AX35" s="9">
        <f>Table1[[#This Row],[PTS]]/Table1[[#This Row],[POSS/G]]</f>
        <v>1.3176352705410821</v>
      </c>
      <c r="AY35" s="9">
        <v>15</v>
      </c>
      <c r="AZ35" s="9">
        <v>9.3000000000000007</v>
      </c>
      <c r="BA35" s="9">
        <f>P35+AB35+AD35</f>
        <v>43</v>
      </c>
      <c r="BB35" s="9">
        <v>1.2</v>
      </c>
      <c r="BC35" s="9">
        <v>2.1</v>
      </c>
      <c r="BD35" s="9">
        <v>1.1000000000000001</v>
      </c>
      <c r="BE35" s="9">
        <v>1493.1897909826689</v>
      </c>
      <c r="BF35" s="15">
        <v>26.6</v>
      </c>
      <c r="BG35" s="15">
        <v>14</v>
      </c>
      <c r="BH35" s="9">
        <v>17.3</v>
      </c>
      <c r="BI35" s="9">
        <v>62.6</v>
      </c>
      <c r="BJ35" s="9">
        <f>0.4*Table1[[#This Row],[EFG%]]+0.25*Table1[[#This Row],[TOV%]]+0.2*Table1[[#This Row],[REB%]]+0.15*Table1[[#This Row],[FTr]]</f>
        <v>35.99</v>
      </c>
      <c r="BK35" s="9">
        <v>66.099999999999994</v>
      </c>
      <c r="BL35" s="9">
        <v>27.8</v>
      </c>
      <c r="BM35" s="9">
        <v>105.9</v>
      </c>
      <c r="BN35" s="9">
        <v>19.899999999999999</v>
      </c>
      <c r="BO35" s="9">
        <v>2</v>
      </c>
      <c r="BP35" s="9">
        <v>51.7</v>
      </c>
      <c r="BQ35" s="9">
        <v>2.2999999999999998</v>
      </c>
      <c r="BR35" s="9">
        <v>5</v>
      </c>
      <c r="BS35" s="9">
        <v>0.255</v>
      </c>
      <c r="BT35" s="9">
        <v>4</v>
      </c>
      <c r="BU35" s="9">
        <v>6.5</v>
      </c>
      <c r="BV3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18.12</v>
      </c>
      <c r="BW35" s="9">
        <v>3.5</v>
      </c>
      <c r="BX35" s="9">
        <v>4</v>
      </c>
      <c r="BY35" s="9">
        <v>29</v>
      </c>
      <c r="BZ3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32.6</v>
      </c>
      <c r="CA35" s="9">
        <f>Table1[[#This Row],[VA]]/30</f>
        <v>11.666666666666666</v>
      </c>
      <c r="CB3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33.5</v>
      </c>
      <c r="CC3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0.32371349146652206</v>
      </c>
      <c r="CD35" s="12">
        <f>Table1[[#This Row],[Hustle]]/38</f>
        <v>0.77368421052631586</v>
      </c>
      <c r="CE35" s="12">
        <f>Table1[[#This Row],[Utility]]/23</f>
        <v>0.6</v>
      </c>
      <c r="CF35" s="12">
        <f>Table1[[#This Row],[PPP]]/1.8</f>
        <v>0.73201959474504563</v>
      </c>
      <c r="CG35" s="12">
        <f>Table1[[#This Row],[AST Ratio]]/35</f>
        <v>0.42857142857142855</v>
      </c>
      <c r="CH35" s="12">
        <f>Table1[[#This Row],[ScreenAssistsPTS]]/18</f>
        <v>0.51666666666666672</v>
      </c>
      <c r="CI35" s="12">
        <f>Table1[[#This Row],[PRA]]/50</f>
        <v>0.86</v>
      </c>
      <c r="CJ35" s="12">
        <f>Table1[[#This Row],[AST/TO]]/3</f>
        <v>0.39999999999999997</v>
      </c>
      <c r="CK35" s="12">
        <f>Table1[[#This Row],[REB]]/25</f>
        <v>0.504</v>
      </c>
      <c r="CL35" s="12">
        <f>Table1[[#This Row],[Deflections]]/5</f>
        <v>0.42000000000000004</v>
      </c>
      <c r="CM35" s="12">
        <f>Table1[[#This Row],[LooseBallsRecovered]]/2.3</f>
        <v>0.47826086956521746</v>
      </c>
      <c r="CN35" s="12">
        <f>Table1[[#This Row],[TeamELO]]/1800</f>
        <v>0.82954988387926054</v>
      </c>
      <c r="CO35" s="12">
        <f>Table1[[#This Row],[EFG%]]/70</f>
        <v>0.89428571428571435</v>
      </c>
      <c r="CP35" s="12">
        <f>Table1[[#This Row],[TS%]]/70</f>
        <v>0.94428571428571417</v>
      </c>
      <c r="CQ35" s="12">
        <f>Table1[[#This Row],[USG%]]/40</f>
        <v>0.69500000000000006</v>
      </c>
      <c r="CR35" s="12">
        <f>Table1[[#This Row],[PACE]]/110</f>
        <v>0.96272727272727276</v>
      </c>
      <c r="CS35" s="12">
        <f>Table1[[#This Row],[PIE]]/24</f>
        <v>0.82916666666666661</v>
      </c>
      <c r="CT35" s="12">
        <f>(0.4*Table1[[#This Row],[EFG%]]+0.25*Table1[[#This Row],[TOV%]]+0.2*Table1[[#This Row],[REB%]]+0.15*Table1[[#This Row],[FTr]])/42</f>
        <v>0.85690476190476195</v>
      </c>
      <c r="CU35" s="12">
        <f>Table1[[#This Row],[NETRTG]]/17</f>
        <v>0.11764705882352941</v>
      </c>
      <c r="CV35" s="12">
        <f>Table1[[#This Row],[FP]]/62</f>
        <v>0.83387096774193548</v>
      </c>
      <c r="CW35" s="12">
        <f>Table1[[#This Row],[RPM(+/-)]]/12</f>
        <v>0.19166666666666665</v>
      </c>
      <c r="CX35" s="12">
        <f>Table1[[#This Row],[BPM]]/12</f>
        <v>0.41666666666666669</v>
      </c>
      <c r="CY35" s="12">
        <f>Table1[[#This Row],[WS/48]]/0.3</f>
        <v>0.85000000000000009</v>
      </c>
      <c r="CZ35" s="12">
        <f>Table1[[#This Row],[PIPM]]/9</f>
        <v>0.44444444444444442</v>
      </c>
      <c r="DA35" s="12">
        <f>Table1[[#This Row],[WAR]]/20</f>
        <v>0.32500000000000001</v>
      </c>
      <c r="DB35" s="12">
        <f>Table1[[#This Row],[GmSc]]/21</f>
        <v>0.86285714285714288</v>
      </c>
      <c r="DC35" s="12">
        <f>Table1[[#This Row],[WinsRPM]]/21</f>
        <v>0.16666666666666666</v>
      </c>
      <c r="DD35" s="12">
        <f>Table1[[#This Row],[VORP]]/10</f>
        <v>0.4</v>
      </c>
      <c r="DE35" s="12">
        <f>Table1[[#This Row],[PER]]/33</f>
        <v>0.87878787878787878</v>
      </c>
      <c r="DF35" s="12">
        <f>Table1[[#This Row],[EFF]]/36</f>
        <v>0.90555555555555556</v>
      </c>
      <c r="DG35" s="12">
        <f>Table1[[#This Row],[EWA]]/30</f>
        <v>0.3888888888888889</v>
      </c>
      <c r="DH35" s="12">
        <f>Table1[[#This Row],[PIR]]/40</f>
        <v>0.83750000000000002</v>
      </c>
      <c r="DI35" s="12">
        <f>Table1[[#This Row],[Tendex]]/0.38</f>
        <v>0.85187760912242649</v>
      </c>
      <c r="DJ35" s="14">
        <f>SUM(Table1[[#This Row],[DPI]:[%Tendex]])/32</f>
        <v>0.63114226031393317</v>
      </c>
    </row>
    <row r="36" spans="1:114" x14ac:dyDescent="0.25">
      <c r="A36" t="s">
        <v>64</v>
      </c>
      <c r="B36" t="s">
        <v>101</v>
      </c>
      <c r="C36" t="s">
        <v>91</v>
      </c>
      <c r="D36" t="s">
        <v>29</v>
      </c>
      <c r="E36" s="7">
        <v>11.5</v>
      </c>
      <c r="F36" t="s">
        <v>65</v>
      </c>
      <c r="G36" s="7">
        <v>105.36</v>
      </c>
      <c r="H36" s="6">
        <v>25</v>
      </c>
      <c r="I36" s="6">
        <v>20</v>
      </c>
      <c r="J36" s="6">
        <v>17</v>
      </c>
      <c r="K36" s="6">
        <v>3</v>
      </c>
      <c r="L36" s="8">
        <f>Table1[[#This Row],[W]]/Table1[[#This Row],[GP]]</f>
        <v>0.85</v>
      </c>
      <c r="M36" s="6">
        <v>4929.2650000000112</v>
      </c>
      <c r="N36" s="7">
        <v>32.4</v>
      </c>
      <c r="O36" s="7">
        <v>648</v>
      </c>
      <c r="P36" s="7">
        <v>30.9</v>
      </c>
      <c r="Q36" s="7">
        <v>11.5</v>
      </c>
      <c r="R36" s="7">
        <v>20.6</v>
      </c>
      <c r="S36" s="7">
        <v>56</v>
      </c>
      <c r="T36" s="7">
        <v>1.4</v>
      </c>
      <c r="U36" s="7">
        <v>4.9000000000000004</v>
      </c>
      <c r="V36" s="7">
        <v>28.6</v>
      </c>
      <c r="W36" s="7">
        <v>6.5</v>
      </c>
      <c r="X36" s="7">
        <v>11.1</v>
      </c>
      <c r="Y36" s="7">
        <v>58.6</v>
      </c>
      <c r="Z36" s="7">
        <v>2.7</v>
      </c>
      <c r="AA36" s="7">
        <v>10.7</v>
      </c>
      <c r="AB36" s="7">
        <v>13.4</v>
      </c>
      <c r="AC36" s="7">
        <v>1.8</v>
      </c>
      <c r="AD36" s="7">
        <v>5.9</v>
      </c>
      <c r="AE36" s="7">
        <v>4.0999999999999996</v>
      </c>
      <c r="AF36" s="7">
        <v>1.5</v>
      </c>
      <c r="AG36" s="7">
        <v>1.4</v>
      </c>
      <c r="AH36" s="7">
        <v>1.2</v>
      </c>
      <c r="AI36" s="7">
        <v>3.3</v>
      </c>
      <c r="AJ36" s="7">
        <v>9</v>
      </c>
      <c r="AK36" s="7">
        <v>112.7</v>
      </c>
      <c r="AL36" s="7">
        <v>98.4</v>
      </c>
      <c r="AM36" s="7">
        <v>32.5</v>
      </c>
      <c r="AN36" s="7">
        <v>7.8</v>
      </c>
      <c r="AO36" s="7">
        <v>28.1</v>
      </c>
      <c r="AP36" s="7">
        <v>11.5</v>
      </c>
      <c r="AQ36" s="7">
        <f>0.96*Table1[[#This Row],[FGA]]+Table1[[#This Row],[TOV]]+(0.44*Table1[[#This Row],[FTA]]-Table1[[#This Row],[OREB]])</f>
        <v>26.059999999999995</v>
      </c>
      <c r="AR36" s="5">
        <v>19</v>
      </c>
      <c r="AS36" s="5">
        <v>2</v>
      </c>
      <c r="AT36" s="5">
        <v>9.5</v>
      </c>
      <c r="AU36" s="5">
        <v>600</v>
      </c>
      <c r="AV36" s="9">
        <f>Table1[[#This Row],[BLK]]+Table1[[#This Row],[PFD]]+Table1[[#This Row],[STL]]+Table1[Deflections]+Table1[[#This Row],[LooseBallsRecovered]]+Table1[[#This Row],[REB]]-Table1[[#This Row],[TOV]]+Table1[[#This Row],[ScreenAssistsPTS]]</f>
        <v>29.3</v>
      </c>
      <c r="AW3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12.86</v>
      </c>
      <c r="AX36" s="9">
        <f>Table1[[#This Row],[PTS]]/Table1[[#This Row],[POSS/G]]</f>
        <v>1.1857252494244055</v>
      </c>
      <c r="AY36" s="9">
        <v>16.8</v>
      </c>
      <c r="AZ36" s="9">
        <v>4.2</v>
      </c>
      <c r="BA36" s="9">
        <f>P36+AB36+AD36</f>
        <v>50.199999999999996</v>
      </c>
      <c r="BB36" s="9">
        <v>1.46</v>
      </c>
      <c r="BC36" s="9">
        <v>2.5</v>
      </c>
      <c r="BD36" s="9">
        <v>1.4</v>
      </c>
      <c r="BE36" s="9">
        <v>1689.0260516620247</v>
      </c>
      <c r="BF36" s="15">
        <v>31.6</v>
      </c>
      <c r="BG36" s="15">
        <v>13</v>
      </c>
      <c r="BH36" s="9">
        <v>18.399999999999999</v>
      </c>
      <c r="BI36" s="9">
        <v>59.4</v>
      </c>
      <c r="BJ36" s="9">
        <f>0.4*Table1[[#This Row],[EFG%]]+0.25*Table1[[#This Row],[TOV%]]+0.2*Table1[[#This Row],[REB%]]+0.15*Table1[[#This Row],[FTr]]</f>
        <v>35.43</v>
      </c>
      <c r="BK36" s="9">
        <v>60.7</v>
      </c>
      <c r="BL36" s="9">
        <v>36.4</v>
      </c>
      <c r="BM36" s="9">
        <v>107.67</v>
      </c>
      <c r="BN36" s="9">
        <v>23.2</v>
      </c>
      <c r="BO36" s="9">
        <v>14.3</v>
      </c>
      <c r="BP36" s="9">
        <v>60.4</v>
      </c>
      <c r="BQ36" s="9">
        <v>10.3</v>
      </c>
      <c r="BR36" s="9">
        <v>7</v>
      </c>
      <c r="BS36" s="9">
        <v>0.26500000000000001</v>
      </c>
      <c r="BT36" s="9">
        <v>8.5</v>
      </c>
      <c r="BU36" s="9">
        <v>10.5</v>
      </c>
      <c r="BV3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20.639999999999993</v>
      </c>
      <c r="BW36" s="9">
        <v>12</v>
      </c>
      <c r="BX36" s="9">
        <v>7</v>
      </c>
      <c r="BY36" s="9">
        <v>32.6</v>
      </c>
      <c r="BZ3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35.29999999999999</v>
      </c>
      <c r="CA36" s="9">
        <f>Table1[[#This Row],[VA]]/30</f>
        <v>20</v>
      </c>
      <c r="CB3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39.799999999999997</v>
      </c>
      <c r="CC3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0.36467780660311033</v>
      </c>
      <c r="CD36" s="12">
        <f>Table1[[#This Row],[Hustle]]/38</f>
        <v>0.77105263157894743</v>
      </c>
      <c r="CE36" s="12">
        <f>Table1[[#This Row],[Utility]]/23</f>
        <v>0.55913043478260871</v>
      </c>
      <c r="CF36" s="12">
        <f>Table1[[#This Row],[PPP]]/1.8</f>
        <v>0.65873624968022526</v>
      </c>
      <c r="CG36" s="12">
        <f>Table1[[#This Row],[AST Ratio]]/35</f>
        <v>0.48000000000000004</v>
      </c>
      <c r="CH36" s="12">
        <f>Table1[[#This Row],[ScreenAssistsPTS]]/18</f>
        <v>0.23333333333333334</v>
      </c>
      <c r="CI36" s="12">
        <f>Table1[[#This Row],[PRA]]/50</f>
        <v>1.004</v>
      </c>
      <c r="CJ36" s="12">
        <f>Table1[[#This Row],[AST/TO]]/3</f>
        <v>0.48666666666666664</v>
      </c>
      <c r="CK36" s="12">
        <f>Table1[[#This Row],[REB]]/25</f>
        <v>0.53600000000000003</v>
      </c>
      <c r="CL36" s="12">
        <f>Table1[[#This Row],[Deflections]]/5</f>
        <v>0.5</v>
      </c>
      <c r="CM36" s="12">
        <f>Table1[[#This Row],[LooseBallsRecovered]]/2.3</f>
        <v>0.60869565217391308</v>
      </c>
      <c r="CN36" s="12">
        <f>Table1[[#This Row],[TeamELO]]/1800</f>
        <v>0.93834780647890259</v>
      </c>
      <c r="CO36" s="12">
        <f>Table1[[#This Row],[EFG%]]/70</f>
        <v>0.84857142857142853</v>
      </c>
      <c r="CP36" s="12">
        <f>Table1[[#This Row],[TS%]]/70</f>
        <v>0.86714285714285722</v>
      </c>
      <c r="CQ36" s="12">
        <f>Table1[[#This Row],[USG%]]/40</f>
        <v>0.90999999999999992</v>
      </c>
      <c r="CR36" s="12">
        <f>Table1[[#This Row],[PACE]]/110</f>
        <v>0.97881818181818181</v>
      </c>
      <c r="CS36" s="12">
        <f>Table1[[#This Row],[PIE]]/24</f>
        <v>0.96666666666666667</v>
      </c>
      <c r="CT36" s="12">
        <f>(0.4*Table1[[#This Row],[EFG%]]+0.25*Table1[[#This Row],[TOV%]]+0.2*Table1[[#This Row],[REB%]]+0.15*Table1[[#This Row],[FTr]])/42</f>
        <v>0.84357142857142853</v>
      </c>
      <c r="CU36" s="12">
        <f>Table1[[#This Row],[NETRTG]]/17</f>
        <v>0.8411764705882353</v>
      </c>
      <c r="CV36" s="12">
        <f>Table1[[#This Row],[FP]]/62</f>
        <v>0.97419354838709671</v>
      </c>
      <c r="CW36" s="12">
        <f>Table1[[#This Row],[RPM(+/-)]]/12</f>
        <v>0.85833333333333339</v>
      </c>
      <c r="CX36" s="12">
        <f>Table1[[#This Row],[BPM]]/12</f>
        <v>0.58333333333333337</v>
      </c>
      <c r="CY36" s="12">
        <f>Table1[[#This Row],[WS/48]]/0.3</f>
        <v>0.88333333333333341</v>
      </c>
      <c r="CZ36" s="12">
        <f>Table1[[#This Row],[PIPM]]/9</f>
        <v>0.94444444444444442</v>
      </c>
      <c r="DA36" s="12">
        <f>Table1[[#This Row],[WAR]]/20</f>
        <v>0.52500000000000002</v>
      </c>
      <c r="DB36" s="12">
        <f>Table1[[#This Row],[GmSc]]/21</f>
        <v>0.98285714285714254</v>
      </c>
      <c r="DC36" s="12">
        <f>Table1[[#This Row],[WinsRPM]]/21</f>
        <v>0.5714285714285714</v>
      </c>
      <c r="DD36" s="12">
        <f>Table1[[#This Row],[VORP]]/10</f>
        <v>0.7</v>
      </c>
      <c r="DE36" s="12">
        <f>Table1[[#This Row],[PER]]/33</f>
        <v>0.98787878787878791</v>
      </c>
      <c r="DF36" s="12">
        <f>Table1[[#This Row],[EFF]]/36</f>
        <v>0.98055555555555529</v>
      </c>
      <c r="DG36" s="12">
        <f>Table1[[#This Row],[EWA]]/30</f>
        <v>0.66666666666666663</v>
      </c>
      <c r="DH36" s="12">
        <f>Table1[[#This Row],[PIR]]/40</f>
        <v>0.99499999999999988</v>
      </c>
      <c r="DI36" s="12">
        <f>Table1[[#This Row],[Tendex]]/0.38</f>
        <v>0.95967843842923772</v>
      </c>
      <c r="DJ36" s="14">
        <f>SUM(Table1[[#This Row],[DPI]:[%Tendex]])/32</f>
        <v>0.77014415511565304</v>
      </c>
    </row>
    <row r="37" spans="1:114" x14ac:dyDescent="0.25">
      <c r="A37" t="s">
        <v>84</v>
      </c>
      <c r="B37" t="s">
        <v>90</v>
      </c>
      <c r="C37" t="s">
        <v>92</v>
      </c>
      <c r="D37" t="s">
        <v>54</v>
      </c>
      <c r="E37" s="7">
        <v>10.6</v>
      </c>
      <c r="F37" t="s">
        <v>85</v>
      </c>
      <c r="G37" s="7">
        <v>96.58</v>
      </c>
      <c r="H37" s="6">
        <v>26</v>
      </c>
      <c r="I37" s="6">
        <v>18</v>
      </c>
      <c r="J37" s="6">
        <v>7</v>
      </c>
      <c r="K37" s="6">
        <v>11</v>
      </c>
      <c r="L37" s="8">
        <f>Table1[[#This Row],[W]]/Table1[[#This Row],[GP]]</f>
        <v>0.3888888888888889</v>
      </c>
      <c r="M37" s="6">
        <v>18549</v>
      </c>
      <c r="N37" s="7">
        <v>29.9</v>
      </c>
      <c r="O37" s="7">
        <v>538.19999999999993</v>
      </c>
      <c r="P37" s="7">
        <v>11.6</v>
      </c>
      <c r="Q37" s="7">
        <v>4.2</v>
      </c>
      <c r="R37" s="7">
        <v>7.1</v>
      </c>
      <c r="S37" s="7">
        <v>59.8</v>
      </c>
      <c r="T37" s="7">
        <v>0</v>
      </c>
      <c r="U37" s="7">
        <v>0</v>
      </c>
      <c r="V37" s="7">
        <v>0</v>
      </c>
      <c r="W37" s="7">
        <v>3.1</v>
      </c>
      <c r="X37" s="7">
        <v>4.5999999999999996</v>
      </c>
      <c r="Y37" s="7">
        <v>68.3</v>
      </c>
      <c r="Z37" s="7">
        <v>2.6</v>
      </c>
      <c r="AA37" s="7">
        <v>6.9</v>
      </c>
      <c r="AB37" s="7">
        <v>9.6</v>
      </c>
      <c r="AC37" s="7">
        <v>4.9000000000000004</v>
      </c>
      <c r="AD37" s="7">
        <v>1.2</v>
      </c>
      <c r="AE37" s="7">
        <v>1.9</v>
      </c>
      <c r="AF37" s="7">
        <v>0.6</v>
      </c>
      <c r="AG37" s="7">
        <v>2.2999999999999998</v>
      </c>
      <c r="AH37" s="7">
        <v>0.8</v>
      </c>
      <c r="AI37" s="7">
        <v>2.2999999999999998</v>
      </c>
      <c r="AJ37" s="7">
        <v>5.0999999999999996</v>
      </c>
      <c r="AK37" s="7">
        <v>97.9</v>
      </c>
      <c r="AL37" s="7">
        <v>101.4</v>
      </c>
      <c r="AM37" s="7">
        <v>6.7</v>
      </c>
      <c r="AN37" s="7">
        <v>8.6999999999999993</v>
      </c>
      <c r="AO37" s="7">
        <v>23.4</v>
      </c>
      <c r="AP37" s="7">
        <v>15.8</v>
      </c>
      <c r="AQ37" s="7">
        <f>0.96*Table1[[#This Row],[FGA]]+Table1[[#This Row],[TOV]]+(0.44*Table1[[#This Row],[FTA]]-Table1[[#This Row],[OREB]])</f>
        <v>8.1399999999999988</v>
      </c>
      <c r="AR37" s="5">
        <v>8</v>
      </c>
      <c r="AS37" s="5">
        <v>0</v>
      </c>
      <c r="AT37" s="5">
        <v>6</v>
      </c>
      <c r="AU37" s="5">
        <v>250</v>
      </c>
      <c r="AV37" s="9">
        <f>Table1[[#This Row],[BLK]]+Table1[[#This Row],[PFD]]+Table1[[#This Row],[STL]]+Table1[Deflections]+Table1[[#This Row],[LooseBallsRecovered]]+Table1[[#This Row],[REB]]-Table1[[#This Row],[TOV]]+Table1[[#This Row],[ScreenAssistsPTS]]</f>
        <v>29</v>
      </c>
      <c r="AW3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16.899999999999999</v>
      </c>
      <c r="AX37" s="9">
        <f>Table1[[#This Row],[PTS]]/Table1[[#This Row],[POSS/G]]</f>
        <v>1.4250614250614253</v>
      </c>
      <c r="AY37" s="9">
        <v>9.5</v>
      </c>
      <c r="AZ37" s="9">
        <v>11.4</v>
      </c>
      <c r="BA37" s="9">
        <f>P37+AB37+AD37</f>
        <v>22.4</v>
      </c>
      <c r="BB37" s="9">
        <v>0.6</v>
      </c>
      <c r="BC37" s="9">
        <v>1.3</v>
      </c>
      <c r="BD37" s="9">
        <v>0.6</v>
      </c>
      <c r="BE37" s="9">
        <v>1547.628010972224</v>
      </c>
      <c r="BF37" s="15">
        <v>43.7</v>
      </c>
      <c r="BG37" s="15">
        <v>17</v>
      </c>
      <c r="BH37" s="9">
        <v>16</v>
      </c>
      <c r="BI37" s="9">
        <v>59.8</v>
      </c>
      <c r="BJ37" s="9">
        <f>0.4*Table1[[#This Row],[EFG%]]+0.25*Table1[[#This Row],[TOV%]]+0.2*Table1[[#This Row],[REB%]]+0.15*Table1[[#This Row],[FTr]]</f>
        <v>37.925000000000004</v>
      </c>
      <c r="BK37" s="9">
        <v>63.8</v>
      </c>
      <c r="BL37" s="9">
        <v>16.399999999999999</v>
      </c>
      <c r="BM37" s="9">
        <v>98.09</v>
      </c>
      <c r="BN37" s="9">
        <v>14.5</v>
      </c>
      <c r="BO37" s="9">
        <v>-3.5</v>
      </c>
      <c r="BP37" s="9">
        <v>31.3</v>
      </c>
      <c r="BQ37" s="9">
        <v>-2.4</v>
      </c>
      <c r="BR37" s="9">
        <v>1</v>
      </c>
      <c r="BS37" s="9">
        <v>0.20499999999999999</v>
      </c>
      <c r="BT37" s="9">
        <v>0.5</v>
      </c>
      <c r="BU37" s="9">
        <v>5.2</v>
      </c>
      <c r="BV3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10.35</v>
      </c>
      <c r="BW37" s="9">
        <v>7</v>
      </c>
      <c r="BX37" s="9">
        <v>2.5</v>
      </c>
      <c r="BY37" s="9">
        <v>20</v>
      </c>
      <c r="BZ3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19.000000000000004</v>
      </c>
      <c r="CA37" s="9">
        <f>Table1[[#This Row],[VA]]/30</f>
        <v>8.3333333333333339</v>
      </c>
      <c r="CB3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21</v>
      </c>
      <c r="CC3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0.20421270706008748</v>
      </c>
      <c r="CD37" s="12">
        <f>Table1[[#This Row],[Hustle]]/38</f>
        <v>0.76315789473684215</v>
      </c>
      <c r="CE37" s="12">
        <f>Table1[[#This Row],[Utility]]/23</f>
        <v>0.73478260869565215</v>
      </c>
      <c r="CF37" s="12">
        <f>Table1[[#This Row],[PPP]]/1.8</f>
        <v>0.79170079170079177</v>
      </c>
      <c r="CG37" s="12">
        <f>Table1[[#This Row],[AST Ratio]]/35</f>
        <v>0.27142857142857141</v>
      </c>
      <c r="CH37" s="12">
        <f>Table1[[#This Row],[ScreenAssistsPTS]]/18</f>
        <v>0.6333333333333333</v>
      </c>
      <c r="CI37" s="12">
        <f>Table1[[#This Row],[PRA]]/50</f>
        <v>0.44799999999999995</v>
      </c>
      <c r="CJ37" s="12">
        <f>Table1[[#This Row],[AST/TO]]/3</f>
        <v>0.19999999999999998</v>
      </c>
      <c r="CK37" s="12">
        <f>Table1[[#This Row],[REB]]/25</f>
        <v>0.38400000000000001</v>
      </c>
      <c r="CL37" s="12">
        <f>Table1[[#This Row],[Deflections]]/5</f>
        <v>0.26</v>
      </c>
      <c r="CM37" s="12">
        <f>Table1[[#This Row],[LooseBallsRecovered]]/2.3</f>
        <v>0.2608695652173913</v>
      </c>
      <c r="CN37" s="12">
        <f>Table1[[#This Row],[TeamELO]]/1800</f>
        <v>0.85979333942901337</v>
      </c>
      <c r="CO37" s="12">
        <f>Table1[[#This Row],[EFG%]]/70</f>
        <v>0.8542857142857142</v>
      </c>
      <c r="CP37" s="12">
        <f>Table1[[#This Row],[TS%]]/70</f>
        <v>0.91142857142857137</v>
      </c>
      <c r="CQ37" s="12">
        <f>Table1[[#This Row],[USG%]]/40</f>
        <v>0.41</v>
      </c>
      <c r="CR37" s="12">
        <f>Table1[[#This Row],[PACE]]/110</f>
        <v>0.89172727272727281</v>
      </c>
      <c r="CS37" s="12">
        <f>Table1[[#This Row],[PIE]]/24</f>
        <v>0.60416666666666663</v>
      </c>
      <c r="CT37" s="12">
        <f>(0.4*Table1[[#This Row],[EFG%]]+0.25*Table1[[#This Row],[TOV%]]+0.2*Table1[[#This Row],[REB%]]+0.15*Table1[[#This Row],[FTr]])/42</f>
        <v>0.9029761904761906</v>
      </c>
      <c r="CU37" s="12">
        <f>Table1[[#This Row],[NETRTG]]/17</f>
        <v>-0.20588235294117646</v>
      </c>
      <c r="CV37" s="12">
        <f>Table1[[#This Row],[FP]]/62</f>
        <v>0.50483870967741939</v>
      </c>
      <c r="CW37" s="12">
        <f>Table1[[#This Row],[RPM(+/-)]]/12</f>
        <v>-0.19999999999999998</v>
      </c>
      <c r="CX37" s="12">
        <f>Table1[[#This Row],[BPM]]/12</f>
        <v>8.3333333333333329E-2</v>
      </c>
      <c r="CY37" s="12">
        <f>Table1[[#This Row],[WS/48]]/0.3</f>
        <v>0.68333333333333335</v>
      </c>
      <c r="CZ37" s="12">
        <f>Table1[[#This Row],[PIPM]]/9</f>
        <v>5.5555555555555552E-2</v>
      </c>
      <c r="DA37" s="12">
        <f>Table1[[#This Row],[WAR]]/20</f>
        <v>0.26</v>
      </c>
      <c r="DB37" s="12">
        <f>Table1[[#This Row],[GmSc]]/21</f>
        <v>0.49285714285714283</v>
      </c>
      <c r="DC37" s="12">
        <f>Table1[[#This Row],[WinsRPM]]/21</f>
        <v>0.33333333333333331</v>
      </c>
      <c r="DD37" s="12">
        <f>Table1[[#This Row],[VORP]]/10</f>
        <v>0.25</v>
      </c>
      <c r="DE37" s="12">
        <f>Table1[[#This Row],[PER]]/33</f>
        <v>0.60606060606060608</v>
      </c>
      <c r="DF37" s="12">
        <f>Table1[[#This Row],[EFF]]/36</f>
        <v>0.5277777777777779</v>
      </c>
      <c r="DG37" s="12">
        <f>Table1[[#This Row],[EWA]]/30</f>
        <v>0.27777777777777779</v>
      </c>
      <c r="DH37" s="12">
        <f>Table1[[#This Row],[PIR]]/40</f>
        <v>0.52500000000000002</v>
      </c>
      <c r="DI37" s="12">
        <f>Table1[[#This Row],[Tendex]]/0.38</f>
        <v>0.53740186068444074</v>
      </c>
      <c r="DJ37" s="14">
        <f>SUM(Table1[[#This Row],[DPI]:[%Tendex]])/32</f>
        <v>0.46603242492423613</v>
      </c>
    </row>
    <row r="38" spans="1:114" x14ac:dyDescent="0.25">
      <c r="A38" t="s">
        <v>64</v>
      </c>
      <c r="B38" t="s">
        <v>101</v>
      </c>
      <c r="C38" t="s">
        <v>92</v>
      </c>
      <c r="D38" t="s">
        <v>29</v>
      </c>
      <c r="E38" s="7">
        <v>11.5</v>
      </c>
      <c r="F38" t="s">
        <v>65</v>
      </c>
      <c r="G38" s="7">
        <v>105.36</v>
      </c>
      <c r="H38" s="6">
        <v>25</v>
      </c>
      <c r="I38" s="6">
        <v>32</v>
      </c>
      <c r="J38" s="6">
        <v>27</v>
      </c>
      <c r="K38" s="6">
        <v>5</v>
      </c>
      <c r="L38" s="8">
        <f>Table1[[#This Row],[W]]/Table1[[#This Row],[GP]]</f>
        <v>0.84375</v>
      </c>
      <c r="M38" s="6">
        <v>9858.5300000000225</v>
      </c>
      <c r="N38" s="7">
        <v>30.9</v>
      </c>
      <c r="O38" s="7">
        <v>988.8</v>
      </c>
      <c r="P38" s="7">
        <v>30.3</v>
      </c>
      <c r="Q38" s="7">
        <v>11.3</v>
      </c>
      <c r="R38" s="7">
        <v>20.3</v>
      </c>
      <c r="S38" s="7">
        <v>55.5</v>
      </c>
      <c r="T38" s="7">
        <v>1.7</v>
      </c>
      <c r="U38" s="7">
        <v>5.0999999999999996</v>
      </c>
      <c r="V38" s="7">
        <v>32.700000000000003</v>
      </c>
      <c r="W38" s="7">
        <v>6.2</v>
      </c>
      <c r="X38" s="7">
        <v>10.199999999999999</v>
      </c>
      <c r="Y38" s="7">
        <v>60.4</v>
      </c>
      <c r="Z38" s="7">
        <v>2.6</v>
      </c>
      <c r="AA38" s="7">
        <v>10.3</v>
      </c>
      <c r="AB38" s="7">
        <v>12.8</v>
      </c>
      <c r="AC38" s="7">
        <v>2.1</v>
      </c>
      <c r="AD38" s="7">
        <v>5.7</v>
      </c>
      <c r="AE38" s="7">
        <v>3.6</v>
      </c>
      <c r="AF38" s="7">
        <v>1.3</v>
      </c>
      <c r="AG38" s="7">
        <v>1.2</v>
      </c>
      <c r="AH38" s="7">
        <v>1.3</v>
      </c>
      <c r="AI38" s="7">
        <v>3.1</v>
      </c>
      <c r="AJ38" s="7">
        <v>8.3000000000000007</v>
      </c>
      <c r="AK38" s="7">
        <v>114</v>
      </c>
      <c r="AL38" s="7">
        <v>98.1</v>
      </c>
      <c r="AM38" s="7">
        <v>32.9</v>
      </c>
      <c r="AN38" s="7">
        <v>7.9</v>
      </c>
      <c r="AO38" s="7">
        <v>27.7</v>
      </c>
      <c r="AP38" s="7">
        <v>10.6</v>
      </c>
      <c r="AQ38" s="7">
        <f>0.96*Table1[[#This Row],[FGA]]+Table1[[#This Row],[TOV]]+(0.44*Table1[[#This Row],[FTA]]-Table1[[#This Row],[OREB]])</f>
        <v>24.975999999999999</v>
      </c>
      <c r="AR38" s="5">
        <v>29</v>
      </c>
      <c r="AS38" s="5">
        <v>3</v>
      </c>
      <c r="AT38" s="5">
        <v>10</v>
      </c>
      <c r="AU38" s="5">
        <v>500</v>
      </c>
      <c r="AV38" s="9">
        <f>Table1[[#This Row],[BLK]]+Table1[[#This Row],[PFD]]+Table1[[#This Row],[STL]]+Table1[Deflections]+Table1[[#This Row],[LooseBallsRecovered]]+Table1[[#This Row],[REB]]-Table1[[#This Row],[TOV]]+Table1[[#This Row],[ScreenAssistsPTS]]</f>
        <v>28.5</v>
      </c>
      <c r="AW3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12.88</v>
      </c>
      <c r="AX38" s="9">
        <f>Table1[[#This Row],[PTS]]/Table1[[#This Row],[POSS/G]]</f>
        <v>1.2131646380525305</v>
      </c>
      <c r="AY38" s="9">
        <v>16.8</v>
      </c>
      <c r="AZ38" s="9">
        <v>4.7</v>
      </c>
      <c r="BA38" s="9">
        <f>P38+AB38+AD38</f>
        <v>48.800000000000004</v>
      </c>
      <c r="BB38" s="9">
        <v>1.58</v>
      </c>
      <c r="BC38" s="9">
        <v>2.4</v>
      </c>
      <c r="BD38" s="9">
        <v>1.4</v>
      </c>
      <c r="BE38" s="9">
        <v>1714.5690538965482</v>
      </c>
      <c r="BF38" s="15">
        <v>30.5</v>
      </c>
      <c r="BG38" s="15">
        <v>12</v>
      </c>
      <c r="BH38" s="9">
        <v>18.399999999999999</v>
      </c>
      <c r="BI38" s="9">
        <v>59.6</v>
      </c>
      <c r="BJ38" s="9">
        <f>0.4*Table1[[#This Row],[EFG%]]+0.25*Table1[[#This Row],[TOV%]]+0.2*Table1[[#This Row],[REB%]]+0.15*Table1[[#This Row],[FTr]]</f>
        <v>35.095000000000006</v>
      </c>
      <c r="BK38" s="9">
        <v>61.2</v>
      </c>
      <c r="BL38" s="9">
        <v>36.799999999999997</v>
      </c>
      <c r="BM38" s="9">
        <v>106.78</v>
      </c>
      <c r="BN38" s="9">
        <v>23.4</v>
      </c>
      <c r="BO38" s="9">
        <v>15.9</v>
      </c>
      <c r="BP38" s="9">
        <v>57.9</v>
      </c>
      <c r="BQ38" s="9">
        <v>11</v>
      </c>
      <c r="BR38" s="9">
        <v>7.5</v>
      </c>
      <c r="BS38" s="9">
        <v>0.27500000000000002</v>
      </c>
      <c r="BT38" s="9">
        <v>9.1</v>
      </c>
      <c r="BU38" s="9">
        <v>11.5</v>
      </c>
      <c r="BV3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20.340000000000003</v>
      </c>
      <c r="BW38" s="9">
        <v>11.7</v>
      </c>
      <c r="BX38" s="9">
        <v>6.5</v>
      </c>
      <c r="BY38" s="9">
        <v>32</v>
      </c>
      <c r="BZ3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34.700000000000003</v>
      </c>
      <c r="CA38" s="9">
        <f>Table1[[#This Row],[VA]]/30</f>
        <v>16.666666666666668</v>
      </c>
      <c r="CB3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38.600000000000009</v>
      </c>
      <c r="CC3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0.35638223655434415</v>
      </c>
      <c r="CD38" s="12">
        <f>Table1[[#This Row],[Hustle]]/38</f>
        <v>0.75</v>
      </c>
      <c r="CE38" s="12">
        <f>Table1[[#This Row],[Utility]]/23</f>
        <v>0.56000000000000005</v>
      </c>
      <c r="CF38" s="12">
        <f>Table1[[#This Row],[PPP]]/1.8</f>
        <v>0.67398035447362803</v>
      </c>
      <c r="CG38" s="12">
        <f>Table1[[#This Row],[AST Ratio]]/35</f>
        <v>0.48000000000000004</v>
      </c>
      <c r="CH38" s="12">
        <f>Table1[[#This Row],[ScreenAssistsPTS]]/18</f>
        <v>0.26111111111111113</v>
      </c>
      <c r="CI38" s="12">
        <f>Table1[[#This Row],[PRA]]/50</f>
        <v>0.97600000000000009</v>
      </c>
      <c r="CJ38" s="12">
        <f>Table1[[#This Row],[AST/TO]]/3</f>
        <v>0.52666666666666673</v>
      </c>
      <c r="CK38" s="12">
        <f>Table1[[#This Row],[REB]]/25</f>
        <v>0.51200000000000001</v>
      </c>
      <c r="CL38" s="12">
        <f>Table1[[#This Row],[Deflections]]/5</f>
        <v>0.48</v>
      </c>
      <c r="CM38" s="12">
        <f>Table1[[#This Row],[LooseBallsRecovered]]/2.3</f>
        <v>0.60869565217391308</v>
      </c>
      <c r="CN38" s="12">
        <f>Table1[[#This Row],[TeamELO]]/1800</f>
        <v>0.95253836327586017</v>
      </c>
      <c r="CO38" s="12">
        <f>Table1[[#This Row],[EFG%]]/70</f>
        <v>0.85142857142857142</v>
      </c>
      <c r="CP38" s="12">
        <f>Table1[[#This Row],[TS%]]/70</f>
        <v>0.87428571428571433</v>
      </c>
      <c r="CQ38" s="12">
        <f>Table1[[#This Row],[USG%]]/40</f>
        <v>0.91999999999999993</v>
      </c>
      <c r="CR38" s="12">
        <f>Table1[[#This Row],[PACE]]/110</f>
        <v>0.97072727272727277</v>
      </c>
      <c r="CS38" s="12">
        <f>Table1[[#This Row],[PIE]]/24</f>
        <v>0.97499999999999998</v>
      </c>
      <c r="CT38" s="12">
        <f>(0.4*Table1[[#This Row],[EFG%]]+0.25*Table1[[#This Row],[TOV%]]+0.2*Table1[[#This Row],[REB%]]+0.15*Table1[[#This Row],[FTr]])/42</f>
        <v>0.83559523809523828</v>
      </c>
      <c r="CU38" s="12">
        <f>Table1[[#This Row],[NETRTG]]/17</f>
        <v>0.93529411764705883</v>
      </c>
      <c r="CV38" s="12">
        <f>Table1[[#This Row],[FP]]/62</f>
        <v>0.93387096774193545</v>
      </c>
      <c r="CW38" s="12">
        <f>Table1[[#This Row],[RPM(+/-)]]/12</f>
        <v>0.91666666666666663</v>
      </c>
      <c r="CX38" s="12">
        <f>Table1[[#This Row],[BPM]]/12</f>
        <v>0.625</v>
      </c>
      <c r="CY38" s="12">
        <f>Table1[[#This Row],[WS/48]]/0.3</f>
        <v>0.91666666666666674</v>
      </c>
      <c r="CZ38" s="12">
        <f>Table1[[#This Row],[PIPM]]/9</f>
        <v>1.0111111111111111</v>
      </c>
      <c r="DA38" s="12">
        <f>Table1[[#This Row],[WAR]]/20</f>
        <v>0.57499999999999996</v>
      </c>
      <c r="DB38" s="12">
        <f>Table1[[#This Row],[GmSc]]/21</f>
        <v>0.96857142857142875</v>
      </c>
      <c r="DC38" s="12">
        <f>Table1[[#This Row],[WinsRPM]]/21</f>
        <v>0.55714285714285716</v>
      </c>
      <c r="DD38" s="12">
        <f>Table1[[#This Row],[VORP]]/10</f>
        <v>0.65</v>
      </c>
      <c r="DE38" s="12">
        <f>Table1[[#This Row],[PER]]/33</f>
        <v>0.96969696969696972</v>
      </c>
      <c r="DF38" s="12">
        <f>Table1[[#This Row],[EFF]]/36</f>
        <v>0.96388888888888902</v>
      </c>
      <c r="DG38" s="12">
        <f>Table1[[#This Row],[EWA]]/30</f>
        <v>0.55555555555555558</v>
      </c>
      <c r="DH38" s="12">
        <f>Table1[[#This Row],[PIR]]/40</f>
        <v>0.96500000000000019</v>
      </c>
      <c r="DI38" s="12">
        <f>Table1[[#This Row],[Tendex]]/0.38</f>
        <v>0.93784799093248461</v>
      </c>
      <c r="DJ38" s="14">
        <f>SUM(Table1[[#This Row],[DPI]:[%Tendex]])/32</f>
        <v>0.77154194265186249</v>
      </c>
    </row>
    <row r="39" spans="1:114" x14ac:dyDescent="0.25">
      <c r="A39" t="s">
        <v>69</v>
      </c>
      <c r="B39" t="s">
        <v>101</v>
      </c>
      <c r="C39" t="s">
        <v>91</v>
      </c>
      <c r="D39" t="s">
        <v>54</v>
      </c>
      <c r="E39" s="7">
        <v>10.6</v>
      </c>
      <c r="F39" t="s">
        <v>60</v>
      </c>
      <c r="G39" s="7">
        <v>99.38</v>
      </c>
      <c r="H39" s="6">
        <v>25</v>
      </c>
      <c r="I39" s="6">
        <v>16</v>
      </c>
      <c r="J39" s="6">
        <v>12</v>
      </c>
      <c r="K39" s="6">
        <v>4</v>
      </c>
      <c r="L39" s="8">
        <f>Table1[[#This Row],[W]]/Table1[[#This Row],[GP]]</f>
        <v>0.75</v>
      </c>
      <c r="M39" s="6">
        <v>7621.5700000000115</v>
      </c>
      <c r="N39" s="7">
        <v>30.1</v>
      </c>
      <c r="O39" s="7">
        <v>481.6</v>
      </c>
      <c r="P39" s="7">
        <v>22.8</v>
      </c>
      <c r="Q39" s="7">
        <v>7.4</v>
      </c>
      <c r="R39" s="7">
        <v>16.100000000000001</v>
      </c>
      <c r="S39" s="7">
        <v>45.7</v>
      </c>
      <c r="T39" s="7">
        <v>1.2</v>
      </c>
      <c r="U39" s="7">
        <v>3.9</v>
      </c>
      <c r="V39" s="7">
        <v>30.6</v>
      </c>
      <c r="W39" s="7">
        <v>6.9</v>
      </c>
      <c r="X39" s="7">
        <v>8.4</v>
      </c>
      <c r="Y39" s="7">
        <v>81.5</v>
      </c>
      <c r="Z39" s="7">
        <v>2.7</v>
      </c>
      <c r="AA39" s="7">
        <v>9.6</v>
      </c>
      <c r="AB39" s="7">
        <v>12.3</v>
      </c>
      <c r="AC39" s="7">
        <v>3.1</v>
      </c>
      <c r="AD39" s="7">
        <v>2.8</v>
      </c>
      <c r="AE39" s="7">
        <v>2.9</v>
      </c>
      <c r="AF39" s="7">
        <v>0.9</v>
      </c>
      <c r="AG39" s="7">
        <v>1.4</v>
      </c>
      <c r="AH39" s="7">
        <v>0.8</v>
      </c>
      <c r="AI39" s="7">
        <v>3.4</v>
      </c>
      <c r="AJ39" s="7">
        <v>6.6</v>
      </c>
      <c r="AK39" s="7">
        <v>105.5</v>
      </c>
      <c r="AL39" s="7">
        <v>93.8</v>
      </c>
      <c r="AM39" s="7">
        <v>16.899999999999999</v>
      </c>
      <c r="AN39" s="7">
        <v>9</v>
      </c>
      <c r="AO39" s="7">
        <v>30.1</v>
      </c>
      <c r="AP39" s="7">
        <v>11.5</v>
      </c>
      <c r="AQ39" s="7">
        <f>0.96*Table1[[#This Row],[FGA]]+Table1[[#This Row],[TOV]]+(0.44*Table1[[#This Row],[FTA]]-Table1[[#This Row],[OREB]])</f>
        <v>19.352</v>
      </c>
      <c r="AR39" s="5">
        <v>12</v>
      </c>
      <c r="AS39" s="5">
        <v>0</v>
      </c>
      <c r="AT39" s="5">
        <v>9</v>
      </c>
      <c r="AU39" s="5">
        <v>300</v>
      </c>
      <c r="AV39" s="9">
        <f>Table1[[#This Row],[BLK]]+Table1[[#This Row],[PFD]]+Table1[[#This Row],[STL]]+Table1[Deflections]+Table1[[#This Row],[LooseBallsRecovered]]+Table1[[#This Row],[REB]]-Table1[[#This Row],[TOV]]+Table1[[#This Row],[ScreenAssistsPTS]]</f>
        <v>28.400000000000002</v>
      </c>
      <c r="AW3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12.86</v>
      </c>
      <c r="AX39" s="9">
        <f>Table1[[#This Row],[PTS]]/Table1[[#This Row],[POSS/G]]</f>
        <v>1.1781727986771393</v>
      </c>
      <c r="AY39" s="9">
        <v>11</v>
      </c>
      <c r="AZ39" s="9">
        <v>6.8</v>
      </c>
      <c r="BA39" s="9">
        <f>P39+AB39+AD39</f>
        <v>37.9</v>
      </c>
      <c r="BB39" s="9">
        <v>0.96</v>
      </c>
      <c r="BC39" s="9">
        <v>1.7</v>
      </c>
      <c r="BD39" s="9">
        <v>1.6</v>
      </c>
      <c r="BE39" s="9">
        <v>1597.199023537361</v>
      </c>
      <c r="BF39" s="15">
        <v>42.9</v>
      </c>
      <c r="BG39" s="15">
        <v>12</v>
      </c>
      <c r="BH39" s="9">
        <v>20</v>
      </c>
      <c r="BI39" s="9">
        <v>49.4</v>
      </c>
      <c r="BJ39" s="9">
        <f>0.4*Table1[[#This Row],[EFG%]]+0.25*Table1[[#This Row],[TOV%]]+0.2*Table1[[#This Row],[REB%]]+0.15*Table1[[#This Row],[FTr]]</f>
        <v>33.195</v>
      </c>
      <c r="BK39" s="9">
        <v>57.5</v>
      </c>
      <c r="BL39" s="9">
        <v>31.6</v>
      </c>
      <c r="BM39" s="9">
        <v>100.82</v>
      </c>
      <c r="BN39" s="9">
        <v>21.3</v>
      </c>
      <c r="BO39" s="9">
        <v>11.7</v>
      </c>
      <c r="BP39" s="9">
        <v>46</v>
      </c>
      <c r="BQ39" s="9">
        <v>7</v>
      </c>
      <c r="BR39" s="9">
        <v>6</v>
      </c>
      <c r="BS39" s="9">
        <v>0.25</v>
      </c>
      <c r="BT39" s="9">
        <v>7</v>
      </c>
      <c r="BU39" s="9">
        <v>9</v>
      </c>
      <c r="BV3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14.119999999999996</v>
      </c>
      <c r="BW39" s="9">
        <v>2.5</v>
      </c>
      <c r="BX39" s="9">
        <v>2</v>
      </c>
      <c r="BY39" s="9">
        <v>26</v>
      </c>
      <c r="BZ3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27.099999999999994</v>
      </c>
      <c r="CA39" s="9">
        <f>Table1[[#This Row],[VA]]/30</f>
        <v>10</v>
      </c>
      <c r="CB3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29.499999999999996</v>
      </c>
      <c r="CC3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0.28221443046556421</v>
      </c>
      <c r="CD39" s="12">
        <f>Table1[[#This Row],[Hustle]]/38</f>
        <v>0.74736842105263168</v>
      </c>
      <c r="CE39" s="12">
        <f>Table1[[#This Row],[Utility]]/23</f>
        <v>0.55913043478260871</v>
      </c>
      <c r="CF39" s="12">
        <f>Table1[[#This Row],[PPP]]/1.8</f>
        <v>0.6545404437095218</v>
      </c>
      <c r="CG39" s="12">
        <f>Table1[[#This Row],[AST Ratio]]/35</f>
        <v>0.31428571428571428</v>
      </c>
      <c r="CH39" s="12">
        <f>Table1[[#This Row],[ScreenAssistsPTS]]/18</f>
        <v>0.37777777777777777</v>
      </c>
      <c r="CI39" s="12">
        <f>Table1[[#This Row],[PRA]]/50</f>
        <v>0.75800000000000001</v>
      </c>
      <c r="CJ39" s="12">
        <f>Table1[[#This Row],[AST/TO]]/3</f>
        <v>0.32</v>
      </c>
      <c r="CK39" s="12">
        <f>Table1[[#This Row],[REB]]/25</f>
        <v>0.49200000000000005</v>
      </c>
      <c r="CL39" s="12">
        <f>Table1[[#This Row],[Deflections]]/5</f>
        <v>0.33999999999999997</v>
      </c>
      <c r="CM39" s="12">
        <f>Table1[[#This Row],[LooseBallsRecovered]]/2.3</f>
        <v>0.69565217391304357</v>
      </c>
      <c r="CN39" s="12">
        <f>Table1[[#This Row],[TeamELO]]/1800</f>
        <v>0.88733279085408945</v>
      </c>
      <c r="CO39" s="12">
        <f>Table1[[#This Row],[EFG%]]/70</f>
        <v>0.70571428571428574</v>
      </c>
      <c r="CP39" s="12">
        <f>Table1[[#This Row],[TS%]]/70</f>
        <v>0.8214285714285714</v>
      </c>
      <c r="CQ39" s="12">
        <f>Table1[[#This Row],[USG%]]/40</f>
        <v>0.79</v>
      </c>
      <c r="CR39" s="12">
        <f>Table1[[#This Row],[PACE]]/110</f>
        <v>0.91654545454545444</v>
      </c>
      <c r="CS39" s="12">
        <f>Table1[[#This Row],[PIE]]/24</f>
        <v>0.88750000000000007</v>
      </c>
      <c r="CT39" s="12">
        <f>(0.4*Table1[[#This Row],[EFG%]]+0.25*Table1[[#This Row],[TOV%]]+0.2*Table1[[#This Row],[REB%]]+0.15*Table1[[#This Row],[FTr]])/42</f>
        <v>0.79035714285714287</v>
      </c>
      <c r="CU39" s="12">
        <f>Table1[[#This Row],[NETRTG]]/17</f>
        <v>0.68823529411764706</v>
      </c>
      <c r="CV39" s="12">
        <f>Table1[[#This Row],[FP]]/62</f>
        <v>0.74193548387096775</v>
      </c>
      <c r="CW39" s="12">
        <f>Table1[[#This Row],[RPM(+/-)]]/12</f>
        <v>0.58333333333333337</v>
      </c>
      <c r="CX39" s="12">
        <f>Table1[[#This Row],[BPM]]/12</f>
        <v>0.5</v>
      </c>
      <c r="CY39" s="12">
        <f>Table1[[#This Row],[WS/48]]/0.3</f>
        <v>0.83333333333333337</v>
      </c>
      <c r="CZ39" s="12">
        <f>Table1[[#This Row],[PIPM]]/9</f>
        <v>0.77777777777777779</v>
      </c>
      <c r="DA39" s="12">
        <f>Table1[[#This Row],[WAR]]/20</f>
        <v>0.45</v>
      </c>
      <c r="DB39" s="12">
        <f>Table1[[#This Row],[GmSc]]/21</f>
        <v>0.67238095238095219</v>
      </c>
      <c r="DC39" s="12">
        <f>Table1[[#This Row],[WinsRPM]]/21</f>
        <v>0.11904761904761904</v>
      </c>
      <c r="DD39" s="12">
        <f>Table1[[#This Row],[VORP]]/10</f>
        <v>0.2</v>
      </c>
      <c r="DE39" s="12">
        <f>Table1[[#This Row],[PER]]/33</f>
        <v>0.78787878787878785</v>
      </c>
      <c r="DF39" s="12">
        <f>Table1[[#This Row],[EFF]]/36</f>
        <v>0.75277777777777766</v>
      </c>
      <c r="DG39" s="12">
        <f>Table1[[#This Row],[EWA]]/30</f>
        <v>0.33333333333333331</v>
      </c>
      <c r="DH39" s="12">
        <f>Table1[[#This Row],[PIR]]/40</f>
        <v>0.73749999999999993</v>
      </c>
      <c r="DI39" s="12">
        <f>Table1[[#This Row],[Tendex]]/0.38</f>
        <v>0.74266955385674793</v>
      </c>
      <c r="DJ39" s="14">
        <f>SUM(Table1[[#This Row],[DPI]:[%Tendex]])/32</f>
        <v>0.62430738930091001</v>
      </c>
    </row>
    <row r="40" spans="1:114" x14ac:dyDescent="0.25">
      <c r="A40" t="s">
        <v>80</v>
      </c>
      <c r="B40" t="s">
        <v>90</v>
      </c>
      <c r="C40" t="s">
        <v>94</v>
      </c>
      <c r="D40" t="s">
        <v>54</v>
      </c>
      <c r="E40" s="7">
        <v>10.6</v>
      </c>
      <c r="F40" t="s">
        <v>81</v>
      </c>
      <c r="G40" s="7">
        <v>97.69</v>
      </c>
      <c r="H40" s="6">
        <v>23</v>
      </c>
      <c r="I40" s="6">
        <v>75</v>
      </c>
      <c r="J40" s="6">
        <v>43</v>
      </c>
      <c r="K40" s="6">
        <v>32</v>
      </c>
      <c r="L40" s="8">
        <f>Table1[[#This Row],[W]]/Table1[[#This Row],[GP]]</f>
        <v>0.57333333333333336</v>
      </c>
      <c r="M40" s="6">
        <v>32279</v>
      </c>
      <c r="N40" s="7">
        <v>32.6</v>
      </c>
      <c r="O40" s="7">
        <v>2445</v>
      </c>
      <c r="P40" s="7">
        <v>18.5</v>
      </c>
      <c r="Q40" s="7">
        <v>6.7</v>
      </c>
      <c r="R40" s="7">
        <v>13.5</v>
      </c>
      <c r="S40" s="7">
        <v>49.9</v>
      </c>
      <c r="T40" s="7">
        <v>1.5</v>
      </c>
      <c r="U40" s="7">
        <v>3.7</v>
      </c>
      <c r="V40" s="7">
        <v>39.6</v>
      </c>
      <c r="W40" s="7">
        <v>3.5</v>
      </c>
      <c r="X40" s="7">
        <v>4.2</v>
      </c>
      <c r="Y40" s="7">
        <v>85</v>
      </c>
      <c r="Z40" s="7">
        <v>2.6</v>
      </c>
      <c r="AA40" s="7">
        <v>8.1</v>
      </c>
      <c r="AB40" s="7">
        <v>10.7</v>
      </c>
      <c r="AC40" s="7">
        <v>4.3</v>
      </c>
      <c r="AD40" s="7">
        <v>6.1</v>
      </c>
      <c r="AE40" s="7">
        <v>2.8</v>
      </c>
      <c r="AF40" s="7">
        <v>1.2</v>
      </c>
      <c r="AG40" s="7">
        <v>0.8</v>
      </c>
      <c r="AH40" s="7">
        <v>0.6</v>
      </c>
      <c r="AI40" s="7">
        <v>2.8</v>
      </c>
      <c r="AJ40" s="7">
        <v>5.0999999999999996</v>
      </c>
      <c r="AK40" s="7">
        <v>114</v>
      </c>
      <c r="AL40" s="7">
        <v>107.8</v>
      </c>
      <c r="AM40" s="7">
        <v>28.6</v>
      </c>
      <c r="AN40" s="7">
        <v>8.1</v>
      </c>
      <c r="AO40" s="7">
        <v>25.4</v>
      </c>
      <c r="AP40" s="7">
        <v>11.6</v>
      </c>
      <c r="AQ40" s="7">
        <f>0.96*Table1[[#This Row],[FGA]]+Table1[[#This Row],[TOV]]+(0.44*Table1[[#This Row],[FTA]]-Table1[[#This Row],[OREB]])</f>
        <v>15.007999999999997</v>
      </c>
      <c r="AR40" s="5">
        <v>38</v>
      </c>
      <c r="AS40" s="5">
        <v>10</v>
      </c>
      <c r="AT40" s="5">
        <v>9.9</v>
      </c>
      <c r="AU40" s="5">
        <v>507</v>
      </c>
      <c r="AV40" s="9">
        <f>Table1[[#This Row],[BLK]]+Table1[[#This Row],[PFD]]+Table1[[#This Row],[STL]]+Table1[Deflections]+Table1[[#This Row],[LooseBallsRecovered]]+Table1[[#This Row],[REB]]-Table1[[#This Row],[TOV]]+Table1[[#This Row],[ScreenAssistsPTS]]</f>
        <v>28.4</v>
      </c>
      <c r="AW4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16.48</v>
      </c>
      <c r="AX40" s="9">
        <f>Table1[[#This Row],[PTS]]/Table1[[#This Row],[POSS/G]]</f>
        <v>1.2326759061833692</v>
      </c>
      <c r="AY40" s="9">
        <v>25.3</v>
      </c>
      <c r="AZ40" s="9">
        <v>9.6999999999999993</v>
      </c>
      <c r="BA40" s="9">
        <f>P40+AB40+AD40</f>
        <v>35.299999999999997</v>
      </c>
      <c r="BB40" s="9">
        <v>2.1800000000000002</v>
      </c>
      <c r="BC40" s="9">
        <v>2.5</v>
      </c>
      <c r="BD40" s="9">
        <v>1.2</v>
      </c>
      <c r="BE40" s="9">
        <v>1719.0602793401638</v>
      </c>
      <c r="BF40" s="15">
        <v>25.9</v>
      </c>
      <c r="BG40" s="15">
        <v>15</v>
      </c>
      <c r="BH40" s="9">
        <v>16.8</v>
      </c>
      <c r="BI40" s="9">
        <v>55.4</v>
      </c>
      <c r="BJ40" s="9">
        <f>0.4*Table1[[#This Row],[EFG%]]+0.25*Table1[[#This Row],[TOV%]]+0.2*Table1[[#This Row],[REB%]]+0.15*Table1[[#This Row],[FTr]]</f>
        <v>33.155000000000001</v>
      </c>
      <c r="BK40" s="9">
        <v>60.3</v>
      </c>
      <c r="BL40" s="9">
        <v>23.8</v>
      </c>
      <c r="BM40" s="9">
        <v>97.52</v>
      </c>
      <c r="BN40" s="9">
        <v>16.899999999999999</v>
      </c>
      <c r="BO40" s="9">
        <v>6.2</v>
      </c>
      <c r="BP40" s="9">
        <v>43.7</v>
      </c>
      <c r="BQ40" s="9">
        <v>4.7</v>
      </c>
      <c r="BR40" s="9">
        <v>6.9</v>
      </c>
      <c r="BS40" s="9">
        <v>0.20799999999999999</v>
      </c>
      <c r="BT40" s="9">
        <v>5.47</v>
      </c>
      <c r="BU40" s="9">
        <v>10.27493138</v>
      </c>
      <c r="BV4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12.420000000000002</v>
      </c>
      <c r="BW40" s="9">
        <v>14.03</v>
      </c>
      <c r="BX40" s="9">
        <v>5.0999999999999996</v>
      </c>
      <c r="BY40" s="9">
        <v>24.52</v>
      </c>
      <c r="BZ4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26.999999999999996</v>
      </c>
      <c r="CA40" s="9">
        <f>Table1[[#This Row],[VA]]/30</f>
        <v>16.899999999999999</v>
      </c>
      <c r="CB4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28.7</v>
      </c>
      <c r="CC4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0.29147740201518052</v>
      </c>
      <c r="CD40" s="12">
        <f>Table1[[#This Row],[Hustle]]/38</f>
        <v>0.74736842105263157</v>
      </c>
      <c r="CE40" s="12">
        <f>Table1[[#This Row],[Utility]]/23</f>
        <v>0.71652173913043482</v>
      </c>
      <c r="CF40" s="12">
        <f>Table1[[#This Row],[PPP]]/1.8</f>
        <v>0.6848199478796495</v>
      </c>
      <c r="CG40" s="12">
        <f>Table1[[#This Row],[AST Ratio]]/35</f>
        <v>0.72285714285714286</v>
      </c>
      <c r="CH40" s="12">
        <f>Table1[[#This Row],[ScreenAssistsPTS]]/18</f>
        <v>0.53888888888888886</v>
      </c>
      <c r="CI40" s="12">
        <f>Table1[[#This Row],[PRA]]/50</f>
        <v>0.70599999999999996</v>
      </c>
      <c r="CJ40" s="12">
        <f>Table1[[#This Row],[AST/TO]]/3</f>
        <v>0.72666666666666668</v>
      </c>
      <c r="CK40" s="12">
        <f>Table1[[#This Row],[REB]]/25</f>
        <v>0.42799999999999999</v>
      </c>
      <c r="CL40" s="12">
        <f>Table1[[#This Row],[Deflections]]/5</f>
        <v>0.5</v>
      </c>
      <c r="CM40" s="12">
        <f>Table1[[#This Row],[LooseBallsRecovered]]/2.3</f>
        <v>0.52173913043478259</v>
      </c>
      <c r="CN40" s="12">
        <f>Table1[[#This Row],[TeamELO]]/1800</f>
        <v>0.95503348852231318</v>
      </c>
      <c r="CO40" s="12">
        <f>Table1[[#This Row],[EFG%]]/70</f>
        <v>0.79142857142857137</v>
      </c>
      <c r="CP40" s="12">
        <f>Table1[[#This Row],[TS%]]/70</f>
        <v>0.86142857142857143</v>
      </c>
      <c r="CQ40" s="12">
        <f>Table1[[#This Row],[USG%]]/40</f>
        <v>0.59499999999999997</v>
      </c>
      <c r="CR40" s="12">
        <f>Table1[[#This Row],[PACE]]/110</f>
        <v>0.88654545454545453</v>
      </c>
      <c r="CS40" s="12">
        <f>Table1[[#This Row],[PIE]]/24</f>
        <v>0.70416666666666661</v>
      </c>
      <c r="CT40" s="12">
        <f>(0.4*Table1[[#This Row],[EFG%]]+0.25*Table1[[#This Row],[TOV%]]+0.2*Table1[[#This Row],[REB%]]+0.15*Table1[[#This Row],[FTr]])/42</f>
        <v>0.78940476190476194</v>
      </c>
      <c r="CU40" s="12">
        <f>Table1[[#This Row],[NETRTG]]/17</f>
        <v>0.36470588235294121</v>
      </c>
      <c r="CV40" s="12">
        <f>Table1[[#This Row],[FP]]/62</f>
        <v>0.70483870967741935</v>
      </c>
      <c r="CW40" s="12">
        <f>Table1[[#This Row],[RPM(+/-)]]/12</f>
        <v>0.39166666666666666</v>
      </c>
      <c r="CX40" s="12">
        <f>Table1[[#This Row],[BPM]]/12</f>
        <v>0.57500000000000007</v>
      </c>
      <c r="CY40" s="12">
        <f>Table1[[#This Row],[WS/48]]/0.3</f>
        <v>0.69333333333333336</v>
      </c>
      <c r="CZ40" s="12">
        <f>Table1[[#This Row],[PIPM]]/9</f>
        <v>0.60777777777777775</v>
      </c>
      <c r="DA40" s="12">
        <f>Table1[[#This Row],[WAR]]/20</f>
        <v>0.51374656900000004</v>
      </c>
      <c r="DB40" s="12">
        <f>Table1[[#This Row],[GmSc]]/21</f>
        <v>0.59142857142857153</v>
      </c>
      <c r="DC40" s="12">
        <f>Table1[[#This Row],[WinsRPM]]/21</f>
        <v>0.66809523809523808</v>
      </c>
      <c r="DD40" s="12">
        <f>Table1[[#This Row],[VORP]]/10</f>
        <v>0.51</v>
      </c>
      <c r="DE40" s="12">
        <f>Table1[[#This Row],[PER]]/33</f>
        <v>0.74303030303030304</v>
      </c>
      <c r="DF40" s="12">
        <f>Table1[[#This Row],[EFF]]/36</f>
        <v>0.74999999999999989</v>
      </c>
      <c r="DG40" s="12">
        <f>Table1[[#This Row],[EWA]]/30</f>
        <v>0.56333333333333324</v>
      </c>
      <c r="DH40" s="12">
        <f>Table1[[#This Row],[PIR]]/40</f>
        <v>0.71750000000000003</v>
      </c>
      <c r="DI40" s="12">
        <f>Table1[[#This Row],[Tendex]]/0.38</f>
        <v>0.7670457947767908</v>
      </c>
      <c r="DJ40" s="14">
        <f>SUM(Table1[[#This Row],[DPI]:[%Tendex]])/32</f>
        <v>0.657417863464966</v>
      </c>
    </row>
    <row r="41" spans="1:114" x14ac:dyDescent="0.25">
      <c r="A41" t="s">
        <v>69</v>
      </c>
      <c r="B41" t="s">
        <v>101</v>
      </c>
      <c r="C41" t="s">
        <v>92</v>
      </c>
      <c r="D41" t="s">
        <v>54</v>
      </c>
      <c r="E41" s="7">
        <v>10.6</v>
      </c>
      <c r="F41" t="s">
        <v>60</v>
      </c>
      <c r="G41" s="7">
        <v>99.38</v>
      </c>
      <c r="H41" s="6">
        <v>25</v>
      </c>
      <c r="I41" s="6">
        <v>29</v>
      </c>
      <c r="J41" s="6">
        <v>20</v>
      </c>
      <c r="K41" s="6">
        <v>9</v>
      </c>
      <c r="L41" s="8">
        <f>Table1[[#This Row],[W]]/Table1[[#This Row],[GP]]</f>
        <v>0.68965517241379315</v>
      </c>
      <c r="M41" s="6">
        <v>15243.140000000023</v>
      </c>
      <c r="N41" s="7">
        <v>30.9</v>
      </c>
      <c r="O41" s="7">
        <v>896.09999999999991</v>
      </c>
      <c r="P41" s="7">
        <v>23.7</v>
      </c>
      <c r="Q41" s="7">
        <v>7.7</v>
      </c>
      <c r="R41" s="7">
        <v>16.2</v>
      </c>
      <c r="S41" s="7">
        <v>47.7</v>
      </c>
      <c r="T41" s="7">
        <v>1.3</v>
      </c>
      <c r="U41" s="7">
        <v>3.9</v>
      </c>
      <c r="V41" s="7">
        <v>33.9</v>
      </c>
      <c r="W41" s="7">
        <v>6.9</v>
      </c>
      <c r="X41" s="7">
        <v>8.3000000000000007</v>
      </c>
      <c r="Y41" s="7">
        <v>83.4</v>
      </c>
      <c r="Z41" s="7">
        <v>2.6</v>
      </c>
      <c r="AA41" s="7">
        <v>9.8000000000000007</v>
      </c>
      <c r="AB41" s="7">
        <v>12.4</v>
      </c>
      <c r="AC41" s="7">
        <v>3</v>
      </c>
      <c r="AD41" s="7">
        <v>3.1</v>
      </c>
      <c r="AE41" s="7">
        <v>3</v>
      </c>
      <c r="AF41" s="7">
        <v>0.8</v>
      </c>
      <c r="AG41" s="7">
        <v>1.4</v>
      </c>
      <c r="AH41" s="7">
        <v>0.7</v>
      </c>
      <c r="AI41" s="7">
        <v>3.5</v>
      </c>
      <c r="AJ41" s="7">
        <v>6.8</v>
      </c>
      <c r="AK41" s="7">
        <v>105.6</v>
      </c>
      <c r="AL41" s="7">
        <v>98.4</v>
      </c>
      <c r="AM41" s="7">
        <v>18.3</v>
      </c>
      <c r="AN41" s="7">
        <v>8.4</v>
      </c>
      <c r="AO41" s="7">
        <v>30.1</v>
      </c>
      <c r="AP41" s="7">
        <v>11.6</v>
      </c>
      <c r="AQ41" s="7">
        <f>0.96*Table1[[#This Row],[FGA]]+Table1[[#This Row],[TOV]]+(0.44*Table1[[#This Row],[FTA]]-Table1[[#This Row],[OREB]])</f>
        <v>19.603999999999999</v>
      </c>
      <c r="AR41" s="5">
        <v>23</v>
      </c>
      <c r="AS41" s="5">
        <v>0</v>
      </c>
      <c r="AT41" s="5">
        <v>7</v>
      </c>
      <c r="AU41" s="5">
        <v>350</v>
      </c>
      <c r="AV41" s="9">
        <f>Table1[[#This Row],[BLK]]+Table1[[#This Row],[PFD]]+Table1[[#This Row],[STL]]+Table1[Deflections]+Table1[[#This Row],[LooseBallsRecovered]]+Table1[[#This Row],[REB]]-Table1[[#This Row],[TOV]]+Table1[[#This Row],[ScreenAssistsPTS]]</f>
        <v>28.2</v>
      </c>
      <c r="AW4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12.629999999999999</v>
      </c>
      <c r="AX41" s="9">
        <f>Table1[[#This Row],[PTS]]/Table1[[#This Row],[POSS/G]]</f>
        <v>1.2089369516425219</v>
      </c>
      <c r="AY41" s="9">
        <v>12</v>
      </c>
      <c r="AZ41" s="9">
        <v>6.5</v>
      </c>
      <c r="BA41" s="9">
        <f>P41+AB41+AD41</f>
        <v>39.200000000000003</v>
      </c>
      <c r="BB41" s="9">
        <v>1.03</v>
      </c>
      <c r="BC41" s="9">
        <v>1.6</v>
      </c>
      <c r="BD41" s="9">
        <v>1.7</v>
      </c>
      <c r="BE41" s="9">
        <v>1603.8138866417003</v>
      </c>
      <c r="BF41" s="15">
        <v>42.6</v>
      </c>
      <c r="BG41" s="15">
        <v>13</v>
      </c>
      <c r="BH41" s="9">
        <v>19.5</v>
      </c>
      <c r="BI41" s="9">
        <v>51.7</v>
      </c>
      <c r="BJ41" s="9">
        <f>0.4*Table1[[#This Row],[EFG%]]+0.25*Table1[[#This Row],[TOV%]]+0.2*Table1[[#This Row],[REB%]]+0.15*Table1[[#This Row],[FTr]]</f>
        <v>34.220000000000006</v>
      </c>
      <c r="BK41" s="9">
        <v>59.6</v>
      </c>
      <c r="BL41" s="9">
        <v>30.7</v>
      </c>
      <c r="BM41" s="9">
        <v>101.7</v>
      </c>
      <c r="BN41" s="9">
        <v>20.6</v>
      </c>
      <c r="BO41" s="9">
        <v>7.2</v>
      </c>
      <c r="BP41" s="9">
        <v>46.9</v>
      </c>
      <c r="BQ41" s="9">
        <v>4.5999999999999996</v>
      </c>
      <c r="BR41" s="9">
        <v>4</v>
      </c>
      <c r="BS41" s="9">
        <v>0.22500000000000001</v>
      </c>
      <c r="BT41" s="9">
        <v>5</v>
      </c>
      <c r="BU41" s="9">
        <v>7</v>
      </c>
      <c r="BV4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14.820000000000004</v>
      </c>
      <c r="BW41" s="9">
        <v>3.5</v>
      </c>
      <c r="BX41" s="9">
        <v>3</v>
      </c>
      <c r="BY41" s="9">
        <v>27.2</v>
      </c>
      <c r="BZ4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28.5</v>
      </c>
      <c r="CA41" s="9">
        <f>Table1[[#This Row],[VA]]/30</f>
        <v>11.666666666666666</v>
      </c>
      <c r="CB4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31.099999999999994</v>
      </c>
      <c r="CC4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0.29606608062948658</v>
      </c>
      <c r="CD41" s="12">
        <f>Table1[[#This Row],[Hustle]]/38</f>
        <v>0.74210526315789471</v>
      </c>
      <c r="CE41" s="12">
        <f>Table1[[#This Row],[Utility]]/23</f>
        <v>0.5491304347826087</v>
      </c>
      <c r="CF41" s="12">
        <f>Table1[[#This Row],[PPP]]/1.8</f>
        <v>0.67163163980140106</v>
      </c>
      <c r="CG41" s="12">
        <f>Table1[[#This Row],[AST Ratio]]/35</f>
        <v>0.34285714285714286</v>
      </c>
      <c r="CH41" s="12">
        <f>Table1[[#This Row],[ScreenAssistsPTS]]/18</f>
        <v>0.3611111111111111</v>
      </c>
      <c r="CI41" s="12">
        <f>Table1[[#This Row],[PRA]]/50</f>
        <v>0.78400000000000003</v>
      </c>
      <c r="CJ41" s="12">
        <f>Table1[[#This Row],[AST/TO]]/3</f>
        <v>0.34333333333333332</v>
      </c>
      <c r="CK41" s="12">
        <f>Table1[[#This Row],[REB]]/25</f>
        <v>0.496</v>
      </c>
      <c r="CL41" s="12">
        <f>Table1[[#This Row],[Deflections]]/5</f>
        <v>0.32</v>
      </c>
      <c r="CM41" s="12">
        <f>Table1[[#This Row],[LooseBallsRecovered]]/2.3</f>
        <v>0.73913043478260876</v>
      </c>
      <c r="CN41" s="12">
        <f>Table1[[#This Row],[TeamELO]]/1800</f>
        <v>0.89100771480094454</v>
      </c>
      <c r="CO41" s="12">
        <f>Table1[[#This Row],[EFG%]]/70</f>
        <v>0.73857142857142866</v>
      </c>
      <c r="CP41" s="12">
        <f>Table1[[#This Row],[TS%]]/70</f>
        <v>0.85142857142857142</v>
      </c>
      <c r="CQ41" s="12">
        <f>Table1[[#This Row],[USG%]]/40</f>
        <v>0.76749999999999996</v>
      </c>
      <c r="CR41" s="12">
        <f>Table1[[#This Row],[PACE]]/110</f>
        <v>0.92454545454545456</v>
      </c>
      <c r="CS41" s="12">
        <f>Table1[[#This Row],[PIE]]/24</f>
        <v>0.85833333333333339</v>
      </c>
      <c r="CT41" s="12">
        <f>(0.4*Table1[[#This Row],[EFG%]]+0.25*Table1[[#This Row],[TOV%]]+0.2*Table1[[#This Row],[REB%]]+0.15*Table1[[#This Row],[FTr]])/42</f>
        <v>0.81476190476190491</v>
      </c>
      <c r="CU41" s="12">
        <f>Table1[[#This Row],[NETRTG]]/17</f>
        <v>0.42352941176470588</v>
      </c>
      <c r="CV41" s="12">
        <f>Table1[[#This Row],[FP]]/62</f>
        <v>0.75645161290322582</v>
      </c>
      <c r="CW41" s="12">
        <f>Table1[[#This Row],[RPM(+/-)]]/12</f>
        <v>0.3833333333333333</v>
      </c>
      <c r="CX41" s="12">
        <f>Table1[[#This Row],[BPM]]/12</f>
        <v>0.33333333333333331</v>
      </c>
      <c r="CY41" s="12">
        <f>Table1[[#This Row],[WS/48]]/0.3</f>
        <v>0.75</v>
      </c>
      <c r="CZ41" s="12">
        <f>Table1[[#This Row],[PIPM]]/9</f>
        <v>0.55555555555555558</v>
      </c>
      <c r="DA41" s="12">
        <f>Table1[[#This Row],[WAR]]/20</f>
        <v>0.35</v>
      </c>
      <c r="DB41" s="12">
        <f>Table1[[#This Row],[GmSc]]/21</f>
        <v>0.70571428571428585</v>
      </c>
      <c r="DC41" s="12">
        <f>Table1[[#This Row],[WinsRPM]]/21</f>
        <v>0.16666666666666666</v>
      </c>
      <c r="DD41" s="12">
        <f>Table1[[#This Row],[VORP]]/10</f>
        <v>0.3</v>
      </c>
      <c r="DE41" s="12">
        <f>Table1[[#This Row],[PER]]/33</f>
        <v>0.82424242424242422</v>
      </c>
      <c r="DF41" s="12">
        <f>Table1[[#This Row],[EFF]]/36</f>
        <v>0.79166666666666663</v>
      </c>
      <c r="DG41" s="12">
        <f>Table1[[#This Row],[EWA]]/30</f>
        <v>0.3888888888888889</v>
      </c>
      <c r="DH41" s="12">
        <f>Table1[[#This Row],[PIR]]/40</f>
        <v>0.77749999999999986</v>
      </c>
      <c r="DI41" s="12">
        <f>Table1[[#This Row],[Tendex]]/0.38</f>
        <v>0.77912126481443833</v>
      </c>
      <c r="DJ41" s="14">
        <f>SUM(Table1[[#This Row],[DPI]:[%Tendex]])/32</f>
        <v>0.60879535034847698</v>
      </c>
    </row>
    <row r="42" spans="1:114" x14ac:dyDescent="0.25">
      <c r="A42" t="s">
        <v>80</v>
      </c>
      <c r="B42" t="s">
        <v>90</v>
      </c>
      <c r="C42" t="s">
        <v>93</v>
      </c>
      <c r="D42" t="s">
        <v>54</v>
      </c>
      <c r="E42" s="7">
        <v>10.6</v>
      </c>
      <c r="F42" t="s">
        <v>81</v>
      </c>
      <c r="G42" s="7">
        <v>97.69</v>
      </c>
      <c r="H42" s="6">
        <v>23</v>
      </c>
      <c r="I42" s="6">
        <v>54</v>
      </c>
      <c r="J42" s="6">
        <v>30</v>
      </c>
      <c r="K42" s="6">
        <v>24</v>
      </c>
      <c r="L42" s="8">
        <f>Table1[[#This Row],[W]]/Table1[[#This Row],[GP]]</f>
        <v>0.55555555555555558</v>
      </c>
      <c r="M42" s="6">
        <v>24209.25</v>
      </c>
      <c r="N42" s="7">
        <v>31.5</v>
      </c>
      <c r="O42" s="7">
        <v>1701</v>
      </c>
      <c r="P42" s="7">
        <v>17.2</v>
      </c>
      <c r="Q42" s="7">
        <v>6.2</v>
      </c>
      <c r="R42" s="7">
        <v>12.7</v>
      </c>
      <c r="S42" s="7">
        <v>48.8</v>
      </c>
      <c r="T42" s="7">
        <v>1.3</v>
      </c>
      <c r="U42" s="7">
        <v>3.5</v>
      </c>
      <c r="V42" s="7">
        <v>37.200000000000003</v>
      </c>
      <c r="W42" s="7">
        <v>3.5</v>
      </c>
      <c r="X42" s="7">
        <v>4.0999999999999996</v>
      </c>
      <c r="Y42" s="7">
        <v>84.8</v>
      </c>
      <c r="Z42" s="7">
        <v>2.8</v>
      </c>
      <c r="AA42" s="7">
        <v>7.8</v>
      </c>
      <c r="AB42" s="7">
        <v>10.6</v>
      </c>
      <c r="AC42" s="7">
        <v>4.3</v>
      </c>
      <c r="AD42" s="7">
        <v>6</v>
      </c>
      <c r="AE42" s="7">
        <v>2.8</v>
      </c>
      <c r="AF42" s="7">
        <v>1.1000000000000001</v>
      </c>
      <c r="AG42" s="7">
        <v>0.8</v>
      </c>
      <c r="AH42" s="7">
        <v>0.6</v>
      </c>
      <c r="AI42" s="7">
        <v>2.8</v>
      </c>
      <c r="AJ42" s="7">
        <v>5.0999999999999996</v>
      </c>
      <c r="AK42" s="7">
        <v>112.5</v>
      </c>
      <c r="AL42" s="7">
        <v>107.8</v>
      </c>
      <c r="AM42" s="7">
        <v>28.9</v>
      </c>
      <c r="AN42" s="7">
        <v>8.8000000000000007</v>
      </c>
      <c r="AO42" s="7">
        <v>26</v>
      </c>
      <c r="AP42" s="7">
        <v>12</v>
      </c>
      <c r="AQ42" s="7">
        <f>0.96*Table1[[#This Row],[FGA]]+Table1[[#This Row],[TOV]]+(0.44*Table1[[#This Row],[FTA]]-Table1[[#This Row],[OREB]])</f>
        <v>13.995999999999997</v>
      </c>
      <c r="AR42" s="5">
        <v>26</v>
      </c>
      <c r="AS42" s="5">
        <v>6</v>
      </c>
      <c r="AT42" s="5">
        <v>10</v>
      </c>
      <c r="AU42" s="5">
        <v>489</v>
      </c>
      <c r="AV42" s="9">
        <f>Table1[[#This Row],[BLK]]+Table1[[#This Row],[PFD]]+Table1[[#This Row],[STL]]+Table1[Deflections]+Table1[[#This Row],[LooseBallsRecovered]]+Table1[[#This Row],[REB]]-Table1[[#This Row],[TOV]]+Table1[[#This Row],[ScreenAssistsPTS]]</f>
        <v>28.199999999999996</v>
      </c>
      <c r="AW4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16.349999999999998</v>
      </c>
      <c r="AX42" s="9">
        <f>Table1[[#This Row],[PTS]]/Table1[[#This Row],[POSS/G]]</f>
        <v>1.2289225492998002</v>
      </c>
      <c r="AY42" s="9">
        <v>25.8</v>
      </c>
      <c r="AZ42" s="9">
        <v>9.6999999999999993</v>
      </c>
      <c r="BA42" s="9">
        <f>P42+AB42+AD42</f>
        <v>33.799999999999997</v>
      </c>
      <c r="BB42" s="9">
        <v>2.15</v>
      </c>
      <c r="BC42" s="9">
        <v>2.5</v>
      </c>
      <c r="BD42" s="9">
        <v>1.2</v>
      </c>
      <c r="BE42" s="9">
        <v>1741.4250038744105</v>
      </c>
      <c r="BF42" s="15">
        <v>27.6</v>
      </c>
      <c r="BG42" s="15">
        <v>16</v>
      </c>
      <c r="BH42" s="9">
        <v>17.2</v>
      </c>
      <c r="BI42" s="9">
        <v>53.9</v>
      </c>
      <c r="BJ42" s="9">
        <f>0.4*Table1[[#This Row],[EFG%]]+0.25*Table1[[#This Row],[TOV%]]+0.2*Table1[[#This Row],[REB%]]+0.15*Table1[[#This Row],[FTr]]</f>
        <v>33.14</v>
      </c>
      <c r="BK42" s="9">
        <v>59.3</v>
      </c>
      <c r="BL42" s="9">
        <v>23.3</v>
      </c>
      <c r="BM42" s="9">
        <v>97.91</v>
      </c>
      <c r="BN42" s="9">
        <v>16.600000000000001</v>
      </c>
      <c r="BO42" s="9">
        <v>4.7</v>
      </c>
      <c r="BP42" s="9">
        <v>41.8</v>
      </c>
      <c r="BQ42" s="9">
        <v>3.4</v>
      </c>
      <c r="BR42" s="9">
        <v>7</v>
      </c>
      <c r="BS42" s="9">
        <v>0.21</v>
      </c>
      <c r="BT42" s="9">
        <v>4.2</v>
      </c>
      <c r="BU42" s="9">
        <v>10.4</v>
      </c>
      <c r="BV4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11.43</v>
      </c>
      <c r="BW42" s="9">
        <v>13</v>
      </c>
      <c r="BX42" s="9">
        <v>4</v>
      </c>
      <c r="BY42" s="9">
        <v>23</v>
      </c>
      <c r="BZ4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25.799999999999994</v>
      </c>
      <c r="CA42" s="9">
        <f>Table1[[#This Row],[VA]]/30</f>
        <v>16.3</v>
      </c>
      <c r="CB4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27.5</v>
      </c>
      <c r="CC4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0.27816743735011268</v>
      </c>
      <c r="CD42" s="12">
        <f>Table1[[#This Row],[Hustle]]/38</f>
        <v>0.7421052631578946</v>
      </c>
      <c r="CE42" s="12">
        <f>Table1[[#This Row],[Utility]]/23</f>
        <v>0.7108695652173912</v>
      </c>
      <c r="CF42" s="12">
        <f>Table1[[#This Row],[PPP]]/1.8</f>
        <v>0.68273474961100011</v>
      </c>
      <c r="CG42" s="12">
        <f>Table1[[#This Row],[AST Ratio]]/35</f>
        <v>0.73714285714285721</v>
      </c>
      <c r="CH42" s="12">
        <f>Table1[[#This Row],[ScreenAssistsPTS]]/18</f>
        <v>0.53888888888888886</v>
      </c>
      <c r="CI42" s="12">
        <f>Table1[[#This Row],[PRA]]/50</f>
        <v>0.67599999999999993</v>
      </c>
      <c r="CJ42" s="12">
        <f>Table1[[#This Row],[AST/TO]]/3</f>
        <v>0.71666666666666667</v>
      </c>
      <c r="CK42" s="12">
        <f>Table1[[#This Row],[REB]]/25</f>
        <v>0.42399999999999999</v>
      </c>
      <c r="CL42" s="12">
        <f>Table1[[#This Row],[Deflections]]/5</f>
        <v>0.5</v>
      </c>
      <c r="CM42" s="12">
        <f>Table1[[#This Row],[LooseBallsRecovered]]/2.3</f>
        <v>0.52173913043478259</v>
      </c>
      <c r="CN42" s="12">
        <f>Table1[[#This Row],[TeamELO]]/1800</f>
        <v>0.96745833548578364</v>
      </c>
      <c r="CO42" s="12">
        <f>Table1[[#This Row],[EFG%]]/70</f>
        <v>0.77</v>
      </c>
      <c r="CP42" s="12">
        <f>Table1[[#This Row],[TS%]]/70</f>
        <v>0.84714285714285709</v>
      </c>
      <c r="CQ42" s="12">
        <f>Table1[[#This Row],[USG%]]/40</f>
        <v>0.58250000000000002</v>
      </c>
      <c r="CR42" s="12">
        <f>Table1[[#This Row],[PACE]]/110</f>
        <v>0.89009090909090904</v>
      </c>
      <c r="CS42" s="12">
        <f>Table1[[#This Row],[PIE]]/24</f>
        <v>0.69166666666666676</v>
      </c>
      <c r="CT42" s="12">
        <f>(0.4*Table1[[#This Row],[EFG%]]+0.25*Table1[[#This Row],[TOV%]]+0.2*Table1[[#This Row],[REB%]]+0.15*Table1[[#This Row],[FTr]])/42</f>
        <v>0.78904761904761911</v>
      </c>
      <c r="CU42" s="12">
        <f>Table1[[#This Row],[NETRTG]]/17</f>
        <v>0.27647058823529413</v>
      </c>
      <c r="CV42" s="12">
        <f>Table1[[#This Row],[FP]]/62</f>
        <v>0.67419354838709677</v>
      </c>
      <c r="CW42" s="12">
        <f>Table1[[#This Row],[RPM(+/-)]]/12</f>
        <v>0.28333333333333333</v>
      </c>
      <c r="CX42" s="12">
        <f>Table1[[#This Row],[BPM]]/12</f>
        <v>0.58333333333333337</v>
      </c>
      <c r="CY42" s="12">
        <f>Table1[[#This Row],[WS/48]]/0.3</f>
        <v>0.7</v>
      </c>
      <c r="CZ42" s="12">
        <f>Table1[[#This Row],[PIPM]]/9</f>
        <v>0.46666666666666667</v>
      </c>
      <c r="DA42" s="12">
        <f>Table1[[#This Row],[WAR]]/20</f>
        <v>0.52</v>
      </c>
      <c r="DB42" s="12">
        <f>Table1[[#This Row],[GmSc]]/21</f>
        <v>0.54428571428571426</v>
      </c>
      <c r="DC42" s="12">
        <f>Table1[[#This Row],[WinsRPM]]/21</f>
        <v>0.61904761904761907</v>
      </c>
      <c r="DD42" s="12">
        <f>Table1[[#This Row],[VORP]]/10</f>
        <v>0.4</v>
      </c>
      <c r="DE42" s="12">
        <f>Table1[[#This Row],[PER]]/33</f>
        <v>0.69696969696969702</v>
      </c>
      <c r="DF42" s="12">
        <f>Table1[[#This Row],[EFF]]/36</f>
        <v>0.71666666666666645</v>
      </c>
      <c r="DG42" s="12">
        <f>Table1[[#This Row],[EWA]]/30</f>
        <v>0.54333333333333333</v>
      </c>
      <c r="DH42" s="12">
        <f>Table1[[#This Row],[PIR]]/40</f>
        <v>0.6875</v>
      </c>
      <c r="DI42" s="12">
        <f>Table1[[#This Row],[Tendex]]/0.38</f>
        <v>0.73201957197398071</v>
      </c>
      <c r="DJ42" s="14">
        <f>SUM(Table1[[#This Row],[DPI]:[%Tendex]])/32</f>
        <v>0.63224604939956397</v>
      </c>
    </row>
    <row r="43" spans="1:114" x14ac:dyDescent="0.25">
      <c r="A43" t="s">
        <v>69</v>
      </c>
      <c r="B43" t="s">
        <v>101</v>
      </c>
      <c r="C43" t="s">
        <v>93</v>
      </c>
      <c r="D43" t="s">
        <v>54</v>
      </c>
      <c r="E43" s="7">
        <v>10.6</v>
      </c>
      <c r="F43" t="s">
        <v>60</v>
      </c>
      <c r="G43" s="7">
        <v>99.38</v>
      </c>
      <c r="H43" s="6">
        <v>25</v>
      </c>
      <c r="I43" s="6">
        <v>43</v>
      </c>
      <c r="J43" s="6">
        <v>27</v>
      </c>
      <c r="K43" s="6">
        <v>16</v>
      </c>
      <c r="L43" s="8">
        <f>Table1[[#This Row],[W]]/Table1[[#This Row],[GP]]</f>
        <v>0.62790697674418605</v>
      </c>
      <c r="M43" s="6">
        <v>23095.666666666701</v>
      </c>
      <c r="N43" s="7">
        <v>30.3</v>
      </c>
      <c r="O43" s="7">
        <v>1302.9000000000001</v>
      </c>
      <c r="P43" s="7">
        <v>23.3</v>
      </c>
      <c r="Q43" s="7">
        <v>7.5</v>
      </c>
      <c r="R43" s="7">
        <v>15.9</v>
      </c>
      <c r="S43" s="7">
        <v>47.2</v>
      </c>
      <c r="T43" s="7">
        <v>1.3</v>
      </c>
      <c r="U43" s="7">
        <v>3.7</v>
      </c>
      <c r="V43" s="7">
        <v>34.200000000000003</v>
      </c>
      <c r="W43" s="7">
        <v>7</v>
      </c>
      <c r="X43" s="7">
        <v>8.6</v>
      </c>
      <c r="Y43" s="7">
        <v>81.400000000000006</v>
      </c>
      <c r="Z43" s="7">
        <v>2.7</v>
      </c>
      <c r="AA43" s="7">
        <v>9</v>
      </c>
      <c r="AB43" s="7">
        <v>11.8</v>
      </c>
      <c r="AC43" s="7">
        <v>3.1</v>
      </c>
      <c r="AD43" s="7">
        <v>3.1</v>
      </c>
      <c r="AE43" s="7">
        <v>3</v>
      </c>
      <c r="AF43" s="7">
        <v>0.9</v>
      </c>
      <c r="AG43" s="7">
        <v>1.3</v>
      </c>
      <c r="AH43" s="7">
        <v>0.7</v>
      </c>
      <c r="AI43" s="7">
        <v>3.4</v>
      </c>
      <c r="AJ43" s="7">
        <v>6.8</v>
      </c>
      <c r="AK43" s="7">
        <v>105.6</v>
      </c>
      <c r="AL43" s="7">
        <v>101.1</v>
      </c>
      <c r="AM43" s="7">
        <v>18.399999999999999</v>
      </c>
      <c r="AN43" s="7">
        <v>8.8000000000000007</v>
      </c>
      <c r="AO43" s="7">
        <v>27.8</v>
      </c>
      <c r="AP43" s="7">
        <v>11.8</v>
      </c>
      <c r="AQ43" s="7">
        <f>0.96*Table1[[#This Row],[FGA]]+Table1[[#This Row],[TOV]]+(0.44*Table1[[#This Row],[FTA]]-Table1[[#This Row],[OREB]])</f>
        <v>19.347999999999999</v>
      </c>
      <c r="AR43" s="5">
        <v>33</v>
      </c>
      <c r="AS43" s="5">
        <v>0</v>
      </c>
      <c r="AT43" s="5">
        <v>5.6</v>
      </c>
      <c r="AU43" s="5">
        <v>306.10000000000002</v>
      </c>
      <c r="AV43" s="9">
        <f>Table1[[#This Row],[BLK]]+Table1[[#This Row],[PFD]]+Table1[[#This Row],[STL]]+Table1[Deflections]+Table1[[#This Row],[LooseBallsRecovered]]+Table1[[#This Row],[REB]]-Table1[[#This Row],[TOV]]+Table1[[#This Row],[ScreenAssistsPTS]]</f>
        <v>27.900000000000002</v>
      </c>
      <c r="AW4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13.02</v>
      </c>
      <c r="AX43" s="9">
        <f>Table1[[#This Row],[PTS]]/Table1[[#This Row],[POSS/G]]</f>
        <v>1.2042588381228034</v>
      </c>
      <c r="AY43" s="9">
        <v>12.1</v>
      </c>
      <c r="AZ43" s="9">
        <v>6.7</v>
      </c>
      <c r="BA43" s="9">
        <f>P43+AB43+AD43</f>
        <v>38.200000000000003</v>
      </c>
      <c r="BB43" s="9">
        <v>1.02</v>
      </c>
      <c r="BC43" s="9">
        <v>1.8</v>
      </c>
      <c r="BD43" s="9">
        <v>1.6</v>
      </c>
      <c r="BE43" s="9">
        <v>1594.8227434677692</v>
      </c>
      <c r="BF43" s="15">
        <v>44</v>
      </c>
      <c r="BG43" s="15">
        <v>13</v>
      </c>
      <c r="BH43" s="9">
        <v>18.5</v>
      </c>
      <c r="BI43" s="9">
        <v>51.2</v>
      </c>
      <c r="BJ43" s="9">
        <f>0.4*Table1[[#This Row],[EFG%]]+0.25*Table1[[#This Row],[TOV%]]+0.2*Table1[[#This Row],[REB%]]+0.15*Table1[[#This Row],[FTr]]</f>
        <v>34.03</v>
      </c>
      <c r="BK43" s="9">
        <v>59.1</v>
      </c>
      <c r="BL43" s="9">
        <v>31.1</v>
      </c>
      <c r="BM43" s="9">
        <v>102.08</v>
      </c>
      <c r="BN43" s="9">
        <v>19.600000000000001</v>
      </c>
      <c r="BO43" s="9">
        <v>4.5999999999999996</v>
      </c>
      <c r="BP43" s="9">
        <v>45.7</v>
      </c>
      <c r="BQ43" s="9">
        <v>2.8</v>
      </c>
      <c r="BR43" s="9">
        <v>2.15</v>
      </c>
      <c r="BS43" s="9">
        <v>0.20300000000000001</v>
      </c>
      <c r="BT43" s="9">
        <v>3.36</v>
      </c>
      <c r="BU43" s="9">
        <v>5.0922555943192203</v>
      </c>
      <c r="BV4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14.409999999999997</v>
      </c>
      <c r="BW43" s="9">
        <v>2.82</v>
      </c>
      <c r="BX43" s="9">
        <v>2.4</v>
      </c>
      <c r="BY43" s="9">
        <v>26.03</v>
      </c>
      <c r="BZ4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27.4</v>
      </c>
      <c r="CA43" s="9">
        <f>Table1[[#This Row],[VA]]/30</f>
        <v>10.203333333333335</v>
      </c>
      <c r="CB4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30.099999999999998</v>
      </c>
      <c r="CC4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0.28626177518976703</v>
      </c>
      <c r="CD43" s="12">
        <f>Table1[[#This Row],[Hustle]]/38</f>
        <v>0.73421052631578954</v>
      </c>
      <c r="CE43" s="12">
        <f>Table1[[#This Row],[Utility]]/23</f>
        <v>0.56608695652173913</v>
      </c>
      <c r="CF43" s="12">
        <f>Table1[[#This Row],[PPP]]/1.8</f>
        <v>0.66903268784600189</v>
      </c>
      <c r="CG43" s="12">
        <f>Table1[[#This Row],[AST Ratio]]/35</f>
        <v>0.3457142857142857</v>
      </c>
      <c r="CH43" s="12">
        <f>Table1[[#This Row],[ScreenAssistsPTS]]/18</f>
        <v>0.37222222222222223</v>
      </c>
      <c r="CI43" s="12">
        <f>Table1[[#This Row],[PRA]]/50</f>
        <v>0.76400000000000001</v>
      </c>
      <c r="CJ43" s="12">
        <f>Table1[[#This Row],[AST/TO]]/3</f>
        <v>0.34</v>
      </c>
      <c r="CK43" s="12">
        <f>Table1[[#This Row],[REB]]/25</f>
        <v>0.47200000000000003</v>
      </c>
      <c r="CL43" s="12">
        <f>Table1[[#This Row],[Deflections]]/5</f>
        <v>0.36</v>
      </c>
      <c r="CM43" s="12">
        <f>Table1[[#This Row],[LooseBallsRecovered]]/2.3</f>
        <v>0.69565217391304357</v>
      </c>
      <c r="CN43" s="12">
        <f>Table1[[#This Row],[TeamELO]]/1800</f>
        <v>0.88601263525987184</v>
      </c>
      <c r="CO43" s="12">
        <f>Table1[[#This Row],[EFG%]]/70</f>
        <v>0.73142857142857143</v>
      </c>
      <c r="CP43" s="12">
        <f>Table1[[#This Row],[TS%]]/70</f>
        <v>0.84428571428571431</v>
      </c>
      <c r="CQ43" s="12">
        <f>Table1[[#This Row],[USG%]]/40</f>
        <v>0.77750000000000008</v>
      </c>
      <c r="CR43" s="12">
        <f>Table1[[#This Row],[PACE]]/110</f>
        <v>0.92799999999999994</v>
      </c>
      <c r="CS43" s="12">
        <f>Table1[[#This Row],[PIE]]/24</f>
        <v>0.81666666666666676</v>
      </c>
      <c r="CT43" s="12">
        <f>(0.4*Table1[[#This Row],[EFG%]]+0.25*Table1[[#This Row],[TOV%]]+0.2*Table1[[#This Row],[REB%]]+0.15*Table1[[#This Row],[FTr]])/42</f>
        <v>0.81023809523809531</v>
      </c>
      <c r="CU43" s="12">
        <f>Table1[[#This Row],[NETRTG]]/17</f>
        <v>0.27058823529411763</v>
      </c>
      <c r="CV43" s="12">
        <f>Table1[[#This Row],[FP]]/62</f>
        <v>0.73709677419354847</v>
      </c>
      <c r="CW43" s="12">
        <f>Table1[[#This Row],[RPM(+/-)]]/12</f>
        <v>0.23333333333333331</v>
      </c>
      <c r="CX43" s="12">
        <f>Table1[[#This Row],[BPM]]/12</f>
        <v>0.17916666666666667</v>
      </c>
      <c r="CY43" s="12">
        <f>Table1[[#This Row],[WS/48]]/0.3</f>
        <v>0.67666666666666675</v>
      </c>
      <c r="CZ43" s="12">
        <f>Table1[[#This Row],[PIPM]]/9</f>
        <v>0.37333333333333329</v>
      </c>
      <c r="DA43" s="12">
        <f>Table1[[#This Row],[WAR]]/20</f>
        <v>0.25461277971596102</v>
      </c>
      <c r="DB43" s="12">
        <f>Table1[[#This Row],[GmSc]]/21</f>
        <v>0.68619047619047602</v>
      </c>
      <c r="DC43" s="12">
        <f>Table1[[#This Row],[WinsRPM]]/21</f>
        <v>0.13428571428571429</v>
      </c>
      <c r="DD43" s="12">
        <f>Table1[[#This Row],[VORP]]/10</f>
        <v>0.24</v>
      </c>
      <c r="DE43" s="12">
        <f>Table1[[#This Row],[PER]]/33</f>
        <v>0.78878787878787882</v>
      </c>
      <c r="DF43" s="12">
        <f>Table1[[#This Row],[EFF]]/36</f>
        <v>0.76111111111111107</v>
      </c>
      <c r="DG43" s="12">
        <f>Table1[[#This Row],[EWA]]/30</f>
        <v>0.34011111111111114</v>
      </c>
      <c r="DH43" s="12">
        <f>Table1[[#This Row],[PIR]]/40</f>
        <v>0.75249999999999995</v>
      </c>
      <c r="DI43" s="12">
        <f>Table1[[#This Row],[Tendex]]/0.38</f>
        <v>0.75332046102570271</v>
      </c>
      <c r="DJ43" s="14">
        <f>SUM(Table1[[#This Row],[DPI]:[%Tendex]])/32</f>
        <v>0.57169234616023812</v>
      </c>
    </row>
    <row r="44" spans="1:114" x14ac:dyDescent="0.25">
      <c r="A44" t="s">
        <v>70</v>
      </c>
      <c r="B44" t="s">
        <v>101</v>
      </c>
      <c r="C44" t="s">
        <v>92</v>
      </c>
      <c r="D44" t="s">
        <v>54</v>
      </c>
      <c r="E44" s="7">
        <v>10.6</v>
      </c>
      <c r="F44" t="s">
        <v>7</v>
      </c>
      <c r="G44" s="7">
        <v>103.94</v>
      </c>
      <c r="H44" s="6">
        <v>24</v>
      </c>
      <c r="I44" s="6">
        <v>23</v>
      </c>
      <c r="J44" s="6">
        <v>9</v>
      </c>
      <c r="K44" s="6">
        <v>14</v>
      </c>
      <c r="L44" s="8">
        <f>Table1[[#This Row],[W]]/Table1[[#This Row],[GP]]</f>
        <v>0.39130434782608697</v>
      </c>
      <c r="M44" s="6">
        <v>17038.010000000024</v>
      </c>
      <c r="N44" s="7">
        <v>33.9</v>
      </c>
      <c r="O44" s="7">
        <v>779.69999999999993</v>
      </c>
      <c r="P44" s="7">
        <v>26.5</v>
      </c>
      <c r="Q44" s="7">
        <v>9</v>
      </c>
      <c r="R44" s="7">
        <v>17.5</v>
      </c>
      <c r="S44" s="7">
        <v>51.4</v>
      </c>
      <c r="T44" s="7">
        <v>3.6</v>
      </c>
      <c r="U44" s="7">
        <v>8.5</v>
      </c>
      <c r="V44" s="7">
        <v>41.8</v>
      </c>
      <c r="W44" s="7">
        <v>4.9000000000000004</v>
      </c>
      <c r="X44" s="7">
        <v>6.2</v>
      </c>
      <c r="Y44" s="7">
        <v>79.599999999999994</v>
      </c>
      <c r="Z44" s="7">
        <v>2.7</v>
      </c>
      <c r="AA44" s="7">
        <v>9</v>
      </c>
      <c r="AB44" s="7">
        <v>11.7</v>
      </c>
      <c r="AC44" s="7">
        <v>3.8</v>
      </c>
      <c r="AD44" s="7">
        <v>4.4000000000000004</v>
      </c>
      <c r="AE44" s="7">
        <v>3.1</v>
      </c>
      <c r="AF44" s="7">
        <v>1</v>
      </c>
      <c r="AG44" s="7">
        <v>1.3</v>
      </c>
      <c r="AH44" s="7">
        <v>0.7</v>
      </c>
      <c r="AI44" s="7">
        <v>3.5</v>
      </c>
      <c r="AJ44" s="7">
        <v>5.4</v>
      </c>
      <c r="AK44" s="7">
        <v>113.7</v>
      </c>
      <c r="AL44" s="7">
        <v>114.6</v>
      </c>
      <c r="AM44" s="7">
        <v>21.1</v>
      </c>
      <c r="AN44" s="7">
        <v>7.6</v>
      </c>
      <c r="AO44" s="7">
        <v>25.7</v>
      </c>
      <c r="AP44" s="7">
        <v>11.4</v>
      </c>
      <c r="AQ44" s="7">
        <f>0.96*Table1[[#This Row],[FGA]]+Table1[[#This Row],[TOV]]+(0.44*Table1[[#This Row],[FTA]]-Table1[[#This Row],[OREB]])</f>
        <v>19.928000000000001</v>
      </c>
      <c r="AR44" s="5">
        <v>18</v>
      </c>
      <c r="AS44" s="5">
        <v>0</v>
      </c>
      <c r="AT44" s="5">
        <v>6.5</v>
      </c>
      <c r="AU44" s="5">
        <v>345</v>
      </c>
      <c r="AV44" s="9">
        <f>Table1[[#This Row],[BLK]]+Table1[[#This Row],[PFD]]+Table1[[#This Row],[STL]]+Table1[Deflections]+Table1[[#This Row],[LooseBallsRecovered]]+Table1[[#This Row],[REB]]-Table1[[#This Row],[TOV]]+Table1[[#This Row],[ScreenAssistsPTS]]</f>
        <v>27.899999999999995</v>
      </c>
      <c r="AW4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13.4</v>
      </c>
      <c r="AX44" s="9">
        <f>Table1[[#This Row],[PTS]]/Table1[[#This Row],[POSS/G]]</f>
        <v>1.3297872340425532</v>
      </c>
      <c r="AY44" s="9">
        <v>16</v>
      </c>
      <c r="AZ44" s="9">
        <v>8.6999999999999993</v>
      </c>
      <c r="BA44" s="9">
        <f>P44+AB44+AD44</f>
        <v>42.6</v>
      </c>
      <c r="BB44" s="9">
        <v>1.4</v>
      </c>
      <c r="BC44" s="9">
        <v>1.9</v>
      </c>
      <c r="BD44" s="9">
        <v>1</v>
      </c>
      <c r="BE44" s="9">
        <v>1472.0202224936763</v>
      </c>
      <c r="BF44" s="15">
        <v>28</v>
      </c>
      <c r="BG44" s="15">
        <v>13</v>
      </c>
      <c r="BH44" s="9">
        <v>16.5</v>
      </c>
      <c r="BI44" s="9">
        <v>61.5</v>
      </c>
      <c r="BJ44" s="9">
        <f>0.4*Table1[[#This Row],[EFG%]]+0.25*Table1[[#This Row],[TOV%]]+0.2*Table1[[#This Row],[REB%]]+0.15*Table1[[#This Row],[FTr]]</f>
        <v>35.35</v>
      </c>
      <c r="BK44" s="9">
        <v>65.400000000000006</v>
      </c>
      <c r="BL44" s="9">
        <v>27.5</v>
      </c>
      <c r="BM44" s="9">
        <v>104.73</v>
      </c>
      <c r="BN44" s="9">
        <v>17.899999999999999</v>
      </c>
      <c r="BO44" s="9">
        <v>-0.9</v>
      </c>
      <c r="BP44" s="9">
        <v>50.9</v>
      </c>
      <c r="BQ44" s="9">
        <v>0.3</v>
      </c>
      <c r="BR44" s="9">
        <v>3.4</v>
      </c>
      <c r="BS44" s="9">
        <v>0.23</v>
      </c>
      <c r="BT44" s="9">
        <v>3.7</v>
      </c>
      <c r="BU44" s="9">
        <v>6</v>
      </c>
      <c r="BV4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17.89</v>
      </c>
      <c r="BW44" s="9">
        <v>3</v>
      </c>
      <c r="BX44" s="9">
        <v>3.5</v>
      </c>
      <c r="BY44" s="9">
        <v>28.3</v>
      </c>
      <c r="BZ4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32</v>
      </c>
      <c r="CA44" s="9">
        <f>Table1[[#This Row],[VA]]/30</f>
        <v>11.5</v>
      </c>
      <c r="CB4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33.199999999999996</v>
      </c>
      <c r="CC4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0.31963397678473404</v>
      </c>
      <c r="CD44" s="12">
        <f>Table1[[#This Row],[Hustle]]/38</f>
        <v>0.73421052631578931</v>
      </c>
      <c r="CE44" s="12">
        <f>Table1[[#This Row],[Utility]]/23</f>
        <v>0.58260869565217388</v>
      </c>
      <c r="CF44" s="12">
        <f>Table1[[#This Row],[PPP]]/1.8</f>
        <v>0.73877068557919623</v>
      </c>
      <c r="CG44" s="12">
        <f>Table1[[#This Row],[AST Ratio]]/35</f>
        <v>0.45714285714285713</v>
      </c>
      <c r="CH44" s="12">
        <f>Table1[[#This Row],[ScreenAssistsPTS]]/18</f>
        <v>0.48333333333333328</v>
      </c>
      <c r="CI44" s="12">
        <f>Table1[[#This Row],[PRA]]/50</f>
        <v>0.85199999999999998</v>
      </c>
      <c r="CJ44" s="12">
        <f>Table1[[#This Row],[AST/TO]]/3</f>
        <v>0.46666666666666662</v>
      </c>
      <c r="CK44" s="12">
        <f>Table1[[#This Row],[REB]]/25</f>
        <v>0.46799999999999997</v>
      </c>
      <c r="CL44" s="12">
        <f>Table1[[#This Row],[Deflections]]/5</f>
        <v>0.38</v>
      </c>
      <c r="CM44" s="12">
        <f>Table1[[#This Row],[LooseBallsRecovered]]/2.3</f>
        <v>0.43478260869565222</v>
      </c>
      <c r="CN44" s="12">
        <f>Table1[[#This Row],[TeamELO]]/1800</f>
        <v>0.81778901249648683</v>
      </c>
      <c r="CO44" s="12">
        <f>Table1[[#This Row],[EFG%]]/70</f>
        <v>0.87857142857142856</v>
      </c>
      <c r="CP44" s="12">
        <f>Table1[[#This Row],[TS%]]/70</f>
        <v>0.93428571428571439</v>
      </c>
      <c r="CQ44" s="12">
        <f>Table1[[#This Row],[USG%]]/40</f>
        <v>0.6875</v>
      </c>
      <c r="CR44" s="12">
        <f>Table1[[#This Row],[PACE]]/110</f>
        <v>0.9520909090909091</v>
      </c>
      <c r="CS44" s="12">
        <f>Table1[[#This Row],[PIE]]/24</f>
        <v>0.74583333333333324</v>
      </c>
      <c r="CT44" s="12">
        <f>(0.4*Table1[[#This Row],[EFG%]]+0.25*Table1[[#This Row],[TOV%]]+0.2*Table1[[#This Row],[REB%]]+0.15*Table1[[#This Row],[FTr]])/42</f>
        <v>0.84166666666666667</v>
      </c>
      <c r="CU44" s="12">
        <f>Table1[[#This Row],[NETRTG]]/17</f>
        <v>-5.2941176470588235E-2</v>
      </c>
      <c r="CV44" s="12">
        <f>Table1[[#This Row],[FP]]/62</f>
        <v>0.82096774193548383</v>
      </c>
      <c r="CW44" s="12">
        <f>Table1[[#This Row],[RPM(+/-)]]/12</f>
        <v>2.4999999999999998E-2</v>
      </c>
      <c r="CX44" s="12">
        <f>Table1[[#This Row],[BPM]]/12</f>
        <v>0.28333333333333333</v>
      </c>
      <c r="CY44" s="12">
        <f>Table1[[#This Row],[WS/48]]/0.3</f>
        <v>0.76666666666666672</v>
      </c>
      <c r="CZ44" s="12">
        <f>Table1[[#This Row],[PIPM]]/9</f>
        <v>0.41111111111111115</v>
      </c>
      <c r="DA44" s="12">
        <f>Table1[[#This Row],[WAR]]/20</f>
        <v>0.3</v>
      </c>
      <c r="DB44" s="12">
        <f>Table1[[#This Row],[GmSc]]/21</f>
        <v>0.85190476190476194</v>
      </c>
      <c r="DC44" s="12">
        <f>Table1[[#This Row],[WinsRPM]]/21</f>
        <v>0.14285714285714285</v>
      </c>
      <c r="DD44" s="12">
        <f>Table1[[#This Row],[VORP]]/10</f>
        <v>0.35</v>
      </c>
      <c r="DE44" s="12">
        <f>Table1[[#This Row],[PER]]/33</f>
        <v>0.85757575757575755</v>
      </c>
      <c r="DF44" s="12">
        <f>Table1[[#This Row],[EFF]]/36</f>
        <v>0.88888888888888884</v>
      </c>
      <c r="DG44" s="12">
        <f>Table1[[#This Row],[EWA]]/30</f>
        <v>0.38333333333333336</v>
      </c>
      <c r="DH44" s="12">
        <f>Table1[[#This Row],[PIR]]/40</f>
        <v>0.82999999999999985</v>
      </c>
      <c r="DI44" s="12">
        <f>Table1[[#This Row],[Tendex]]/0.38</f>
        <v>0.84114204417035277</v>
      </c>
      <c r="DJ44" s="14">
        <f>SUM(Table1[[#This Row],[DPI]:[%Tendex]])/32</f>
        <v>0.59859662634801414</v>
      </c>
    </row>
    <row r="45" spans="1:114" x14ac:dyDescent="0.25">
      <c r="A45" t="s">
        <v>80</v>
      </c>
      <c r="B45" t="s">
        <v>101</v>
      </c>
      <c r="C45" t="s">
        <v>93</v>
      </c>
      <c r="D45" t="s">
        <v>54</v>
      </c>
      <c r="E45" s="7">
        <v>10.6</v>
      </c>
      <c r="F45" t="s">
        <v>81</v>
      </c>
      <c r="G45" s="7">
        <v>97.66</v>
      </c>
      <c r="H45" s="6">
        <v>25</v>
      </c>
      <c r="I45" s="6">
        <v>59</v>
      </c>
      <c r="J45" s="6">
        <v>40</v>
      </c>
      <c r="K45" s="6">
        <v>19</v>
      </c>
      <c r="L45" s="8">
        <f>Table1[[#This Row],[W]]/Table1[[#This Row],[GP]]</f>
        <v>0.67796610169491522</v>
      </c>
      <c r="M45" s="6">
        <v>27807</v>
      </c>
      <c r="N45" s="7">
        <v>32.299999999999997</v>
      </c>
      <c r="O45" s="7">
        <v>1905.6999999999998</v>
      </c>
      <c r="P45" s="7">
        <v>20.8</v>
      </c>
      <c r="Q45" s="7">
        <v>8.1</v>
      </c>
      <c r="R45" s="7">
        <v>15.2</v>
      </c>
      <c r="S45" s="7">
        <v>53.1</v>
      </c>
      <c r="T45" s="7">
        <v>1.2</v>
      </c>
      <c r="U45" s="7">
        <v>3.6</v>
      </c>
      <c r="V45" s="7">
        <v>32.9</v>
      </c>
      <c r="W45" s="7">
        <v>3.5</v>
      </c>
      <c r="X45" s="7">
        <v>4.2</v>
      </c>
      <c r="Y45" s="7">
        <v>81.599999999999994</v>
      </c>
      <c r="Z45" s="7">
        <v>2.4</v>
      </c>
      <c r="AA45" s="7">
        <v>7.6</v>
      </c>
      <c r="AB45" s="7">
        <v>10</v>
      </c>
      <c r="AC45" s="7">
        <v>4.4000000000000004</v>
      </c>
      <c r="AD45" s="7">
        <v>6.7</v>
      </c>
      <c r="AE45" s="7">
        <v>3</v>
      </c>
      <c r="AF45" s="7">
        <v>1.2</v>
      </c>
      <c r="AG45" s="7">
        <v>0.7</v>
      </c>
      <c r="AH45" s="7">
        <v>0.5</v>
      </c>
      <c r="AI45" s="7">
        <v>3.1</v>
      </c>
      <c r="AJ45" s="7">
        <v>5.0999999999999996</v>
      </c>
      <c r="AK45" s="7">
        <v>112.5</v>
      </c>
      <c r="AL45" s="7">
        <v>107.2</v>
      </c>
      <c r="AM45" s="7">
        <v>34.200000000000003</v>
      </c>
      <c r="AN45" s="7">
        <v>7.4</v>
      </c>
      <c r="AO45" s="7">
        <v>23.8</v>
      </c>
      <c r="AP45" s="7">
        <v>11.2</v>
      </c>
      <c r="AQ45" s="7">
        <f>0.96*Table1[[#This Row],[FGA]]+Table1[[#This Row],[TOV]]+(0.44*Table1[[#This Row],[FTA]]-Table1[[#This Row],[OREB]])</f>
        <v>17.04</v>
      </c>
      <c r="AR45" s="5">
        <v>35</v>
      </c>
      <c r="AS45" s="5">
        <v>11</v>
      </c>
      <c r="AT45" s="5">
        <v>9.1999999999999993</v>
      </c>
      <c r="AU45" s="5">
        <v>454.1</v>
      </c>
      <c r="AV45" s="9">
        <f>Table1[[#This Row],[BLK]]+Table1[[#This Row],[PFD]]+Table1[[#This Row],[STL]]+Table1[Deflections]+Table1[[#This Row],[LooseBallsRecovered]]+Table1[[#This Row],[REB]]-Table1[[#This Row],[TOV]]+Table1[[#This Row],[ScreenAssistsPTS]]</f>
        <v>27.7</v>
      </c>
      <c r="AW4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16.329999999999998</v>
      </c>
      <c r="AX45" s="9">
        <f>Table1[[#This Row],[PTS]]/Table1[[#This Row],[POSS/G]]</f>
        <v>1.2206572769953052</v>
      </c>
      <c r="AY45" s="9">
        <v>25</v>
      </c>
      <c r="AZ45" s="9">
        <v>9.8000000000000007</v>
      </c>
      <c r="BA45" s="9">
        <f>P45+AB45+AD45</f>
        <v>37.5</v>
      </c>
      <c r="BB45" s="9">
        <v>2.23</v>
      </c>
      <c r="BC45" s="9">
        <v>2.9</v>
      </c>
      <c r="BD45" s="9">
        <v>1</v>
      </c>
      <c r="BE45" s="9">
        <v>1584.4686352820802</v>
      </c>
      <c r="BF45" s="15">
        <v>23</v>
      </c>
      <c r="BG45" s="15">
        <v>15</v>
      </c>
      <c r="BH45" s="9">
        <v>15.6</v>
      </c>
      <c r="BI45" s="9">
        <v>57</v>
      </c>
      <c r="BJ45" s="9">
        <f>0.4*Table1[[#This Row],[EFG%]]+0.25*Table1[[#This Row],[TOV%]]+0.2*Table1[[#This Row],[REB%]]+0.15*Table1[[#This Row],[FTr]]</f>
        <v>33.120000000000005</v>
      </c>
      <c r="BK45" s="9">
        <v>60.9</v>
      </c>
      <c r="BL45" s="9">
        <v>27</v>
      </c>
      <c r="BM45" s="9">
        <v>96.86</v>
      </c>
      <c r="BN45" s="9">
        <v>18.5</v>
      </c>
      <c r="BO45" s="9">
        <v>5.3</v>
      </c>
      <c r="BP45" s="9">
        <v>45.6</v>
      </c>
      <c r="BQ45" s="9">
        <v>3.8</v>
      </c>
      <c r="BR45" s="9">
        <v>3.44</v>
      </c>
      <c r="BS45" s="9">
        <v>0.20899999999999999</v>
      </c>
      <c r="BT45" s="9">
        <v>3.72</v>
      </c>
      <c r="BU45" s="9">
        <v>8.3090930515378396</v>
      </c>
      <c r="BV4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13.409999999999997</v>
      </c>
      <c r="BW45" s="9">
        <v>6.01</v>
      </c>
      <c r="BX45" s="9">
        <v>5.0999999999999996</v>
      </c>
      <c r="BY45" s="9">
        <v>25.08</v>
      </c>
      <c r="BZ4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28.600000000000005</v>
      </c>
      <c r="CA45" s="9">
        <f>Table1[[#This Row],[VA]]/30</f>
        <v>15.136666666666667</v>
      </c>
      <c r="CB4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30.100000000000009</v>
      </c>
      <c r="CC4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0.30897180678450331</v>
      </c>
      <c r="CD45" s="12">
        <f>Table1[[#This Row],[Hustle]]/38</f>
        <v>0.72894736842105257</v>
      </c>
      <c r="CE45" s="12">
        <f>Table1[[#This Row],[Utility]]/23</f>
        <v>0.71</v>
      </c>
      <c r="CF45" s="12">
        <f>Table1[[#This Row],[PPP]]/1.8</f>
        <v>0.67814293166405848</v>
      </c>
      <c r="CG45" s="12">
        <f>Table1[[#This Row],[AST Ratio]]/35</f>
        <v>0.7142857142857143</v>
      </c>
      <c r="CH45" s="12">
        <f>Table1[[#This Row],[ScreenAssistsPTS]]/18</f>
        <v>0.54444444444444451</v>
      </c>
      <c r="CI45" s="12">
        <f>Table1[[#This Row],[PRA]]/50</f>
        <v>0.75</v>
      </c>
      <c r="CJ45" s="12">
        <f>Table1[[#This Row],[AST/TO]]/3</f>
        <v>0.74333333333333329</v>
      </c>
      <c r="CK45" s="12">
        <f>Table1[[#This Row],[REB]]/25</f>
        <v>0.4</v>
      </c>
      <c r="CL45" s="12">
        <f>Table1[[#This Row],[Deflections]]/5</f>
        <v>0.57999999999999996</v>
      </c>
      <c r="CM45" s="12">
        <f>Table1[[#This Row],[LooseBallsRecovered]]/2.3</f>
        <v>0.43478260869565222</v>
      </c>
      <c r="CN45" s="12">
        <f>Table1[[#This Row],[TeamELO]]/1800</f>
        <v>0.88026035293448901</v>
      </c>
      <c r="CO45" s="12">
        <f>Table1[[#This Row],[EFG%]]/70</f>
        <v>0.81428571428571428</v>
      </c>
      <c r="CP45" s="12">
        <f>Table1[[#This Row],[TS%]]/70</f>
        <v>0.87</v>
      </c>
      <c r="CQ45" s="12">
        <f>Table1[[#This Row],[USG%]]/40</f>
        <v>0.67500000000000004</v>
      </c>
      <c r="CR45" s="12">
        <f>Table1[[#This Row],[PACE]]/110</f>
        <v>0.88054545454545452</v>
      </c>
      <c r="CS45" s="12">
        <f>Table1[[#This Row],[PIE]]/24</f>
        <v>0.77083333333333337</v>
      </c>
      <c r="CT45" s="12">
        <f>(0.4*Table1[[#This Row],[EFG%]]+0.25*Table1[[#This Row],[TOV%]]+0.2*Table1[[#This Row],[REB%]]+0.15*Table1[[#This Row],[FTr]])/42</f>
        <v>0.7885714285714287</v>
      </c>
      <c r="CU45" s="12">
        <f>Table1[[#This Row],[NETRTG]]/17</f>
        <v>0.31176470588235294</v>
      </c>
      <c r="CV45" s="12">
        <f>Table1[[#This Row],[FP]]/62</f>
        <v>0.73548387096774193</v>
      </c>
      <c r="CW45" s="12">
        <f>Table1[[#This Row],[RPM(+/-)]]/12</f>
        <v>0.31666666666666665</v>
      </c>
      <c r="CX45" s="12">
        <f>Table1[[#This Row],[BPM]]/12</f>
        <v>0.28666666666666668</v>
      </c>
      <c r="CY45" s="12">
        <f>Table1[[#This Row],[WS/48]]/0.3</f>
        <v>0.69666666666666666</v>
      </c>
      <c r="CZ45" s="12">
        <f>Table1[[#This Row],[PIPM]]/9</f>
        <v>0.41333333333333333</v>
      </c>
      <c r="DA45" s="12">
        <f>Table1[[#This Row],[WAR]]/20</f>
        <v>0.41545465257689196</v>
      </c>
      <c r="DB45" s="12">
        <f>Table1[[#This Row],[GmSc]]/21</f>
        <v>0.63857142857142846</v>
      </c>
      <c r="DC45" s="12">
        <f>Table1[[#This Row],[WinsRPM]]/21</f>
        <v>0.28619047619047616</v>
      </c>
      <c r="DD45" s="12">
        <f>Table1[[#This Row],[VORP]]/10</f>
        <v>0.51</v>
      </c>
      <c r="DE45" s="12">
        <f>Table1[[#This Row],[PER]]/33</f>
        <v>0.7599999999999999</v>
      </c>
      <c r="DF45" s="12">
        <f>Table1[[#This Row],[EFF]]/36</f>
        <v>0.79444444444444462</v>
      </c>
      <c r="DG45" s="12">
        <f>Table1[[#This Row],[EWA]]/30</f>
        <v>0.50455555555555553</v>
      </c>
      <c r="DH45" s="12">
        <f>Table1[[#This Row],[PIR]]/40</f>
        <v>0.75250000000000017</v>
      </c>
      <c r="DI45" s="12">
        <f>Table1[[#This Row],[Tendex]]/0.38</f>
        <v>0.81308370206448244</v>
      </c>
      <c r="DJ45" s="14">
        <f>SUM(Table1[[#This Row],[DPI]:[%Tendex]])/32</f>
        <v>0.63121296419066841</v>
      </c>
    </row>
    <row r="46" spans="1:114" x14ac:dyDescent="0.25">
      <c r="A46" t="s">
        <v>80</v>
      </c>
      <c r="B46" t="s">
        <v>90</v>
      </c>
      <c r="C46" t="s">
        <v>91</v>
      </c>
      <c r="D46" t="s">
        <v>54</v>
      </c>
      <c r="E46" s="7">
        <v>10.6</v>
      </c>
      <c r="F46" t="s">
        <v>81</v>
      </c>
      <c r="G46" s="7">
        <v>97.69</v>
      </c>
      <c r="H46" s="6">
        <v>23</v>
      </c>
      <c r="I46" s="6">
        <v>21</v>
      </c>
      <c r="J46" s="6">
        <v>12</v>
      </c>
      <c r="K46" s="6">
        <v>9</v>
      </c>
      <c r="L46" s="8">
        <f>Table1[[#This Row],[W]]/Table1[[#This Row],[GP]]</f>
        <v>0.5714285714285714</v>
      </c>
      <c r="M46" s="6">
        <v>8069.75</v>
      </c>
      <c r="N46" s="7">
        <v>29.4</v>
      </c>
      <c r="O46" s="7">
        <v>617.4</v>
      </c>
      <c r="P46" s="7">
        <v>15.5</v>
      </c>
      <c r="Q46" s="7">
        <v>5.9</v>
      </c>
      <c r="R46" s="7">
        <v>11.5</v>
      </c>
      <c r="S46" s="7">
        <v>51</v>
      </c>
      <c r="T46" s="7">
        <v>1.3</v>
      </c>
      <c r="U46" s="7">
        <v>3.3</v>
      </c>
      <c r="V46" s="7">
        <v>40.6</v>
      </c>
      <c r="W46" s="7">
        <v>2.4</v>
      </c>
      <c r="X46" s="7">
        <v>2.8</v>
      </c>
      <c r="Y46" s="7">
        <v>86.4</v>
      </c>
      <c r="Z46" s="7">
        <v>2.6</v>
      </c>
      <c r="AA46" s="7">
        <v>8</v>
      </c>
      <c r="AB46" s="7">
        <v>10.6</v>
      </c>
      <c r="AC46" s="7">
        <v>4.3</v>
      </c>
      <c r="AD46" s="7">
        <v>4.5999999999999996</v>
      </c>
      <c r="AE46" s="7">
        <v>2.2000000000000002</v>
      </c>
      <c r="AF46" s="7">
        <v>1.4</v>
      </c>
      <c r="AG46" s="7">
        <v>0.6</v>
      </c>
      <c r="AH46" s="7">
        <v>0.4</v>
      </c>
      <c r="AI46" s="7">
        <v>2.4</v>
      </c>
      <c r="AJ46" s="7">
        <v>3.9</v>
      </c>
      <c r="AK46" s="7">
        <v>108.4</v>
      </c>
      <c r="AL46" s="7">
        <v>103</v>
      </c>
      <c r="AM46" s="7">
        <v>23.8</v>
      </c>
      <c r="AN46" s="7">
        <v>8.6</v>
      </c>
      <c r="AO46" s="7">
        <v>28.7</v>
      </c>
      <c r="AP46" s="7">
        <v>11.3</v>
      </c>
      <c r="AQ46" s="7">
        <f>0.96*Table1[[#This Row],[FGA]]+Table1[[#This Row],[TOV]]+(0.44*Table1[[#This Row],[FTA]]-Table1[[#This Row],[OREB]])</f>
        <v>11.871999999999998</v>
      </c>
      <c r="AR46" s="5">
        <v>11</v>
      </c>
      <c r="AS46" s="5">
        <v>0</v>
      </c>
      <c r="AT46" s="5">
        <v>11</v>
      </c>
      <c r="AU46" s="5">
        <v>450</v>
      </c>
      <c r="AV46" s="9">
        <f>Table1[[#This Row],[BLK]]+Table1[[#This Row],[PFD]]+Table1[[#This Row],[STL]]+Table1[Deflections]+Table1[[#This Row],[LooseBallsRecovered]]+Table1[[#This Row],[REB]]-Table1[[#This Row],[TOV]]+Table1[[#This Row],[ScreenAssistsPTS]]</f>
        <v>27.7</v>
      </c>
      <c r="AW4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16.39</v>
      </c>
      <c r="AX46" s="9">
        <f>Table1[[#This Row],[PTS]]/Table1[[#This Row],[POSS/G]]</f>
        <v>1.3055929919137468</v>
      </c>
      <c r="AY46" s="9">
        <v>23.6</v>
      </c>
      <c r="AZ46" s="9">
        <v>9.6999999999999993</v>
      </c>
      <c r="BA46" s="9">
        <f>P46+AB46+AD46</f>
        <v>30.700000000000003</v>
      </c>
      <c r="BB46" s="9">
        <v>2.09</v>
      </c>
      <c r="BC46" s="9">
        <v>2.5</v>
      </c>
      <c r="BD46" s="9">
        <v>1.2</v>
      </c>
      <c r="BE46" s="9">
        <v>1537.4085116738775</v>
      </c>
      <c r="BF46" s="15">
        <v>20.9</v>
      </c>
      <c r="BG46" s="15">
        <v>14</v>
      </c>
      <c r="BH46" s="9">
        <v>18.3</v>
      </c>
      <c r="BI46" s="9">
        <v>56.8</v>
      </c>
      <c r="BJ46" s="9">
        <f>0.4*Table1[[#This Row],[EFG%]]+0.25*Table1[[#This Row],[TOV%]]+0.2*Table1[[#This Row],[REB%]]+0.15*Table1[[#This Row],[FTr]]</f>
        <v>33.015000000000001</v>
      </c>
      <c r="BK46" s="9">
        <v>60.9</v>
      </c>
      <c r="BL46" s="9">
        <v>20.9</v>
      </c>
      <c r="BM46" s="9">
        <v>99.65</v>
      </c>
      <c r="BN46" s="9">
        <v>18</v>
      </c>
      <c r="BO46" s="9">
        <v>5.4</v>
      </c>
      <c r="BP46" s="9">
        <v>38.9</v>
      </c>
      <c r="BQ46" s="9">
        <v>3.5</v>
      </c>
      <c r="BR46" s="9">
        <v>8</v>
      </c>
      <c r="BS46" s="9">
        <v>0.222</v>
      </c>
      <c r="BT46" s="9">
        <v>4.3</v>
      </c>
      <c r="BU46" s="9">
        <v>11</v>
      </c>
      <c r="BV4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11.73</v>
      </c>
      <c r="BW46" s="9">
        <v>13.5</v>
      </c>
      <c r="BX46" s="9">
        <v>4.5</v>
      </c>
      <c r="BY46" s="9">
        <v>23.5</v>
      </c>
      <c r="BZ4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24.500000000000004</v>
      </c>
      <c r="CA46" s="9">
        <f>Table1[[#This Row],[VA]]/30</f>
        <v>15</v>
      </c>
      <c r="CB4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25.6</v>
      </c>
      <c r="CC4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0.26254536150479379</v>
      </c>
      <c r="CD46" s="12">
        <f>Table1[[#This Row],[Hustle]]/38</f>
        <v>0.72894736842105257</v>
      </c>
      <c r="CE46" s="12">
        <f>Table1[[#This Row],[Utility]]/23</f>
        <v>0.71260869565217388</v>
      </c>
      <c r="CF46" s="12">
        <f>Table1[[#This Row],[PPP]]/1.8</f>
        <v>0.72532943995208154</v>
      </c>
      <c r="CG46" s="12">
        <f>Table1[[#This Row],[AST Ratio]]/35</f>
        <v>0.67428571428571438</v>
      </c>
      <c r="CH46" s="12">
        <f>Table1[[#This Row],[ScreenAssistsPTS]]/18</f>
        <v>0.53888888888888886</v>
      </c>
      <c r="CI46" s="12">
        <f>Table1[[#This Row],[PRA]]/50</f>
        <v>0.6140000000000001</v>
      </c>
      <c r="CJ46" s="12">
        <f>Table1[[#This Row],[AST/TO]]/3</f>
        <v>0.69666666666666666</v>
      </c>
      <c r="CK46" s="12">
        <f>Table1[[#This Row],[REB]]/25</f>
        <v>0.42399999999999999</v>
      </c>
      <c r="CL46" s="12">
        <f>Table1[[#This Row],[Deflections]]/5</f>
        <v>0.5</v>
      </c>
      <c r="CM46" s="12">
        <f>Table1[[#This Row],[LooseBallsRecovered]]/2.3</f>
        <v>0.52173913043478259</v>
      </c>
      <c r="CN46" s="12">
        <f>Table1[[#This Row],[TeamELO]]/1800</f>
        <v>0.85411583981882078</v>
      </c>
      <c r="CO46" s="12">
        <f>Table1[[#This Row],[EFG%]]/70</f>
        <v>0.81142857142857139</v>
      </c>
      <c r="CP46" s="12">
        <f>Table1[[#This Row],[TS%]]/70</f>
        <v>0.87</v>
      </c>
      <c r="CQ46" s="12">
        <f>Table1[[#This Row],[USG%]]/40</f>
        <v>0.52249999999999996</v>
      </c>
      <c r="CR46" s="12">
        <f>Table1[[#This Row],[PACE]]/110</f>
        <v>0.905909090909091</v>
      </c>
      <c r="CS46" s="12">
        <f>Table1[[#This Row],[PIE]]/24</f>
        <v>0.75</v>
      </c>
      <c r="CT46" s="12">
        <f>(0.4*Table1[[#This Row],[EFG%]]+0.25*Table1[[#This Row],[TOV%]]+0.2*Table1[[#This Row],[REB%]]+0.15*Table1[[#This Row],[FTr]])/42</f>
        <v>0.78607142857142853</v>
      </c>
      <c r="CU46" s="12">
        <f>Table1[[#This Row],[NETRTG]]/17</f>
        <v>0.31764705882352945</v>
      </c>
      <c r="CV46" s="12">
        <f>Table1[[#This Row],[FP]]/62</f>
        <v>0.6274193548387097</v>
      </c>
      <c r="CW46" s="12">
        <f>Table1[[#This Row],[RPM(+/-)]]/12</f>
        <v>0.29166666666666669</v>
      </c>
      <c r="CX46" s="12">
        <f>Table1[[#This Row],[BPM]]/12</f>
        <v>0.66666666666666663</v>
      </c>
      <c r="CY46" s="12">
        <f>Table1[[#This Row],[WS/48]]/0.3</f>
        <v>0.74</v>
      </c>
      <c r="CZ46" s="12">
        <f>Table1[[#This Row],[PIPM]]/9</f>
        <v>0.47777777777777775</v>
      </c>
      <c r="DA46" s="12">
        <f>Table1[[#This Row],[WAR]]/20</f>
        <v>0.55000000000000004</v>
      </c>
      <c r="DB46" s="12">
        <f>Table1[[#This Row],[GmSc]]/21</f>
        <v>0.55857142857142861</v>
      </c>
      <c r="DC46" s="12">
        <f>Table1[[#This Row],[WinsRPM]]/21</f>
        <v>0.6428571428571429</v>
      </c>
      <c r="DD46" s="12">
        <f>Table1[[#This Row],[VORP]]/10</f>
        <v>0.45</v>
      </c>
      <c r="DE46" s="12">
        <f>Table1[[#This Row],[PER]]/33</f>
        <v>0.71212121212121215</v>
      </c>
      <c r="DF46" s="12">
        <f>Table1[[#This Row],[EFF]]/36</f>
        <v>0.68055555555555569</v>
      </c>
      <c r="DG46" s="12">
        <f>Table1[[#This Row],[EWA]]/30</f>
        <v>0.5</v>
      </c>
      <c r="DH46" s="12">
        <f>Table1[[#This Row],[PIR]]/40</f>
        <v>0.64</v>
      </c>
      <c r="DI46" s="12">
        <f>Table1[[#This Row],[Tendex]]/0.38</f>
        <v>0.69090884606524683</v>
      </c>
      <c r="DJ46" s="14">
        <f>SUM(Table1[[#This Row],[DPI]:[%Tendex]])/32</f>
        <v>0.63070882953041274</v>
      </c>
    </row>
    <row r="47" spans="1:114" x14ac:dyDescent="0.25">
      <c r="A47" t="s">
        <v>64</v>
      </c>
      <c r="B47" t="s">
        <v>97</v>
      </c>
      <c r="C47" t="s">
        <v>94</v>
      </c>
      <c r="D47" t="s">
        <v>29</v>
      </c>
      <c r="E47" s="7">
        <v>11.5</v>
      </c>
      <c r="F47" t="s">
        <v>65</v>
      </c>
      <c r="G47" s="7">
        <v>103.57</v>
      </c>
      <c r="H47" s="6">
        <v>24</v>
      </c>
      <c r="I47" s="6">
        <v>72</v>
      </c>
      <c r="J47" s="6">
        <v>56</v>
      </c>
      <c r="K47" s="6">
        <v>16</v>
      </c>
      <c r="L47" s="8">
        <f>Table1[[#This Row],[W]]/Table1[[#This Row],[GP]]</f>
        <v>0.77777777777777779</v>
      </c>
      <c r="M47" s="6">
        <v>16750.166666666701</v>
      </c>
      <c r="N47" s="7">
        <v>32.799999999999997</v>
      </c>
      <c r="O47" s="7">
        <v>2361.6</v>
      </c>
      <c r="P47" s="7">
        <v>27.7</v>
      </c>
      <c r="Q47" s="7">
        <v>10</v>
      </c>
      <c r="R47" s="7">
        <v>17.3</v>
      </c>
      <c r="S47" s="7">
        <v>57.8</v>
      </c>
      <c r="T47" s="7">
        <v>0.7</v>
      </c>
      <c r="U47" s="7">
        <v>2.8</v>
      </c>
      <c r="V47" s="7">
        <v>25.6</v>
      </c>
      <c r="W47" s="7">
        <v>6.9</v>
      </c>
      <c r="X47" s="7">
        <v>9.5</v>
      </c>
      <c r="Y47" s="7">
        <v>72.900000000000006</v>
      </c>
      <c r="Z47" s="7">
        <v>2.2000000000000002</v>
      </c>
      <c r="AA47" s="7">
        <v>10.3</v>
      </c>
      <c r="AB47" s="7">
        <v>12.5</v>
      </c>
      <c r="AC47" s="7">
        <v>2</v>
      </c>
      <c r="AD47" s="7">
        <v>5.9</v>
      </c>
      <c r="AE47" s="7">
        <v>3.7</v>
      </c>
      <c r="AF47" s="7">
        <v>1.3</v>
      </c>
      <c r="AG47" s="7">
        <v>1.5</v>
      </c>
      <c r="AH47" s="7">
        <v>1.4</v>
      </c>
      <c r="AI47" s="7">
        <v>3.2</v>
      </c>
      <c r="AJ47" s="7">
        <v>7.7</v>
      </c>
      <c r="AK47" s="7">
        <v>114.3</v>
      </c>
      <c r="AL47" s="7">
        <v>101.8</v>
      </c>
      <c r="AM47" s="7">
        <v>29.4</v>
      </c>
      <c r="AN47" s="7">
        <v>6.6</v>
      </c>
      <c r="AO47" s="7">
        <v>27.3</v>
      </c>
      <c r="AP47" s="7">
        <v>12</v>
      </c>
      <c r="AQ47" s="7">
        <f>0.96*Table1[[#This Row],[FGA]]+Table1[[#This Row],[TOV]]+(0.44*Table1[[#This Row],[FTA]]-Table1[[#This Row],[OREB]])</f>
        <v>22.288</v>
      </c>
      <c r="AR47" s="5">
        <v>54</v>
      </c>
      <c r="AS47" s="5">
        <v>5</v>
      </c>
      <c r="AT47" s="5">
        <v>14.4</v>
      </c>
      <c r="AU47" s="5">
        <v>684.4</v>
      </c>
      <c r="AV47" s="9">
        <f>Table1[[#This Row],[BLK]]+Table1[[#This Row],[PFD]]+Table1[[#This Row],[STL]]+Table1[Deflections]+Table1[[#This Row],[LooseBallsRecovered]]+Table1[[#This Row],[REB]]-Table1[[#This Row],[TOV]]+Table1[[#This Row],[ScreenAssistsPTS]]</f>
        <v>27.7</v>
      </c>
      <c r="AW4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12.18</v>
      </c>
      <c r="AX47" s="9">
        <f>Table1[[#This Row],[PTS]]/Table1[[#This Row],[POSS/G]]</f>
        <v>1.242821249102656</v>
      </c>
      <c r="AY47" s="9">
        <v>19</v>
      </c>
      <c r="AZ47" s="9">
        <v>4.7</v>
      </c>
      <c r="BA47" s="9">
        <f>P47+AB47+AD47</f>
        <v>46.1</v>
      </c>
      <c r="BB47" s="9">
        <v>1.58</v>
      </c>
      <c r="BC47" s="9">
        <v>2.1</v>
      </c>
      <c r="BD47" s="9">
        <v>1.6</v>
      </c>
      <c r="BE47" s="9">
        <v>1647.3494707042214</v>
      </c>
      <c r="BF47" s="15">
        <v>39.9</v>
      </c>
      <c r="BG47" s="15">
        <v>14</v>
      </c>
      <c r="BH47" s="9">
        <v>17.600000000000001</v>
      </c>
      <c r="BI47" s="9">
        <v>59.9</v>
      </c>
      <c r="BJ47" s="9">
        <f>0.4*Table1[[#This Row],[EFG%]]+0.25*Table1[[#This Row],[TOV%]]+0.2*Table1[[#This Row],[REB%]]+0.15*Table1[[#This Row],[FTr]]</f>
        <v>36.965000000000003</v>
      </c>
      <c r="BK47" s="9">
        <v>64.400000000000006</v>
      </c>
      <c r="BL47" s="9">
        <v>31.4</v>
      </c>
      <c r="BM47" s="9">
        <v>105.27</v>
      </c>
      <c r="BN47" s="9">
        <v>21.8</v>
      </c>
      <c r="BO47" s="9">
        <v>12.5</v>
      </c>
      <c r="BP47" s="9">
        <v>56.2</v>
      </c>
      <c r="BQ47" s="9">
        <v>9.1</v>
      </c>
      <c r="BR47" s="9">
        <v>10.8</v>
      </c>
      <c r="BS47" s="9">
        <v>0.29199999999999998</v>
      </c>
      <c r="BT47" s="9">
        <v>7.8</v>
      </c>
      <c r="BU47" s="9">
        <v>11.572533399999999</v>
      </c>
      <c r="BV4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18.829999999999998</v>
      </c>
      <c r="BW47" s="9">
        <v>15.22</v>
      </c>
      <c r="BX47" s="9">
        <v>7.4</v>
      </c>
      <c r="BY47" s="9">
        <v>23.4</v>
      </c>
      <c r="BZ4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35.29999999999999</v>
      </c>
      <c r="CA47" s="9">
        <f>Table1[[#This Row],[VA]]/30</f>
        <v>22.813333333333333</v>
      </c>
      <c r="CB4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38.4</v>
      </c>
      <c r="CC4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0.36182603546610931</v>
      </c>
      <c r="CD47" s="12">
        <f>Table1[[#This Row],[Hustle]]/38</f>
        <v>0.72894736842105257</v>
      </c>
      <c r="CE47" s="12">
        <f>Table1[[#This Row],[Utility]]/23</f>
        <v>0.52956521739130435</v>
      </c>
      <c r="CF47" s="12">
        <f>Table1[[#This Row],[PPP]]/1.8</f>
        <v>0.69045624950147555</v>
      </c>
      <c r="CG47" s="12">
        <f>Table1[[#This Row],[AST Ratio]]/35</f>
        <v>0.54285714285714282</v>
      </c>
      <c r="CH47" s="12">
        <f>Table1[[#This Row],[ScreenAssistsPTS]]/18</f>
        <v>0.26111111111111113</v>
      </c>
      <c r="CI47" s="12">
        <f>Table1[[#This Row],[PRA]]/50</f>
        <v>0.92200000000000004</v>
      </c>
      <c r="CJ47" s="12">
        <f>Table1[[#This Row],[AST/TO]]/3</f>
        <v>0.52666666666666673</v>
      </c>
      <c r="CK47" s="12">
        <f>Table1[[#This Row],[REB]]/25</f>
        <v>0.5</v>
      </c>
      <c r="CL47" s="12">
        <f>Table1[[#This Row],[Deflections]]/5</f>
        <v>0.42000000000000004</v>
      </c>
      <c r="CM47" s="12">
        <f>Table1[[#This Row],[LooseBallsRecovered]]/2.3</f>
        <v>0.69565217391304357</v>
      </c>
      <c r="CN47" s="12">
        <f>Table1[[#This Row],[TeamELO]]/1800</f>
        <v>0.91519415039123408</v>
      </c>
      <c r="CO47" s="12">
        <f>Table1[[#This Row],[EFG%]]/70</f>
        <v>0.85571428571428565</v>
      </c>
      <c r="CP47" s="12">
        <f>Table1[[#This Row],[TS%]]/70</f>
        <v>0.92</v>
      </c>
      <c r="CQ47" s="12">
        <f>Table1[[#This Row],[USG%]]/40</f>
        <v>0.78499999999999992</v>
      </c>
      <c r="CR47" s="12">
        <f>Table1[[#This Row],[PACE]]/110</f>
        <v>0.95699999999999996</v>
      </c>
      <c r="CS47" s="12">
        <f>Table1[[#This Row],[PIE]]/24</f>
        <v>0.90833333333333333</v>
      </c>
      <c r="CT47" s="12">
        <f>(0.4*Table1[[#This Row],[EFG%]]+0.25*Table1[[#This Row],[TOV%]]+0.2*Table1[[#This Row],[REB%]]+0.15*Table1[[#This Row],[FTr]])/42</f>
        <v>0.88011904761904769</v>
      </c>
      <c r="CU47" s="12">
        <f>Table1[[#This Row],[NETRTG]]/17</f>
        <v>0.73529411764705888</v>
      </c>
      <c r="CV47" s="12">
        <f>Table1[[#This Row],[FP]]/62</f>
        <v>0.90645161290322585</v>
      </c>
      <c r="CW47" s="12">
        <f>Table1[[#This Row],[RPM(+/-)]]/12</f>
        <v>0.7583333333333333</v>
      </c>
      <c r="CX47" s="12">
        <f>Table1[[#This Row],[BPM]]/12</f>
        <v>0.9</v>
      </c>
      <c r="CY47" s="12">
        <f>Table1[[#This Row],[WS/48]]/0.3</f>
        <v>0.97333333333333327</v>
      </c>
      <c r="CZ47" s="12">
        <f>Table1[[#This Row],[PIPM]]/9</f>
        <v>0.8666666666666667</v>
      </c>
      <c r="DA47" s="12">
        <f>Table1[[#This Row],[WAR]]/20</f>
        <v>0.57862667000000001</v>
      </c>
      <c r="DB47" s="12">
        <f>Table1[[#This Row],[GmSc]]/21</f>
        <v>0.89666666666666661</v>
      </c>
      <c r="DC47" s="12">
        <f>Table1[[#This Row],[WinsRPM]]/21</f>
        <v>0.72476190476190483</v>
      </c>
      <c r="DD47" s="12">
        <f>Table1[[#This Row],[VORP]]/10</f>
        <v>0.74</v>
      </c>
      <c r="DE47" s="12">
        <f>Table1[[#This Row],[PER]]/33</f>
        <v>0.70909090909090899</v>
      </c>
      <c r="DF47" s="12">
        <f>Table1[[#This Row],[EFF]]/36</f>
        <v>0.98055555555555529</v>
      </c>
      <c r="DG47" s="12">
        <f>Table1[[#This Row],[EWA]]/30</f>
        <v>0.76044444444444437</v>
      </c>
      <c r="DH47" s="12">
        <f>Table1[[#This Row],[PIR]]/40</f>
        <v>0.96</v>
      </c>
      <c r="DI47" s="12">
        <f>Table1[[#This Row],[Tendex]]/0.38</f>
        <v>0.95217377754239285</v>
      </c>
      <c r="DJ47" s="14">
        <f>SUM(Table1[[#This Row],[DPI]:[%Tendex]])/32</f>
        <v>0.76503174183953715</v>
      </c>
    </row>
    <row r="48" spans="1:114" x14ac:dyDescent="0.25">
      <c r="A48" t="s">
        <v>64</v>
      </c>
      <c r="B48" t="s">
        <v>97</v>
      </c>
      <c r="C48" t="s">
        <v>93</v>
      </c>
      <c r="D48" t="s">
        <v>29</v>
      </c>
      <c r="E48" s="7">
        <v>11.5</v>
      </c>
      <c r="F48" t="s">
        <v>65</v>
      </c>
      <c r="G48" s="7">
        <v>103.57</v>
      </c>
      <c r="H48" s="6">
        <v>24</v>
      </c>
      <c r="I48" s="6">
        <v>56</v>
      </c>
      <c r="J48" s="6">
        <v>44</v>
      </c>
      <c r="K48" s="6">
        <v>12</v>
      </c>
      <c r="L48" s="8">
        <f>Table1[[#This Row],[W]]/Table1[[#This Row],[GP]]</f>
        <v>0.7857142857142857</v>
      </c>
      <c r="M48" s="6">
        <v>12562.625000000025</v>
      </c>
      <c r="N48" s="7">
        <v>33.1</v>
      </c>
      <c r="O48" s="7">
        <v>1853.6000000000001</v>
      </c>
      <c r="P48" s="7">
        <v>27</v>
      </c>
      <c r="Q48" s="7">
        <v>10</v>
      </c>
      <c r="R48" s="7">
        <v>17.2</v>
      </c>
      <c r="S48" s="7">
        <v>58.1</v>
      </c>
      <c r="T48" s="7">
        <v>0.6</v>
      </c>
      <c r="U48" s="7">
        <v>2.5</v>
      </c>
      <c r="V48" s="7">
        <v>23.7</v>
      </c>
      <c r="W48" s="7">
        <v>6.5</v>
      </c>
      <c r="X48" s="7">
        <v>9.1</v>
      </c>
      <c r="Y48" s="7">
        <v>71.900000000000006</v>
      </c>
      <c r="Z48" s="7">
        <v>2.2999999999999998</v>
      </c>
      <c r="AA48" s="7">
        <v>10.3</v>
      </c>
      <c r="AB48" s="7">
        <v>12.6</v>
      </c>
      <c r="AC48" s="7">
        <v>2</v>
      </c>
      <c r="AD48" s="7">
        <v>5.9</v>
      </c>
      <c r="AE48" s="7">
        <v>3.8</v>
      </c>
      <c r="AF48" s="7">
        <v>1.4</v>
      </c>
      <c r="AG48" s="7">
        <v>1.5</v>
      </c>
      <c r="AH48" s="7">
        <v>1.4</v>
      </c>
      <c r="AI48" s="7">
        <v>3.3</v>
      </c>
      <c r="AJ48" s="7">
        <v>7.5</v>
      </c>
      <c r="AK48" s="7">
        <v>113.6</v>
      </c>
      <c r="AL48" s="7">
        <v>101.6</v>
      </c>
      <c r="AM48" s="7">
        <v>29.2</v>
      </c>
      <c r="AN48" s="7">
        <v>6.8</v>
      </c>
      <c r="AO48" s="7">
        <v>27.4</v>
      </c>
      <c r="AP48" s="7">
        <v>12.3</v>
      </c>
      <c r="AQ48" s="7">
        <f>0.96*Table1[[#This Row],[FGA]]+Table1[[#This Row],[TOV]]+(0.44*Table1[[#This Row],[FTA]]-Table1[[#This Row],[OREB]])</f>
        <v>22.016000000000002</v>
      </c>
      <c r="AR48" s="5">
        <v>42</v>
      </c>
      <c r="AS48" s="5">
        <v>5</v>
      </c>
      <c r="AT48" s="5">
        <v>14.2</v>
      </c>
      <c r="AU48" s="5">
        <v>640</v>
      </c>
      <c r="AV48" s="9">
        <f>Table1[[#This Row],[BLK]]+Table1[[#This Row],[PFD]]+Table1[[#This Row],[STL]]+Table1[Deflections]+Table1[[#This Row],[LooseBallsRecovered]]+Table1[[#This Row],[REB]]-Table1[[#This Row],[TOV]]+Table1[[#This Row],[ScreenAssistsPTS]]</f>
        <v>27.5</v>
      </c>
      <c r="AW4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11.77</v>
      </c>
      <c r="AX48" s="9">
        <f>Table1[[#This Row],[PTS]]/Table1[[#This Row],[POSS/G]]</f>
        <v>1.2263808139534882</v>
      </c>
      <c r="AY48" s="9">
        <v>19.3</v>
      </c>
      <c r="AZ48" s="9">
        <v>4.5999999999999996</v>
      </c>
      <c r="BA48" s="9">
        <f>P48+AB48+AD48</f>
        <v>45.5</v>
      </c>
      <c r="BB48" s="9">
        <v>1.57</v>
      </c>
      <c r="BC48" s="9">
        <v>2.1</v>
      </c>
      <c r="BD48" s="9">
        <v>1.6</v>
      </c>
      <c r="BE48" s="9">
        <v>1632.1370287077568</v>
      </c>
      <c r="BF48" s="15">
        <v>37.799999999999997</v>
      </c>
      <c r="BG48" s="15">
        <v>15</v>
      </c>
      <c r="BH48" s="9">
        <v>17.600000000000001</v>
      </c>
      <c r="BI48" s="9">
        <v>59.8</v>
      </c>
      <c r="BJ48" s="9">
        <f>0.4*Table1[[#This Row],[EFG%]]+0.25*Table1[[#This Row],[TOV%]]+0.2*Table1[[#This Row],[REB%]]+0.15*Table1[[#This Row],[FTr]]</f>
        <v>36.86</v>
      </c>
      <c r="BK48" s="9">
        <v>63.9</v>
      </c>
      <c r="BL48" s="9">
        <v>30.8</v>
      </c>
      <c r="BM48" s="9">
        <v>104.77</v>
      </c>
      <c r="BN48" s="9">
        <v>21.4</v>
      </c>
      <c r="BO48" s="9">
        <v>12</v>
      </c>
      <c r="BP48" s="9">
        <v>55.7</v>
      </c>
      <c r="BQ48" s="9">
        <v>8.6999999999999993</v>
      </c>
      <c r="BR48" s="9">
        <v>10.5</v>
      </c>
      <c r="BS48" s="9">
        <v>0.29099999999999998</v>
      </c>
      <c r="BT48" s="9">
        <v>7.5</v>
      </c>
      <c r="BU48" s="9">
        <v>11</v>
      </c>
      <c r="BV4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18.389999999999997</v>
      </c>
      <c r="BW48" s="9">
        <v>15.1</v>
      </c>
      <c r="BX48" s="9">
        <v>7.2</v>
      </c>
      <c r="BY48" s="9">
        <v>23.1</v>
      </c>
      <c r="BZ4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34.800000000000004</v>
      </c>
      <c r="CA48" s="9">
        <f>Table1[[#This Row],[VA]]/30</f>
        <v>21.333333333333332</v>
      </c>
      <c r="CB4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37.6</v>
      </c>
      <c r="CC4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0.35699632944202719</v>
      </c>
      <c r="CD48" s="12">
        <f>Table1[[#This Row],[Hustle]]/38</f>
        <v>0.72368421052631582</v>
      </c>
      <c r="CE48" s="12">
        <f>Table1[[#This Row],[Utility]]/23</f>
        <v>0.51173913043478259</v>
      </c>
      <c r="CF48" s="12">
        <f>Table1[[#This Row],[PPP]]/1.8</f>
        <v>0.6813226744186045</v>
      </c>
      <c r="CG48" s="12">
        <f>Table1[[#This Row],[AST Ratio]]/35</f>
        <v>0.55142857142857149</v>
      </c>
      <c r="CH48" s="12">
        <f>Table1[[#This Row],[ScreenAssistsPTS]]/18</f>
        <v>0.25555555555555554</v>
      </c>
      <c r="CI48" s="12">
        <f>Table1[[#This Row],[PRA]]/50</f>
        <v>0.91</v>
      </c>
      <c r="CJ48" s="12">
        <f>Table1[[#This Row],[AST/TO]]/3</f>
        <v>0.52333333333333332</v>
      </c>
      <c r="CK48" s="12">
        <f>Table1[[#This Row],[REB]]/25</f>
        <v>0.504</v>
      </c>
      <c r="CL48" s="12">
        <f>Table1[[#This Row],[Deflections]]/5</f>
        <v>0.42000000000000004</v>
      </c>
      <c r="CM48" s="12">
        <f>Table1[[#This Row],[LooseBallsRecovered]]/2.3</f>
        <v>0.69565217391304357</v>
      </c>
      <c r="CN48" s="12">
        <f>Table1[[#This Row],[TeamELO]]/1800</f>
        <v>0.90674279372653155</v>
      </c>
      <c r="CO48" s="12">
        <f>Table1[[#This Row],[EFG%]]/70</f>
        <v>0.8542857142857142</v>
      </c>
      <c r="CP48" s="12">
        <f>Table1[[#This Row],[TS%]]/70</f>
        <v>0.91285714285714281</v>
      </c>
      <c r="CQ48" s="12">
        <f>Table1[[#This Row],[USG%]]/40</f>
        <v>0.77</v>
      </c>
      <c r="CR48" s="12">
        <f>Table1[[#This Row],[PACE]]/110</f>
        <v>0.95245454545454544</v>
      </c>
      <c r="CS48" s="12">
        <f>Table1[[#This Row],[PIE]]/24</f>
        <v>0.89166666666666661</v>
      </c>
      <c r="CT48" s="12">
        <f>(0.4*Table1[[#This Row],[EFG%]]+0.25*Table1[[#This Row],[TOV%]]+0.2*Table1[[#This Row],[REB%]]+0.15*Table1[[#This Row],[FTr]])/42</f>
        <v>0.87761904761904763</v>
      </c>
      <c r="CU48" s="12">
        <f>Table1[[#This Row],[NETRTG]]/17</f>
        <v>0.70588235294117652</v>
      </c>
      <c r="CV48" s="12">
        <f>Table1[[#This Row],[FP]]/62</f>
        <v>0.89838709677419359</v>
      </c>
      <c r="CW48" s="12">
        <f>Table1[[#This Row],[RPM(+/-)]]/12</f>
        <v>0.72499999999999998</v>
      </c>
      <c r="CX48" s="12">
        <f>Table1[[#This Row],[BPM]]/12</f>
        <v>0.875</v>
      </c>
      <c r="CY48" s="12">
        <f>Table1[[#This Row],[WS/48]]/0.3</f>
        <v>0.97</v>
      </c>
      <c r="CZ48" s="12">
        <f>Table1[[#This Row],[PIPM]]/9</f>
        <v>0.83333333333333337</v>
      </c>
      <c r="DA48" s="12">
        <f>Table1[[#This Row],[WAR]]/20</f>
        <v>0.55000000000000004</v>
      </c>
      <c r="DB48" s="12">
        <f>Table1[[#This Row],[GmSc]]/21</f>
        <v>0.87571428571428556</v>
      </c>
      <c r="DC48" s="12">
        <f>Table1[[#This Row],[WinsRPM]]/21</f>
        <v>0.71904761904761905</v>
      </c>
      <c r="DD48" s="12">
        <f>Table1[[#This Row],[VORP]]/10</f>
        <v>0.72</v>
      </c>
      <c r="DE48" s="12">
        <f>Table1[[#This Row],[PER]]/33</f>
        <v>0.70000000000000007</v>
      </c>
      <c r="DF48" s="12">
        <f>Table1[[#This Row],[EFF]]/36</f>
        <v>0.96666666666666679</v>
      </c>
      <c r="DG48" s="12">
        <f>Table1[[#This Row],[EWA]]/30</f>
        <v>0.71111111111111103</v>
      </c>
      <c r="DH48" s="12">
        <f>Table1[[#This Row],[PIR]]/40</f>
        <v>0.94000000000000006</v>
      </c>
      <c r="DI48" s="12">
        <f>Table1[[#This Row],[Tendex]]/0.38</f>
        <v>0.93946402484743996</v>
      </c>
      <c r="DJ48" s="14">
        <f>SUM(Table1[[#This Row],[DPI]:[%Tendex]])/32</f>
        <v>0.75224837658298993</v>
      </c>
    </row>
    <row r="49" spans="1:114" x14ac:dyDescent="0.25">
      <c r="A49" t="s">
        <v>64</v>
      </c>
      <c r="B49" t="s">
        <v>97</v>
      </c>
      <c r="C49" t="s">
        <v>92</v>
      </c>
      <c r="D49" t="s">
        <v>29</v>
      </c>
      <c r="E49" s="7">
        <v>11.5</v>
      </c>
      <c r="F49" t="s">
        <v>65</v>
      </c>
      <c r="G49" s="7">
        <v>103.57</v>
      </c>
      <c r="H49" s="6">
        <v>24</v>
      </c>
      <c r="I49" s="6">
        <v>33</v>
      </c>
      <c r="J49" s="6">
        <v>23</v>
      </c>
      <c r="K49" s="6">
        <v>10</v>
      </c>
      <c r="L49" s="8">
        <f>Table1[[#This Row],[W]]/Table1[[#This Row],[GP]]</f>
        <v>0.69696969696969702</v>
      </c>
      <c r="M49" s="6">
        <v>8375.0833333333503</v>
      </c>
      <c r="N49" s="7">
        <v>33.9</v>
      </c>
      <c r="O49" s="7">
        <v>1118.7</v>
      </c>
      <c r="P49" s="7">
        <v>26.6</v>
      </c>
      <c r="Q49" s="7">
        <v>10</v>
      </c>
      <c r="R49" s="7">
        <v>17</v>
      </c>
      <c r="S49" s="7">
        <v>58.6</v>
      </c>
      <c r="T49" s="7">
        <v>0.4</v>
      </c>
      <c r="U49" s="7">
        <v>2.4</v>
      </c>
      <c r="V49" s="7">
        <v>15.4</v>
      </c>
      <c r="W49" s="7">
        <v>6.3</v>
      </c>
      <c r="X49" s="7">
        <v>9.1</v>
      </c>
      <c r="Y49" s="7">
        <v>69.7</v>
      </c>
      <c r="Z49" s="7">
        <v>2.5</v>
      </c>
      <c r="AA49" s="7">
        <v>10.199999999999999</v>
      </c>
      <c r="AB49" s="7">
        <v>12.8</v>
      </c>
      <c r="AC49" s="7">
        <v>1.8</v>
      </c>
      <c r="AD49" s="7">
        <v>6.1</v>
      </c>
      <c r="AE49" s="7">
        <v>4.3</v>
      </c>
      <c r="AF49" s="7">
        <v>1.3</v>
      </c>
      <c r="AG49" s="7">
        <v>1.5</v>
      </c>
      <c r="AH49" s="7">
        <v>1.1000000000000001</v>
      </c>
      <c r="AI49" s="7">
        <v>3.4</v>
      </c>
      <c r="AJ49" s="7">
        <v>7.9</v>
      </c>
      <c r="AK49" s="7">
        <v>112.1</v>
      </c>
      <c r="AL49" s="7">
        <v>101.7</v>
      </c>
      <c r="AM49" s="7">
        <v>29.8</v>
      </c>
      <c r="AN49" s="7">
        <v>7.1</v>
      </c>
      <c r="AO49" s="7">
        <v>27.1</v>
      </c>
      <c r="AP49" s="7">
        <v>13.8</v>
      </c>
      <c r="AQ49" s="7">
        <f>0.96*Table1[[#This Row],[FGA]]+Table1[[#This Row],[TOV]]+(0.44*Table1[[#This Row],[FTA]]-Table1[[#This Row],[OREB]])</f>
        <v>22.124000000000002</v>
      </c>
      <c r="AR49" s="5">
        <v>24</v>
      </c>
      <c r="AS49" s="5">
        <v>3</v>
      </c>
      <c r="AT49" s="5">
        <v>14</v>
      </c>
      <c r="AU49" s="5">
        <v>650</v>
      </c>
      <c r="AV49" s="9">
        <f>Table1[[#This Row],[BLK]]+Table1[[#This Row],[PFD]]+Table1[[#This Row],[STL]]+Table1[Deflections]+Table1[[#This Row],[LooseBallsRecovered]]+Table1[[#This Row],[REB]]-Table1[[#This Row],[TOV]]+Table1[[#This Row],[ScreenAssistsPTS]]</f>
        <v>27.300000000000004</v>
      </c>
      <c r="AW4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11.41</v>
      </c>
      <c r="AX49" s="9">
        <f>Table1[[#This Row],[PTS]]/Table1[[#This Row],[POSS/G]]</f>
        <v>1.2023142288917013</v>
      </c>
      <c r="AY49" s="9">
        <v>19.5</v>
      </c>
      <c r="AZ49" s="9">
        <v>4.4000000000000004</v>
      </c>
      <c r="BA49" s="9">
        <f>P49+AB49+AD49</f>
        <v>45.500000000000007</v>
      </c>
      <c r="BB49" s="9">
        <v>1.41</v>
      </c>
      <c r="BC49" s="9">
        <v>2.1</v>
      </c>
      <c r="BD49" s="9">
        <v>1.6</v>
      </c>
      <c r="BE49" s="9">
        <v>1606.9272425814577</v>
      </c>
      <c r="BF49" s="15">
        <v>37.1</v>
      </c>
      <c r="BG49" s="15">
        <v>17</v>
      </c>
      <c r="BH49" s="9">
        <v>17.399999999999999</v>
      </c>
      <c r="BI49" s="9">
        <v>59.7</v>
      </c>
      <c r="BJ49" s="9">
        <f>0.4*Table1[[#This Row],[EFG%]]+0.25*Table1[[#This Row],[TOV%]]+0.2*Table1[[#This Row],[REB%]]+0.15*Table1[[#This Row],[FTr]]</f>
        <v>37.175000000000004</v>
      </c>
      <c r="BK49" s="9">
        <v>63.4</v>
      </c>
      <c r="BL49" s="9">
        <v>30.1</v>
      </c>
      <c r="BM49" s="9">
        <v>104.72</v>
      </c>
      <c r="BN49" s="9">
        <v>20.8</v>
      </c>
      <c r="BO49" s="9">
        <v>10.4</v>
      </c>
      <c r="BP49" s="9">
        <v>55.4</v>
      </c>
      <c r="BQ49" s="9">
        <v>7.6</v>
      </c>
      <c r="BR49" s="9">
        <v>10</v>
      </c>
      <c r="BS49" s="9">
        <v>0.28999999999999998</v>
      </c>
      <c r="BT49" s="9">
        <v>7</v>
      </c>
      <c r="BU49" s="9">
        <v>10.199999999999999</v>
      </c>
      <c r="BV4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17.68</v>
      </c>
      <c r="BW49" s="9">
        <v>14.5</v>
      </c>
      <c r="BX49" s="9">
        <v>6.5</v>
      </c>
      <c r="BY49" s="9">
        <v>22</v>
      </c>
      <c r="BZ4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34.20000000000001</v>
      </c>
      <c r="CA49" s="9">
        <f>Table1[[#This Row],[VA]]/30</f>
        <v>21.666666666666668</v>
      </c>
      <c r="CB4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37.6</v>
      </c>
      <c r="CC4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0.35119706844657106</v>
      </c>
      <c r="CD49" s="12">
        <f>Table1[[#This Row],[Hustle]]/38</f>
        <v>0.71842105263157907</v>
      </c>
      <c r="CE49" s="12">
        <f>Table1[[#This Row],[Utility]]/23</f>
        <v>0.49608695652173912</v>
      </c>
      <c r="CF49" s="12">
        <f>Table1[[#This Row],[PPP]]/1.8</f>
        <v>0.6679523493842785</v>
      </c>
      <c r="CG49" s="12">
        <f>Table1[[#This Row],[AST Ratio]]/35</f>
        <v>0.55714285714285716</v>
      </c>
      <c r="CH49" s="12">
        <f>Table1[[#This Row],[ScreenAssistsPTS]]/18</f>
        <v>0.24444444444444446</v>
      </c>
      <c r="CI49" s="12">
        <f>Table1[[#This Row],[PRA]]/50</f>
        <v>0.91000000000000014</v>
      </c>
      <c r="CJ49" s="12">
        <f>Table1[[#This Row],[AST/TO]]/3</f>
        <v>0.47</v>
      </c>
      <c r="CK49" s="12">
        <f>Table1[[#This Row],[REB]]/25</f>
        <v>0.51200000000000001</v>
      </c>
      <c r="CL49" s="12">
        <f>Table1[[#This Row],[Deflections]]/5</f>
        <v>0.42000000000000004</v>
      </c>
      <c r="CM49" s="12">
        <f>Table1[[#This Row],[LooseBallsRecovered]]/2.3</f>
        <v>0.69565217391304357</v>
      </c>
      <c r="CN49" s="12">
        <f>Table1[[#This Row],[TeamELO]]/1800</f>
        <v>0.89273735698969869</v>
      </c>
      <c r="CO49" s="12">
        <f>Table1[[#This Row],[EFG%]]/70</f>
        <v>0.85285714285714287</v>
      </c>
      <c r="CP49" s="12">
        <f>Table1[[#This Row],[TS%]]/70</f>
        <v>0.90571428571428569</v>
      </c>
      <c r="CQ49" s="12">
        <f>Table1[[#This Row],[USG%]]/40</f>
        <v>0.75250000000000006</v>
      </c>
      <c r="CR49" s="12">
        <f>Table1[[#This Row],[PACE]]/110</f>
        <v>0.95199999999999996</v>
      </c>
      <c r="CS49" s="12">
        <f>Table1[[#This Row],[PIE]]/24</f>
        <v>0.8666666666666667</v>
      </c>
      <c r="CT49" s="12">
        <f>(0.4*Table1[[#This Row],[EFG%]]+0.25*Table1[[#This Row],[TOV%]]+0.2*Table1[[#This Row],[REB%]]+0.15*Table1[[#This Row],[FTr]])/42</f>
        <v>0.88511904761904769</v>
      </c>
      <c r="CU49" s="12">
        <f>Table1[[#This Row],[NETRTG]]/17</f>
        <v>0.61176470588235299</v>
      </c>
      <c r="CV49" s="12">
        <f>Table1[[#This Row],[FP]]/62</f>
        <v>0.8935483870967742</v>
      </c>
      <c r="CW49" s="12">
        <f>Table1[[#This Row],[RPM(+/-)]]/12</f>
        <v>0.6333333333333333</v>
      </c>
      <c r="CX49" s="12">
        <f>Table1[[#This Row],[BPM]]/12</f>
        <v>0.83333333333333337</v>
      </c>
      <c r="CY49" s="12">
        <f>Table1[[#This Row],[WS/48]]/0.3</f>
        <v>0.96666666666666667</v>
      </c>
      <c r="CZ49" s="12">
        <f>Table1[[#This Row],[PIPM]]/9</f>
        <v>0.77777777777777779</v>
      </c>
      <c r="DA49" s="12">
        <f>Table1[[#This Row],[WAR]]/20</f>
        <v>0.51</v>
      </c>
      <c r="DB49" s="12">
        <f>Table1[[#This Row],[GmSc]]/21</f>
        <v>0.84190476190476193</v>
      </c>
      <c r="DC49" s="12">
        <f>Table1[[#This Row],[WinsRPM]]/21</f>
        <v>0.69047619047619047</v>
      </c>
      <c r="DD49" s="12">
        <f>Table1[[#This Row],[VORP]]/10</f>
        <v>0.65</v>
      </c>
      <c r="DE49" s="12">
        <f>Table1[[#This Row],[PER]]/33</f>
        <v>0.66666666666666663</v>
      </c>
      <c r="DF49" s="12">
        <f>Table1[[#This Row],[EFF]]/36</f>
        <v>0.95000000000000029</v>
      </c>
      <c r="DG49" s="12">
        <f>Table1[[#This Row],[EWA]]/30</f>
        <v>0.72222222222222221</v>
      </c>
      <c r="DH49" s="12">
        <f>Table1[[#This Row],[PIR]]/40</f>
        <v>0.94000000000000006</v>
      </c>
      <c r="DI49" s="12">
        <f>Table1[[#This Row],[Tendex]]/0.38</f>
        <v>0.92420281170150276</v>
      </c>
      <c r="DJ49" s="14">
        <f>SUM(Table1[[#This Row],[DPI]:[%Tendex]])/32</f>
        <v>0.73159972471707391</v>
      </c>
    </row>
    <row r="50" spans="1:114" x14ac:dyDescent="0.25">
      <c r="A50" t="s">
        <v>56</v>
      </c>
      <c r="B50" t="s">
        <v>101</v>
      </c>
      <c r="C50" t="s">
        <v>93</v>
      </c>
      <c r="D50" t="s">
        <v>54</v>
      </c>
      <c r="E50" s="7">
        <v>10.6</v>
      </c>
      <c r="F50" t="s">
        <v>99</v>
      </c>
      <c r="G50" s="7">
        <v>101.11</v>
      </c>
      <c r="H50" s="6">
        <v>27</v>
      </c>
      <c r="I50" s="6">
        <v>51</v>
      </c>
      <c r="J50" s="6">
        <v>40</v>
      </c>
      <c r="K50" s="6">
        <v>11</v>
      </c>
      <c r="L50" s="8">
        <f>Table1[[#This Row],[W]]/Table1[[#This Row],[GP]]</f>
        <v>0.78431372549019607</v>
      </c>
      <c r="M50" s="6">
        <v>6778.6666666666697</v>
      </c>
      <c r="N50" s="7">
        <v>34.299999999999997</v>
      </c>
      <c r="O50" s="7">
        <v>1749.3</v>
      </c>
      <c r="P50" s="7">
        <v>26.4</v>
      </c>
      <c r="Q50" s="7">
        <v>9.1</v>
      </c>
      <c r="R50" s="7">
        <v>17.899999999999999</v>
      </c>
      <c r="S50" s="7">
        <v>50.9</v>
      </c>
      <c r="T50" s="7">
        <v>1.1000000000000001</v>
      </c>
      <c r="U50" s="7">
        <v>3.4</v>
      </c>
      <c r="V50" s="7">
        <v>32.4</v>
      </c>
      <c r="W50" s="7">
        <v>7</v>
      </c>
      <c r="X50" s="7">
        <v>8.3000000000000007</v>
      </c>
      <c r="Y50" s="7">
        <v>84.2</v>
      </c>
      <c r="Z50" s="7">
        <v>2.2999999999999998</v>
      </c>
      <c r="AA50" s="7">
        <v>7.2</v>
      </c>
      <c r="AB50" s="7">
        <v>9.4</v>
      </c>
      <c r="AC50" s="7">
        <v>2.4</v>
      </c>
      <c r="AD50" s="7">
        <v>3.3</v>
      </c>
      <c r="AE50" s="7">
        <v>2.5</v>
      </c>
      <c r="AF50" s="7">
        <v>1.5</v>
      </c>
      <c r="AG50" s="7">
        <v>2.5</v>
      </c>
      <c r="AH50" s="7">
        <v>0.7</v>
      </c>
      <c r="AI50" s="7">
        <v>2.4</v>
      </c>
      <c r="AJ50" s="7">
        <v>6.4</v>
      </c>
      <c r="AK50" s="7">
        <v>111.8</v>
      </c>
      <c r="AL50" s="7">
        <v>105.7</v>
      </c>
      <c r="AM50" s="7">
        <v>15.4</v>
      </c>
      <c r="AN50" s="7">
        <v>6.4</v>
      </c>
      <c r="AO50" s="7">
        <v>19.8</v>
      </c>
      <c r="AP50" s="7">
        <v>9.1999999999999993</v>
      </c>
      <c r="AQ50" s="7">
        <f>0.96*Table1[[#This Row],[FGA]]+Table1[[#This Row],[TOV]]+(0.44*Table1[[#This Row],[FTA]]-Table1[[#This Row],[OREB]])</f>
        <v>21.035999999999998</v>
      </c>
      <c r="AR50" s="5">
        <v>26</v>
      </c>
      <c r="AS50" s="5">
        <v>0</v>
      </c>
      <c r="AT50" s="5">
        <v>10.3</v>
      </c>
      <c r="AU50" s="5">
        <v>472.1</v>
      </c>
      <c r="AV50" s="9">
        <f>Table1[[#This Row],[BLK]]+Table1[[#This Row],[PFD]]+Table1[[#This Row],[STL]]+Table1[Deflections]+Table1[[#This Row],[LooseBallsRecovered]]+Table1[[#This Row],[REB]]-Table1[[#This Row],[TOV]]+Table1[[#This Row],[ScreenAssistsPTS]]</f>
        <v>27.3</v>
      </c>
      <c r="AW5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16.11</v>
      </c>
      <c r="AX50" s="9">
        <f>Table1[[#This Row],[PTS]]/Table1[[#This Row],[POSS/G]]</f>
        <v>1.2549914432401599</v>
      </c>
      <c r="AY50" s="9">
        <v>12</v>
      </c>
      <c r="AZ50" s="9">
        <v>5.3</v>
      </c>
      <c r="BA50" s="9">
        <f>P50+AB50+AD50</f>
        <v>39.099999999999994</v>
      </c>
      <c r="BB50" s="9">
        <v>1.31</v>
      </c>
      <c r="BC50" s="9">
        <v>2.8</v>
      </c>
      <c r="BD50" s="9">
        <v>1.9</v>
      </c>
      <c r="BE50" s="9">
        <v>1602.8551294439287</v>
      </c>
      <c r="BF50" s="15">
        <v>39.1</v>
      </c>
      <c r="BG50" s="15">
        <v>10</v>
      </c>
      <c r="BH50" s="9">
        <v>13.2</v>
      </c>
      <c r="BI50" s="9">
        <v>54</v>
      </c>
      <c r="BJ50" s="9">
        <f>0.4*Table1[[#This Row],[EFG%]]+0.25*Table1[[#This Row],[TOV%]]+0.2*Table1[[#This Row],[REB%]]+0.15*Table1[[#This Row],[FTr]]</f>
        <v>32.605000000000004</v>
      </c>
      <c r="BK50" s="9">
        <v>61.1</v>
      </c>
      <c r="BL50" s="9">
        <v>28.5</v>
      </c>
      <c r="BM50" s="9">
        <v>102.74</v>
      </c>
      <c r="BN50" s="9">
        <v>18.100000000000001</v>
      </c>
      <c r="BO50" s="9">
        <v>6.1</v>
      </c>
      <c r="BP50" s="9">
        <v>52</v>
      </c>
      <c r="BQ50" s="9">
        <v>4.7</v>
      </c>
      <c r="BR50" s="9">
        <v>3.06</v>
      </c>
      <c r="BS50" s="9">
        <v>0.26200000000000001</v>
      </c>
      <c r="BT50" s="9">
        <v>4.55</v>
      </c>
      <c r="BU50" s="9">
        <v>8.5284171380963194</v>
      </c>
      <c r="BV5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18.270000000000003</v>
      </c>
      <c r="BW50" s="9">
        <v>5.21</v>
      </c>
      <c r="BX50" s="9">
        <v>5</v>
      </c>
      <c r="BY50" s="9">
        <v>28.25</v>
      </c>
      <c r="BZ5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30.5</v>
      </c>
      <c r="CA50" s="9">
        <f>Table1[[#This Row],[VA]]/30</f>
        <v>15.736666666666668</v>
      </c>
      <c r="CB5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33.799999999999997</v>
      </c>
      <c r="CC5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0.31376039967677594</v>
      </c>
      <c r="CD50" s="12">
        <f>Table1[[#This Row],[Hustle]]/38</f>
        <v>0.71842105263157896</v>
      </c>
      <c r="CE50" s="12">
        <f>Table1[[#This Row],[Utility]]/23</f>
        <v>0.70043478260869563</v>
      </c>
      <c r="CF50" s="12">
        <f>Table1[[#This Row],[PPP]]/1.8</f>
        <v>0.69721746846675547</v>
      </c>
      <c r="CG50" s="12">
        <f>Table1[[#This Row],[AST Ratio]]/35</f>
        <v>0.34285714285714286</v>
      </c>
      <c r="CH50" s="12">
        <f>Table1[[#This Row],[ScreenAssistsPTS]]/18</f>
        <v>0.29444444444444445</v>
      </c>
      <c r="CI50" s="12">
        <f>Table1[[#This Row],[PRA]]/50</f>
        <v>0.78199999999999992</v>
      </c>
      <c r="CJ50" s="12">
        <f>Table1[[#This Row],[AST/TO]]/3</f>
        <v>0.4366666666666667</v>
      </c>
      <c r="CK50" s="12">
        <f>Table1[[#This Row],[REB]]/25</f>
        <v>0.376</v>
      </c>
      <c r="CL50" s="12">
        <f>Table1[[#This Row],[Deflections]]/5</f>
        <v>0.55999999999999994</v>
      </c>
      <c r="CM50" s="12">
        <f>Table1[[#This Row],[LooseBallsRecovered]]/2.3</f>
        <v>0.82608695652173914</v>
      </c>
      <c r="CN50" s="12">
        <f>Table1[[#This Row],[TeamELO]]/1800</f>
        <v>0.89047507191329378</v>
      </c>
      <c r="CO50" s="12">
        <f>Table1[[#This Row],[EFG%]]/70</f>
        <v>0.77142857142857146</v>
      </c>
      <c r="CP50" s="12">
        <f>Table1[[#This Row],[TS%]]/70</f>
        <v>0.87285714285714289</v>
      </c>
      <c r="CQ50" s="12">
        <f>Table1[[#This Row],[USG%]]/40</f>
        <v>0.71250000000000002</v>
      </c>
      <c r="CR50" s="12">
        <f>Table1[[#This Row],[PACE]]/110</f>
        <v>0.93399999999999994</v>
      </c>
      <c r="CS50" s="12">
        <f>Table1[[#This Row],[PIE]]/24</f>
        <v>0.75416666666666676</v>
      </c>
      <c r="CT50" s="12">
        <f>(0.4*Table1[[#This Row],[EFG%]]+0.25*Table1[[#This Row],[TOV%]]+0.2*Table1[[#This Row],[REB%]]+0.15*Table1[[#This Row],[FTr]])/42</f>
        <v>0.77630952380952389</v>
      </c>
      <c r="CU50" s="12">
        <f>Table1[[#This Row],[NETRTG]]/17</f>
        <v>0.35882352941176471</v>
      </c>
      <c r="CV50" s="12">
        <f>Table1[[#This Row],[FP]]/62</f>
        <v>0.83870967741935487</v>
      </c>
      <c r="CW50" s="12">
        <f>Table1[[#This Row],[RPM(+/-)]]/12</f>
        <v>0.39166666666666666</v>
      </c>
      <c r="CX50" s="12">
        <f>Table1[[#This Row],[BPM]]/12</f>
        <v>0.255</v>
      </c>
      <c r="CY50" s="12">
        <f>Table1[[#This Row],[WS/48]]/0.3</f>
        <v>0.87333333333333341</v>
      </c>
      <c r="CZ50" s="12">
        <f>Table1[[#This Row],[PIPM]]/9</f>
        <v>0.50555555555555554</v>
      </c>
      <c r="DA50" s="12">
        <f>Table1[[#This Row],[WAR]]/20</f>
        <v>0.42642085690481596</v>
      </c>
      <c r="DB50" s="12">
        <f>Table1[[#This Row],[GmSc]]/21</f>
        <v>0.87000000000000011</v>
      </c>
      <c r="DC50" s="12">
        <f>Table1[[#This Row],[WinsRPM]]/21</f>
        <v>0.24809523809523809</v>
      </c>
      <c r="DD50" s="12">
        <f>Table1[[#This Row],[VORP]]/10</f>
        <v>0.5</v>
      </c>
      <c r="DE50" s="12">
        <f>Table1[[#This Row],[PER]]/33</f>
        <v>0.85606060606060608</v>
      </c>
      <c r="DF50" s="12">
        <f>Table1[[#This Row],[EFF]]/36</f>
        <v>0.84722222222222221</v>
      </c>
      <c r="DG50" s="12">
        <f>Table1[[#This Row],[EWA]]/30</f>
        <v>0.52455555555555555</v>
      </c>
      <c r="DH50" s="12">
        <f>Table1[[#This Row],[PIR]]/40</f>
        <v>0.84499999999999997</v>
      </c>
      <c r="DI50" s="12">
        <f>Table1[[#This Row],[Tendex]]/0.38</f>
        <v>0.8256852623073051</v>
      </c>
      <c r="DJ50" s="14">
        <f>SUM(Table1[[#This Row],[DPI]:[%Tendex]])/32</f>
        <v>0.64412481232514496</v>
      </c>
    </row>
    <row r="51" spans="1:114" x14ac:dyDescent="0.25">
      <c r="A51" t="s">
        <v>64</v>
      </c>
      <c r="B51" t="s">
        <v>97</v>
      </c>
      <c r="C51" t="s">
        <v>91</v>
      </c>
      <c r="D51" t="s">
        <v>29</v>
      </c>
      <c r="E51" s="7">
        <v>11.5</v>
      </c>
      <c r="F51" t="s">
        <v>65</v>
      </c>
      <c r="G51" s="7">
        <v>103.57</v>
      </c>
      <c r="H51" s="6">
        <v>24</v>
      </c>
      <c r="I51" s="6">
        <v>20</v>
      </c>
      <c r="J51" s="6">
        <v>14</v>
      </c>
      <c r="K51" s="6">
        <v>6</v>
      </c>
      <c r="L51" s="8">
        <f>Table1[[#This Row],[W]]/Table1[[#This Row],[GP]]</f>
        <v>0.7</v>
      </c>
      <c r="M51" s="6">
        <v>4187.5416666666752</v>
      </c>
      <c r="N51" s="7">
        <v>33.799999999999997</v>
      </c>
      <c r="O51" s="7">
        <v>676</v>
      </c>
      <c r="P51" s="7">
        <v>27.3</v>
      </c>
      <c r="Q51" s="7">
        <v>10.5</v>
      </c>
      <c r="R51" s="7">
        <v>18.100000000000001</v>
      </c>
      <c r="S51" s="7">
        <v>57.7</v>
      </c>
      <c r="T51" s="7">
        <v>0.3</v>
      </c>
      <c r="U51" s="7">
        <v>2.6</v>
      </c>
      <c r="V51" s="7">
        <v>11.8</v>
      </c>
      <c r="W51" s="7">
        <v>6.1</v>
      </c>
      <c r="X51" s="7">
        <v>9</v>
      </c>
      <c r="Y51" s="7">
        <v>68.2</v>
      </c>
      <c r="Z51" s="7">
        <v>2.6</v>
      </c>
      <c r="AA51" s="7">
        <v>10.4</v>
      </c>
      <c r="AB51" s="7">
        <v>12.9</v>
      </c>
      <c r="AC51" s="7">
        <v>1.6</v>
      </c>
      <c r="AD51" s="7">
        <v>6</v>
      </c>
      <c r="AE51" s="7">
        <v>4.3</v>
      </c>
      <c r="AF51" s="7">
        <v>1.5</v>
      </c>
      <c r="AG51" s="7">
        <v>1.3</v>
      </c>
      <c r="AH51" s="7">
        <v>1.3</v>
      </c>
      <c r="AI51" s="7">
        <v>3.1</v>
      </c>
      <c r="AJ51" s="7">
        <v>7.8</v>
      </c>
      <c r="AK51" s="7">
        <v>115.8</v>
      </c>
      <c r="AL51" s="7">
        <v>101.4</v>
      </c>
      <c r="AM51" s="7">
        <v>28.3</v>
      </c>
      <c r="AN51" s="7">
        <v>7.4</v>
      </c>
      <c r="AO51" s="7">
        <v>27.3</v>
      </c>
      <c r="AP51" s="7">
        <v>13.3</v>
      </c>
      <c r="AQ51" s="7">
        <f>0.96*Table1[[#This Row],[FGA]]+Table1[[#This Row],[TOV]]+(0.44*Table1[[#This Row],[FTA]]-Table1[[#This Row],[OREB]])</f>
        <v>23.036000000000001</v>
      </c>
      <c r="AR51" s="5">
        <v>15</v>
      </c>
      <c r="AS51" s="5">
        <v>2</v>
      </c>
      <c r="AT51" s="5">
        <v>15</v>
      </c>
      <c r="AU51" s="5">
        <v>650</v>
      </c>
      <c r="AV51" s="9">
        <f>Table1[[#This Row],[BLK]]+Table1[[#This Row],[PFD]]+Table1[[#This Row],[STL]]+Table1[Deflections]+Table1[[#This Row],[LooseBallsRecovered]]+Table1[[#This Row],[REB]]-Table1[[#This Row],[TOV]]+Table1[[#This Row],[ScreenAssistsPTS]]</f>
        <v>27.199999999999996</v>
      </c>
      <c r="AW5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11.309999999999999</v>
      </c>
      <c r="AX51" s="9">
        <f>Table1[[#This Row],[PTS]]/Table1[[#This Row],[POSS/G]]</f>
        <v>1.1851015801354401</v>
      </c>
      <c r="AY51" s="9">
        <v>18.7</v>
      </c>
      <c r="AZ51" s="9">
        <v>4.0999999999999996</v>
      </c>
      <c r="BA51" s="9">
        <f>P51+AB51+AD51</f>
        <v>46.2</v>
      </c>
      <c r="BB51" s="9">
        <v>1.41</v>
      </c>
      <c r="BC51" s="9">
        <v>2.1</v>
      </c>
      <c r="BD51" s="9">
        <v>1.8</v>
      </c>
      <c r="BE51" s="9">
        <v>1595.8838579431915</v>
      </c>
      <c r="BF51" s="15">
        <v>33.700000000000003</v>
      </c>
      <c r="BG51" s="15">
        <v>16</v>
      </c>
      <c r="BH51" s="9">
        <v>17.899999999999999</v>
      </c>
      <c r="BI51" s="9">
        <v>58.6</v>
      </c>
      <c r="BJ51" s="9">
        <f>0.4*Table1[[#This Row],[EFG%]]+0.25*Table1[[#This Row],[TOV%]]+0.2*Table1[[#This Row],[REB%]]+0.15*Table1[[#This Row],[FTr]]</f>
        <v>36.075000000000003</v>
      </c>
      <c r="BK51" s="9">
        <v>61.9</v>
      </c>
      <c r="BL51" s="9">
        <v>31.3</v>
      </c>
      <c r="BM51" s="9">
        <v>105.43</v>
      </c>
      <c r="BN51" s="9">
        <v>20.6</v>
      </c>
      <c r="BO51" s="9">
        <v>14.4</v>
      </c>
      <c r="BP51" s="9">
        <v>55.8</v>
      </c>
      <c r="BQ51" s="9">
        <v>10.5</v>
      </c>
      <c r="BR51" s="9">
        <v>12</v>
      </c>
      <c r="BS51" s="9">
        <v>0.3</v>
      </c>
      <c r="BT51" s="9">
        <v>8.5</v>
      </c>
      <c r="BU51" s="9">
        <v>12</v>
      </c>
      <c r="BV5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18.199999999999992</v>
      </c>
      <c r="BW51" s="9">
        <v>15</v>
      </c>
      <c r="BX51" s="9">
        <v>7.2</v>
      </c>
      <c r="BY51" s="9">
        <v>23</v>
      </c>
      <c r="BZ5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34.200000000000003</v>
      </c>
      <c r="CA51" s="9">
        <f>Table1[[#This Row],[VA]]/30</f>
        <v>21.666666666666668</v>
      </c>
      <c r="CB5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37.599999999999994</v>
      </c>
      <c r="CC5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0.35191375012640452</v>
      </c>
      <c r="CD51" s="12">
        <f>Table1[[#This Row],[Hustle]]/38</f>
        <v>0.71578947368421042</v>
      </c>
      <c r="CE51" s="12">
        <f>Table1[[#This Row],[Utility]]/23</f>
        <v>0.49173913043478257</v>
      </c>
      <c r="CF51" s="12">
        <f>Table1[[#This Row],[PPP]]/1.8</f>
        <v>0.65838976674191119</v>
      </c>
      <c r="CG51" s="12">
        <f>Table1[[#This Row],[AST Ratio]]/35</f>
        <v>0.53428571428571425</v>
      </c>
      <c r="CH51" s="12">
        <f>Table1[[#This Row],[ScreenAssistsPTS]]/18</f>
        <v>0.22777777777777775</v>
      </c>
      <c r="CI51" s="12">
        <f>Table1[[#This Row],[PRA]]/50</f>
        <v>0.92400000000000004</v>
      </c>
      <c r="CJ51" s="12">
        <f>Table1[[#This Row],[AST/TO]]/3</f>
        <v>0.47</v>
      </c>
      <c r="CK51" s="12">
        <f>Table1[[#This Row],[REB]]/25</f>
        <v>0.51600000000000001</v>
      </c>
      <c r="CL51" s="12">
        <f>Table1[[#This Row],[Deflections]]/5</f>
        <v>0.42000000000000004</v>
      </c>
      <c r="CM51" s="12">
        <f>Table1[[#This Row],[LooseBallsRecovered]]/2.3</f>
        <v>0.78260869565217395</v>
      </c>
      <c r="CN51" s="12">
        <f>Table1[[#This Row],[TeamELO]]/1800</f>
        <v>0.88660214330177312</v>
      </c>
      <c r="CO51" s="12">
        <f>Table1[[#This Row],[EFG%]]/70</f>
        <v>0.83714285714285719</v>
      </c>
      <c r="CP51" s="12">
        <f>Table1[[#This Row],[TS%]]/70</f>
        <v>0.88428571428571423</v>
      </c>
      <c r="CQ51" s="12">
        <f>Table1[[#This Row],[USG%]]/40</f>
        <v>0.78249999999999997</v>
      </c>
      <c r="CR51" s="12">
        <f>Table1[[#This Row],[PACE]]/110</f>
        <v>0.95845454545454556</v>
      </c>
      <c r="CS51" s="12">
        <f>Table1[[#This Row],[PIE]]/24</f>
        <v>0.85833333333333339</v>
      </c>
      <c r="CT51" s="12">
        <f>(0.4*Table1[[#This Row],[EFG%]]+0.25*Table1[[#This Row],[TOV%]]+0.2*Table1[[#This Row],[REB%]]+0.15*Table1[[#This Row],[FTr]])/42</f>
        <v>0.85892857142857149</v>
      </c>
      <c r="CU51" s="12">
        <f>Table1[[#This Row],[NETRTG]]/17</f>
        <v>0.84705882352941175</v>
      </c>
      <c r="CV51" s="12">
        <f>Table1[[#This Row],[FP]]/62</f>
        <v>0.89999999999999991</v>
      </c>
      <c r="CW51" s="12">
        <f>Table1[[#This Row],[RPM(+/-)]]/12</f>
        <v>0.875</v>
      </c>
      <c r="CX51" s="12">
        <f>Table1[[#This Row],[BPM]]/12</f>
        <v>1</v>
      </c>
      <c r="CY51" s="12">
        <f>Table1[[#This Row],[WS/48]]/0.3</f>
        <v>1</v>
      </c>
      <c r="CZ51" s="12">
        <f>Table1[[#This Row],[PIPM]]/9</f>
        <v>0.94444444444444442</v>
      </c>
      <c r="DA51" s="12">
        <f>Table1[[#This Row],[WAR]]/20</f>
        <v>0.6</v>
      </c>
      <c r="DB51" s="12">
        <f>Table1[[#This Row],[GmSc]]/21</f>
        <v>0.86666666666666625</v>
      </c>
      <c r="DC51" s="12">
        <f>Table1[[#This Row],[WinsRPM]]/21</f>
        <v>0.7142857142857143</v>
      </c>
      <c r="DD51" s="12">
        <f>Table1[[#This Row],[VORP]]/10</f>
        <v>0.72</v>
      </c>
      <c r="DE51" s="12">
        <f>Table1[[#This Row],[PER]]/33</f>
        <v>0.69696969696969702</v>
      </c>
      <c r="DF51" s="12">
        <f>Table1[[#This Row],[EFF]]/36</f>
        <v>0.95000000000000007</v>
      </c>
      <c r="DG51" s="12">
        <f>Table1[[#This Row],[EWA]]/30</f>
        <v>0.72222222222222221</v>
      </c>
      <c r="DH51" s="12">
        <f>Table1[[#This Row],[PIR]]/40</f>
        <v>0.93999999999999984</v>
      </c>
      <c r="DI51" s="12">
        <f>Table1[[#This Row],[Tendex]]/0.38</f>
        <v>0.92608881612211713</v>
      </c>
      <c r="DJ51" s="14">
        <f>SUM(Table1[[#This Row],[DPI]:[%Tendex]])/32</f>
        <v>0.76592419086761376</v>
      </c>
    </row>
    <row r="52" spans="1:114" x14ac:dyDescent="0.25">
      <c r="A52" t="s">
        <v>56</v>
      </c>
      <c r="B52" t="s">
        <v>101</v>
      </c>
      <c r="C52" t="s">
        <v>92</v>
      </c>
      <c r="D52" t="s">
        <v>54</v>
      </c>
      <c r="E52" s="7">
        <v>10.6</v>
      </c>
      <c r="F52" t="s">
        <v>99</v>
      </c>
      <c r="G52" s="7">
        <v>101.11</v>
      </c>
      <c r="H52" s="6">
        <v>27</v>
      </c>
      <c r="I52" s="6">
        <v>31</v>
      </c>
      <c r="J52" s="6">
        <v>25</v>
      </c>
      <c r="K52" s="6">
        <v>6</v>
      </c>
      <c r="L52" s="8">
        <f>Table1[[#This Row],[W]]/Table1[[#This Row],[GP]]</f>
        <v>0.80645161290322576</v>
      </c>
      <c r="M52" s="6">
        <v>4473.9200000000019</v>
      </c>
      <c r="N52" s="7">
        <v>35.1</v>
      </c>
      <c r="O52" s="7">
        <v>1088.1000000000001</v>
      </c>
      <c r="P52" s="7">
        <v>27.3</v>
      </c>
      <c r="Q52" s="7">
        <v>9.6</v>
      </c>
      <c r="R52" s="7">
        <v>19.2</v>
      </c>
      <c r="S52" s="7">
        <v>50</v>
      </c>
      <c r="T52" s="7">
        <v>1.1000000000000001</v>
      </c>
      <c r="U52" s="7">
        <v>3.7</v>
      </c>
      <c r="V52" s="7">
        <v>28.7</v>
      </c>
      <c r="W52" s="7">
        <v>7.1</v>
      </c>
      <c r="X52" s="7">
        <v>8.3000000000000007</v>
      </c>
      <c r="Y52" s="7">
        <v>85.3</v>
      </c>
      <c r="Z52" s="7">
        <v>2.4</v>
      </c>
      <c r="AA52" s="7">
        <v>6.9</v>
      </c>
      <c r="AB52" s="7">
        <v>9.3000000000000007</v>
      </c>
      <c r="AC52" s="7">
        <v>2.2999999999999998</v>
      </c>
      <c r="AD52" s="7">
        <v>3.3</v>
      </c>
      <c r="AE52" s="7">
        <v>2.4</v>
      </c>
      <c r="AF52" s="7">
        <v>1.5</v>
      </c>
      <c r="AG52" s="7">
        <v>2.5</v>
      </c>
      <c r="AH52" s="7">
        <v>0.7</v>
      </c>
      <c r="AI52" s="7">
        <v>2.6</v>
      </c>
      <c r="AJ52" s="7">
        <v>6.4</v>
      </c>
      <c r="AK52" s="7">
        <v>111.1</v>
      </c>
      <c r="AL52" s="7">
        <v>104.7</v>
      </c>
      <c r="AM52" s="7">
        <v>15.6</v>
      </c>
      <c r="AN52" s="7">
        <v>6.6</v>
      </c>
      <c r="AO52" s="7">
        <v>18.5</v>
      </c>
      <c r="AP52" s="7">
        <v>8.6</v>
      </c>
      <c r="AQ52" s="7">
        <f>0.96*Table1[[#This Row],[FGA]]+Table1[[#This Row],[TOV]]+(0.44*Table1[[#This Row],[FTA]]-Table1[[#This Row],[OREB]])</f>
        <v>22.083999999999996</v>
      </c>
      <c r="AR52" s="5">
        <v>14</v>
      </c>
      <c r="AS52" s="5">
        <v>0</v>
      </c>
      <c r="AT52" s="5">
        <v>11</v>
      </c>
      <c r="AU52" s="5">
        <v>475</v>
      </c>
      <c r="AV52" s="9">
        <f>Table1[[#This Row],[BLK]]+Table1[[#This Row],[PFD]]+Table1[[#This Row],[STL]]+Table1[Deflections]+Table1[[#This Row],[LooseBallsRecovered]]+Table1[[#This Row],[REB]]-Table1[[#This Row],[TOV]]+Table1[[#This Row],[ScreenAssistsPTS]]</f>
        <v>27.100000000000005</v>
      </c>
      <c r="AW5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15.870000000000001</v>
      </c>
      <c r="AX52" s="9">
        <f>Table1[[#This Row],[PTS]]/Table1[[#This Row],[POSS/G]]</f>
        <v>1.2361890961782289</v>
      </c>
      <c r="AY52" s="9">
        <v>11.7</v>
      </c>
      <c r="AZ52" s="9">
        <v>5.2</v>
      </c>
      <c r="BA52" s="9">
        <f>P52+AB52+AD52</f>
        <v>39.9</v>
      </c>
      <c r="BB52" s="9">
        <v>1.37</v>
      </c>
      <c r="BC52" s="9">
        <v>2.7</v>
      </c>
      <c r="BD52" s="9">
        <v>1.9</v>
      </c>
      <c r="BE52" s="9">
        <v>1562.8862902897606</v>
      </c>
      <c r="BF52" s="15">
        <v>37</v>
      </c>
      <c r="BG52" s="15">
        <v>9.5</v>
      </c>
      <c r="BH52" s="9">
        <v>12.6</v>
      </c>
      <c r="BI52" s="9">
        <v>52.8</v>
      </c>
      <c r="BJ52" s="9">
        <f>0.4*Table1[[#This Row],[EFG%]]+0.25*Table1[[#This Row],[TOV%]]+0.2*Table1[[#This Row],[REB%]]+0.15*Table1[[#This Row],[FTr]]</f>
        <v>31.565000000000001</v>
      </c>
      <c r="BK52" s="9">
        <v>59.9</v>
      </c>
      <c r="BL52" s="9">
        <v>29.3</v>
      </c>
      <c r="BM52" s="9">
        <v>102.56</v>
      </c>
      <c r="BN52" s="9">
        <v>18.100000000000001</v>
      </c>
      <c r="BO52" s="9">
        <v>6.5</v>
      </c>
      <c r="BP52" s="9">
        <v>52.9</v>
      </c>
      <c r="BQ52" s="9">
        <v>5.3</v>
      </c>
      <c r="BR52" s="9">
        <v>4</v>
      </c>
      <c r="BS52" s="9">
        <v>0.28000000000000003</v>
      </c>
      <c r="BT52" s="9">
        <v>4.8</v>
      </c>
      <c r="BU52" s="9">
        <v>9</v>
      </c>
      <c r="BV5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18.420000000000005</v>
      </c>
      <c r="BW52" s="9">
        <v>5.5</v>
      </c>
      <c r="BX52" s="9">
        <v>6</v>
      </c>
      <c r="BY52" s="9">
        <v>29</v>
      </c>
      <c r="BZ5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30.699999999999996</v>
      </c>
      <c r="CA52" s="9">
        <f>Table1[[#This Row],[VA]]/30</f>
        <v>15.833333333333334</v>
      </c>
      <c r="CB5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33.799999999999997</v>
      </c>
      <c r="CC5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0.31548615623449483</v>
      </c>
      <c r="CD52" s="12">
        <f>Table1[[#This Row],[Hustle]]/38</f>
        <v>0.71315789473684221</v>
      </c>
      <c r="CE52" s="12">
        <f>Table1[[#This Row],[Utility]]/23</f>
        <v>0.69000000000000006</v>
      </c>
      <c r="CF52" s="12">
        <f>Table1[[#This Row],[PPP]]/1.8</f>
        <v>0.6867717200990161</v>
      </c>
      <c r="CG52" s="12">
        <f>Table1[[#This Row],[AST Ratio]]/35</f>
        <v>0.33428571428571424</v>
      </c>
      <c r="CH52" s="12">
        <f>Table1[[#This Row],[ScreenAssistsPTS]]/18</f>
        <v>0.28888888888888892</v>
      </c>
      <c r="CI52" s="12">
        <f>Table1[[#This Row],[PRA]]/50</f>
        <v>0.79799999999999993</v>
      </c>
      <c r="CJ52" s="12">
        <f>Table1[[#This Row],[AST/TO]]/3</f>
        <v>0.45666666666666672</v>
      </c>
      <c r="CK52" s="12">
        <f>Table1[[#This Row],[REB]]/25</f>
        <v>0.37200000000000005</v>
      </c>
      <c r="CL52" s="12">
        <f>Table1[[#This Row],[Deflections]]/5</f>
        <v>0.54</v>
      </c>
      <c r="CM52" s="12">
        <f>Table1[[#This Row],[LooseBallsRecovered]]/2.3</f>
        <v>0.82608695652173914</v>
      </c>
      <c r="CN52" s="12">
        <f>Table1[[#This Row],[TeamELO]]/1800</f>
        <v>0.86827016127208922</v>
      </c>
      <c r="CO52" s="12">
        <f>Table1[[#This Row],[EFG%]]/70</f>
        <v>0.75428571428571423</v>
      </c>
      <c r="CP52" s="12">
        <f>Table1[[#This Row],[TS%]]/70</f>
        <v>0.85571428571428565</v>
      </c>
      <c r="CQ52" s="12">
        <f>Table1[[#This Row],[USG%]]/40</f>
        <v>0.73250000000000004</v>
      </c>
      <c r="CR52" s="12">
        <f>Table1[[#This Row],[PACE]]/110</f>
        <v>0.93236363636363639</v>
      </c>
      <c r="CS52" s="12">
        <f>Table1[[#This Row],[PIE]]/24</f>
        <v>0.75416666666666676</v>
      </c>
      <c r="CT52" s="12">
        <f>(0.4*Table1[[#This Row],[EFG%]]+0.25*Table1[[#This Row],[TOV%]]+0.2*Table1[[#This Row],[REB%]]+0.15*Table1[[#This Row],[FTr]])/42</f>
        <v>0.75154761904761913</v>
      </c>
      <c r="CU52" s="12">
        <f>Table1[[#This Row],[NETRTG]]/17</f>
        <v>0.38235294117647056</v>
      </c>
      <c r="CV52" s="12">
        <f>Table1[[#This Row],[FP]]/62</f>
        <v>0.85322580645161283</v>
      </c>
      <c r="CW52" s="12">
        <f>Table1[[#This Row],[RPM(+/-)]]/12</f>
        <v>0.44166666666666665</v>
      </c>
      <c r="CX52" s="12">
        <f>Table1[[#This Row],[BPM]]/12</f>
        <v>0.33333333333333331</v>
      </c>
      <c r="CY52" s="12">
        <f>Table1[[#This Row],[WS/48]]/0.3</f>
        <v>0.93333333333333346</v>
      </c>
      <c r="CZ52" s="12">
        <f>Table1[[#This Row],[PIPM]]/9</f>
        <v>0.53333333333333333</v>
      </c>
      <c r="DA52" s="12">
        <f>Table1[[#This Row],[WAR]]/20</f>
        <v>0.45</v>
      </c>
      <c r="DB52" s="12">
        <f>Table1[[#This Row],[GmSc]]/21</f>
        <v>0.87714285714285745</v>
      </c>
      <c r="DC52" s="12">
        <f>Table1[[#This Row],[WinsRPM]]/21</f>
        <v>0.26190476190476192</v>
      </c>
      <c r="DD52" s="12">
        <f>Table1[[#This Row],[VORP]]/10</f>
        <v>0.6</v>
      </c>
      <c r="DE52" s="12">
        <f>Table1[[#This Row],[PER]]/33</f>
        <v>0.87878787878787878</v>
      </c>
      <c r="DF52" s="12">
        <f>Table1[[#This Row],[EFF]]/36</f>
        <v>0.85277777777777763</v>
      </c>
      <c r="DG52" s="12">
        <f>Table1[[#This Row],[EWA]]/30</f>
        <v>0.52777777777777779</v>
      </c>
      <c r="DH52" s="12">
        <f>Table1[[#This Row],[PIR]]/40</f>
        <v>0.84499999999999997</v>
      </c>
      <c r="DI52" s="12">
        <f>Table1[[#This Row],[Tendex]]/0.38</f>
        <v>0.83022672693288113</v>
      </c>
      <c r="DJ52" s="14">
        <f>SUM(Table1[[#This Row],[DPI]:[%Tendex]])/32</f>
        <v>0.65486153497398647</v>
      </c>
    </row>
    <row r="53" spans="1:114" x14ac:dyDescent="0.25">
      <c r="A53" t="s">
        <v>56</v>
      </c>
      <c r="B53" t="s">
        <v>90</v>
      </c>
      <c r="C53" t="s">
        <v>92</v>
      </c>
      <c r="D53" t="s">
        <v>54</v>
      </c>
      <c r="E53" s="7">
        <v>10.6</v>
      </c>
      <c r="F53" t="s">
        <v>57</v>
      </c>
      <c r="G53" s="7">
        <v>101.48</v>
      </c>
      <c r="H53" s="6">
        <v>25</v>
      </c>
      <c r="I53" s="6">
        <v>31</v>
      </c>
      <c r="J53" s="6">
        <v>15</v>
      </c>
      <c r="K53" s="6">
        <v>16</v>
      </c>
      <c r="L53" s="8">
        <f>Table1[[#This Row],[W]]/Table1[[#This Row],[GP]]</f>
        <v>0.4838709677419355</v>
      </c>
      <c r="M53" s="6">
        <v>3842.5833333333348</v>
      </c>
      <c r="N53" s="7">
        <v>35.299999999999997</v>
      </c>
      <c r="O53" s="7">
        <v>1094.3</v>
      </c>
      <c r="P53" s="7">
        <v>25.8</v>
      </c>
      <c r="Q53" s="7">
        <v>9.4</v>
      </c>
      <c r="R53" s="7">
        <v>16.7</v>
      </c>
      <c r="S53" s="7">
        <v>56.3</v>
      </c>
      <c r="T53" s="7">
        <v>0.7</v>
      </c>
      <c r="U53" s="7">
        <v>1.9</v>
      </c>
      <c r="V53" s="7">
        <v>36.700000000000003</v>
      </c>
      <c r="W53" s="7">
        <v>6.4</v>
      </c>
      <c r="X53" s="7">
        <v>7.9</v>
      </c>
      <c r="Y53" s="7">
        <v>80.7</v>
      </c>
      <c r="Z53" s="7">
        <v>2.4</v>
      </c>
      <c r="AA53" s="7">
        <v>7.8</v>
      </c>
      <c r="AB53" s="7">
        <v>10.199999999999999</v>
      </c>
      <c r="AC53" s="7">
        <v>2.4</v>
      </c>
      <c r="AD53" s="7">
        <v>2.4</v>
      </c>
      <c r="AE53" s="7">
        <v>2.1</v>
      </c>
      <c r="AF53" s="7">
        <v>1.1000000000000001</v>
      </c>
      <c r="AG53" s="7">
        <v>2.1</v>
      </c>
      <c r="AH53" s="7">
        <v>0.6</v>
      </c>
      <c r="AI53" s="7">
        <v>1.9</v>
      </c>
      <c r="AJ53" s="7">
        <v>7.2</v>
      </c>
      <c r="AK53" s="7">
        <v>109.3</v>
      </c>
      <c r="AL53" s="7">
        <v>103.7</v>
      </c>
      <c r="AM53" s="7">
        <v>11</v>
      </c>
      <c r="AN53" s="7">
        <v>7.1</v>
      </c>
      <c r="AO53" s="7">
        <v>20.6</v>
      </c>
      <c r="AP53" s="7">
        <v>8.5</v>
      </c>
      <c r="AQ53" s="7">
        <f>0.96*Table1[[#This Row],[FGA]]+Table1[[#This Row],[TOV]]+(0.44*Table1[[#This Row],[FTA]]-Table1[[#This Row],[OREB]])</f>
        <v>19.208000000000002</v>
      </c>
      <c r="AR53" s="5">
        <v>19</v>
      </c>
      <c r="AS53" s="5">
        <v>0</v>
      </c>
      <c r="AT53" s="5">
        <v>13.2</v>
      </c>
      <c r="AU53" s="5">
        <v>690</v>
      </c>
      <c r="AV53" s="9">
        <f>Table1[[#This Row],[BLK]]+Table1[[#This Row],[PFD]]+Table1[[#This Row],[STL]]+Table1[Deflections]+Table1[[#This Row],[LooseBallsRecovered]]+Table1[[#This Row],[REB]]-Table1[[#This Row],[TOV]]+Table1[[#This Row],[ScreenAssistsPTS]]</f>
        <v>26.900000000000002</v>
      </c>
      <c r="AW5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15.34</v>
      </c>
      <c r="AX53" s="9">
        <f>Table1[[#This Row],[PTS]]/Table1[[#This Row],[POSS/G]]</f>
        <v>1.3431903373594334</v>
      </c>
      <c r="AY53" s="9">
        <v>9.6</v>
      </c>
      <c r="AZ53" s="9">
        <v>5.3</v>
      </c>
      <c r="BA53" s="9">
        <f>P53+AB53+AD53</f>
        <v>38.4</v>
      </c>
      <c r="BB53" s="9">
        <v>1.1399999999999999</v>
      </c>
      <c r="BC53" s="9">
        <v>1.8</v>
      </c>
      <c r="BD53" s="9">
        <v>1.3</v>
      </c>
      <c r="BE53" s="9">
        <v>1503.5844987233784</v>
      </c>
      <c r="BF53" s="15">
        <v>38.299999999999997</v>
      </c>
      <c r="BG53" s="15">
        <v>9.4</v>
      </c>
      <c r="BH53" s="9">
        <v>14.4</v>
      </c>
      <c r="BI53" s="9">
        <v>58.4</v>
      </c>
      <c r="BJ53" s="9">
        <f>0.4*Table1[[#This Row],[EFG%]]+0.25*Table1[[#This Row],[TOV%]]+0.2*Table1[[#This Row],[REB%]]+0.15*Table1[[#This Row],[FTr]]</f>
        <v>34.335000000000001</v>
      </c>
      <c r="BK53" s="9">
        <v>64.099999999999994</v>
      </c>
      <c r="BL53" s="9">
        <v>26.7</v>
      </c>
      <c r="BM53" s="9">
        <v>102.06</v>
      </c>
      <c r="BN53" s="9">
        <v>18.600000000000001</v>
      </c>
      <c r="BO53" s="9">
        <v>5.6</v>
      </c>
      <c r="BP53" s="9">
        <v>49.1</v>
      </c>
      <c r="BQ53" s="9">
        <v>4.0999999999999996</v>
      </c>
      <c r="BR53" s="9">
        <v>5.4</v>
      </c>
      <c r="BS53" s="9">
        <v>0.25</v>
      </c>
      <c r="BT53" s="9">
        <v>5</v>
      </c>
      <c r="BU53" s="9">
        <v>11.5</v>
      </c>
      <c r="BV5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19.039999999999996</v>
      </c>
      <c r="BW53" s="9">
        <v>15</v>
      </c>
      <c r="BX53" s="9">
        <v>4.5</v>
      </c>
      <c r="BY53" s="9">
        <v>28.1</v>
      </c>
      <c r="BZ5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30.700000000000003</v>
      </c>
      <c r="CA53" s="9">
        <f>Table1[[#This Row],[VA]]/30</f>
        <v>23</v>
      </c>
      <c r="CB5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35.400000000000006</v>
      </c>
      <c r="CC5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0.31335368412612591</v>
      </c>
      <c r="CD53" s="12">
        <f>Table1[[#This Row],[Hustle]]/38</f>
        <v>0.70789473684210535</v>
      </c>
      <c r="CE53" s="12">
        <f>Table1[[#This Row],[Utility]]/23</f>
        <v>0.66695652173913045</v>
      </c>
      <c r="CF53" s="12">
        <f>Table1[[#This Row],[PPP]]/1.8</f>
        <v>0.74621685408857408</v>
      </c>
      <c r="CG53" s="12">
        <f>Table1[[#This Row],[AST Ratio]]/35</f>
        <v>0.2742857142857143</v>
      </c>
      <c r="CH53" s="12">
        <f>Table1[[#This Row],[ScreenAssistsPTS]]/18</f>
        <v>0.29444444444444445</v>
      </c>
      <c r="CI53" s="12">
        <f>Table1[[#This Row],[PRA]]/50</f>
        <v>0.76800000000000002</v>
      </c>
      <c r="CJ53" s="12">
        <f>Table1[[#This Row],[AST/TO]]/3</f>
        <v>0.37999999999999995</v>
      </c>
      <c r="CK53" s="12">
        <f>Table1[[#This Row],[REB]]/25</f>
        <v>0.40799999999999997</v>
      </c>
      <c r="CL53" s="12">
        <f>Table1[[#This Row],[Deflections]]/5</f>
        <v>0.36</v>
      </c>
      <c r="CM53" s="12">
        <f>Table1[[#This Row],[LooseBallsRecovered]]/2.3</f>
        <v>0.56521739130434789</v>
      </c>
      <c r="CN53" s="12">
        <f>Table1[[#This Row],[TeamELO]]/1800</f>
        <v>0.83532472151298798</v>
      </c>
      <c r="CO53" s="12">
        <f>Table1[[#This Row],[EFG%]]/70</f>
        <v>0.8342857142857143</v>
      </c>
      <c r="CP53" s="12">
        <f>Table1[[#This Row],[TS%]]/70</f>
        <v>0.91571428571428559</v>
      </c>
      <c r="CQ53" s="12">
        <f>Table1[[#This Row],[USG%]]/40</f>
        <v>0.66749999999999998</v>
      </c>
      <c r="CR53" s="12">
        <f>Table1[[#This Row],[PACE]]/110</f>
        <v>0.92781818181818188</v>
      </c>
      <c r="CS53" s="12">
        <f>Table1[[#This Row],[PIE]]/24</f>
        <v>0.77500000000000002</v>
      </c>
      <c r="CT53" s="12">
        <f>(0.4*Table1[[#This Row],[EFG%]]+0.25*Table1[[#This Row],[TOV%]]+0.2*Table1[[#This Row],[REB%]]+0.15*Table1[[#This Row],[FTr]])/42</f>
        <v>0.8175</v>
      </c>
      <c r="CU53" s="12">
        <f>Table1[[#This Row],[NETRTG]]/17</f>
        <v>0.32941176470588235</v>
      </c>
      <c r="CV53" s="12">
        <f>Table1[[#This Row],[FP]]/62</f>
        <v>0.79193548387096779</v>
      </c>
      <c r="CW53" s="12">
        <f>Table1[[#This Row],[RPM(+/-)]]/12</f>
        <v>0.34166666666666662</v>
      </c>
      <c r="CX53" s="12">
        <f>Table1[[#This Row],[BPM]]/12</f>
        <v>0.45</v>
      </c>
      <c r="CY53" s="12">
        <f>Table1[[#This Row],[WS/48]]/0.3</f>
        <v>0.83333333333333337</v>
      </c>
      <c r="CZ53" s="12">
        <f>Table1[[#This Row],[PIPM]]/9</f>
        <v>0.55555555555555558</v>
      </c>
      <c r="DA53" s="12">
        <f>Table1[[#This Row],[WAR]]/20</f>
        <v>0.57499999999999996</v>
      </c>
      <c r="DB53" s="12">
        <f>Table1[[#This Row],[GmSc]]/21</f>
        <v>0.90666666666666651</v>
      </c>
      <c r="DC53" s="12">
        <f>Table1[[#This Row],[WinsRPM]]/21</f>
        <v>0.7142857142857143</v>
      </c>
      <c r="DD53" s="12">
        <f>Table1[[#This Row],[VORP]]/10</f>
        <v>0.45</v>
      </c>
      <c r="DE53" s="12">
        <f>Table1[[#This Row],[PER]]/33</f>
        <v>0.85151515151515156</v>
      </c>
      <c r="DF53" s="12">
        <f>Table1[[#This Row],[EFF]]/36</f>
        <v>0.85277777777777786</v>
      </c>
      <c r="DG53" s="12">
        <f>Table1[[#This Row],[EWA]]/30</f>
        <v>0.76666666666666672</v>
      </c>
      <c r="DH53" s="12">
        <f>Table1[[#This Row],[PIR]]/40</f>
        <v>0.88500000000000012</v>
      </c>
      <c r="DI53" s="12">
        <f>Table1[[#This Row],[Tendex]]/0.38</f>
        <v>0.8246149582266471</v>
      </c>
      <c r="DJ53" s="14">
        <f>SUM(Table1[[#This Row],[DPI]:[%Tendex]])/32</f>
        <v>0.65851838454082867</v>
      </c>
    </row>
    <row r="54" spans="1:114" x14ac:dyDescent="0.25">
      <c r="A54" t="s">
        <v>80</v>
      </c>
      <c r="B54" t="s">
        <v>101</v>
      </c>
      <c r="C54" t="s">
        <v>91</v>
      </c>
      <c r="D54" t="s">
        <v>54</v>
      </c>
      <c r="E54" s="7">
        <v>10.6</v>
      </c>
      <c r="F54" t="s">
        <v>81</v>
      </c>
      <c r="G54" s="7">
        <v>97.66</v>
      </c>
      <c r="H54" s="6">
        <v>25</v>
      </c>
      <c r="I54" s="6">
        <v>17</v>
      </c>
      <c r="J54" s="6">
        <v>13</v>
      </c>
      <c r="K54" s="6">
        <v>4</v>
      </c>
      <c r="L54" s="8">
        <f>Table1[[#This Row],[W]]/Table1[[#This Row],[GP]]</f>
        <v>0.76470588235294112</v>
      </c>
      <c r="M54" s="6">
        <v>9176</v>
      </c>
      <c r="N54" s="7">
        <v>31</v>
      </c>
      <c r="O54" s="7">
        <v>527</v>
      </c>
      <c r="P54" s="7">
        <v>15.6</v>
      </c>
      <c r="Q54" s="7">
        <v>6.4</v>
      </c>
      <c r="R54" s="7">
        <v>13.9</v>
      </c>
      <c r="S54" s="7">
        <v>45.8</v>
      </c>
      <c r="T54" s="7">
        <v>0.9</v>
      </c>
      <c r="U54" s="7">
        <v>4.0999999999999996</v>
      </c>
      <c r="V54" s="7">
        <v>23.2</v>
      </c>
      <c r="W54" s="7">
        <v>1.9</v>
      </c>
      <c r="X54" s="7">
        <v>2.5</v>
      </c>
      <c r="Y54" s="7">
        <v>76.7</v>
      </c>
      <c r="Z54" s="7">
        <v>2.2000000000000002</v>
      </c>
      <c r="AA54" s="7">
        <v>8.1999999999999993</v>
      </c>
      <c r="AB54" s="7">
        <v>10.4</v>
      </c>
      <c r="AC54" s="7">
        <v>4.7</v>
      </c>
      <c r="AD54" s="7">
        <v>6</v>
      </c>
      <c r="AE54" s="7">
        <v>2.6</v>
      </c>
      <c r="AF54" s="7">
        <v>1.1000000000000001</v>
      </c>
      <c r="AG54" s="7">
        <v>0.5</v>
      </c>
      <c r="AH54" s="7">
        <v>0.4</v>
      </c>
      <c r="AI54" s="7">
        <v>3.3</v>
      </c>
      <c r="AJ54" s="7">
        <v>3.9</v>
      </c>
      <c r="AK54" s="7">
        <v>109.2</v>
      </c>
      <c r="AL54" s="7">
        <v>100.6</v>
      </c>
      <c r="AM54" s="7">
        <v>30</v>
      </c>
      <c r="AN54" s="7">
        <v>6.7</v>
      </c>
      <c r="AO54" s="7">
        <v>25.8</v>
      </c>
      <c r="AP54" s="7">
        <v>11.2</v>
      </c>
      <c r="AQ54" s="7">
        <f>0.96*Table1[[#This Row],[FGA]]+Table1[[#This Row],[TOV]]+(0.44*Table1[[#This Row],[FTA]]-Table1[[#This Row],[OREB]])</f>
        <v>14.843999999999999</v>
      </c>
      <c r="AR54" s="5">
        <v>7</v>
      </c>
      <c r="AS54" s="5">
        <v>3</v>
      </c>
      <c r="AT54" s="5">
        <v>11.5</v>
      </c>
      <c r="AU54" s="5">
        <v>350</v>
      </c>
      <c r="AV54" s="9">
        <f>Table1[[#This Row],[BLK]]+Table1[[#This Row],[PFD]]+Table1[[#This Row],[STL]]+Table1[Deflections]+Table1[[#This Row],[LooseBallsRecovered]]+Table1[[#This Row],[REB]]-Table1[[#This Row],[TOV]]+Table1[[#This Row],[ScreenAssistsPTS]]</f>
        <v>26.9</v>
      </c>
      <c r="AW5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15.07</v>
      </c>
      <c r="AX54" s="9">
        <f>Table1[[#This Row],[PTS]]/Table1[[#This Row],[POSS/G]]</f>
        <v>1.0509296685529508</v>
      </c>
      <c r="AY54" s="9">
        <v>25.4</v>
      </c>
      <c r="AZ54" s="9">
        <v>10.5</v>
      </c>
      <c r="BA54" s="9">
        <f>P54+AB54+AD54</f>
        <v>32</v>
      </c>
      <c r="BB54" s="9">
        <v>2.27</v>
      </c>
      <c r="BC54" s="9">
        <v>2.5</v>
      </c>
      <c r="BD54" s="9">
        <v>0.6</v>
      </c>
      <c r="BE54" s="9">
        <v>1551.7353562668243</v>
      </c>
      <c r="BF54" s="15">
        <v>13.7</v>
      </c>
      <c r="BG54" s="15">
        <v>14</v>
      </c>
      <c r="BH54" s="9">
        <v>16.100000000000001</v>
      </c>
      <c r="BI54" s="9">
        <v>49.2</v>
      </c>
      <c r="BJ54" s="9">
        <f>0.4*Table1[[#This Row],[EFG%]]+0.25*Table1[[#This Row],[TOV%]]+0.2*Table1[[#This Row],[REB%]]+0.15*Table1[[#This Row],[FTr]]</f>
        <v>28.455000000000005</v>
      </c>
      <c r="BK54" s="9">
        <v>52</v>
      </c>
      <c r="BL54" s="9">
        <v>24.4</v>
      </c>
      <c r="BM54" s="9">
        <v>97.41</v>
      </c>
      <c r="BN54" s="9">
        <v>15.7</v>
      </c>
      <c r="BO54" s="9">
        <v>8.6</v>
      </c>
      <c r="BP54" s="9">
        <v>39.299999999999997</v>
      </c>
      <c r="BQ54" s="9">
        <v>6.4</v>
      </c>
      <c r="BR54" s="9">
        <v>5</v>
      </c>
      <c r="BS54" s="9">
        <v>0.26</v>
      </c>
      <c r="BT54" s="9">
        <v>6</v>
      </c>
      <c r="BU54" s="9">
        <v>11</v>
      </c>
      <c r="BV5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9.2000000000000028</v>
      </c>
      <c r="BW54" s="9">
        <v>4</v>
      </c>
      <c r="BX54" s="9">
        <v>3</v>
      </c>
      <c r="BY54" s="9">
        <v>21</v>
      </c>
      <c r="BZ5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22.9</v>
      </c>
      <c r="CA54" s="9">
        <f>Table1[[#This Row],[VA]]/30</f>
        <v>11.666666666666666</v>
      </c>
      <c r="CB5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23.1</v>
      </c>
      <c r="CC5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0.24904637589810288</v>
      </c>
      <c r="CD54" s="12">
        <f>Table1[[#This Row],[Hustle]]/38</f>
        <v>0.70789473684210524</v>
      </c>
      <c r="CE54" s="12">
        <f>Table1[[#This Row],[Utility]]/23</f>
        <v>0.65521739130434786</v>
      </c>
      <c r="CF54" s="12">
        <f>Table1[[#This Row],[PPP]]/1.8</f>
        <v>0.58384981586275042</v>
      </c>
      <c r="CG54" s="12">
        <f>Table1[[#This Row],[AST Ratio]]/35</f>
        <v>0.72571428571428565</v>
      </c>
      <c r="CH54" s="12">
        <f>Table1[[#This Row],[ScreenAssistsPTS]]/18</f>
        <v>0.58333333333333337</v>
      </c>
      <c r="CI54" s="12">
        <f>Table1[[#This Row],[PRA]]/50</f>
        <v>0.64</v>
      </c>
      <c r="CJ54" s="12">
        <f>Table1[[#This Row],[AST/TO]]/3</f>
        <v>0.75666666666666671</v>
      </c>
      <c r="CK54" s="12">
        <f>Table1[[#This Row],[REB]]/25</f>
        <v>0.41600000000000004</v>
      </c>
      <c r="CL54" s="12">
        <f>Table1[[#This Row],[Deflections]]/5</f>
        <v>0.5</v>
      </c>
      <c r="CM54" s="12">
        <f>Table1[[#This Row],[LooseBallsRecovered]]/2.3</f>
        <v>0.2608695652173913</v>
      </c>
      <c r="CN54" s="12">
        <f>Table1[[#This Row],[TeamELO]]/1800</f>
        <v>0.8620751979260135</v>
      </c>
      <c r="CO54" s="12">
        <f>Table1[[#This Row],[EFG%]]/70</f>
        <v>0.70285714285714285</v>
      </c>
      <c r="CP54" s="12">
        <f>Table1[[#This Row],[TS%]]/70</f>
        <v>0.74285714285714288</v>
      </c>
      <c r="CQ54" s="12">
        <f>Table1[[#This Row],[USG%]]/40</f>
        <v>0.61</v>
      </c>
      <c r="CR54" s="12">
        <f>Table1[[#This Row],[PACE]]/110</f>
        <v>0.88554545454545452</v>
      </c>
      <c r="CS54" s="12">
        <f>Table1[[#This Row],[PIE]]/24</f>
        <v>0.65416666666666667</v>
      </c>
      <c r="CT54" s="12">
        <f>(0.4*Table1[[#This Row],[EFG%]]+0.25*Table1[[#This Row],[TOV%]]+0.2*Table1[[#This Row],[REB%]]+0.15*Table1[[#This Row],[FTr]])/42</f>
        <v>0.6775000000000001</v>
      </c>
      <c r="CU54" s="12">
        <f>Table1[[#This Row],[NETRTG]]/17</f>
        <v>0.50588235294117645</v>
      </c>
      <c r="CV54" s="12">
        <f>Table1[[#This Row],[FP]]/62</f>
        <v>0.63387096774193541</v>
      </c>
      <c r="CW54" s="12">
        <f>Table1[[#This Row],[RPM(+/-)]]/12</f>
        <v>0.53333333333333333</v>
      </c>
      <c r="CX54" s="12">
        <f>Table1[[#This Row],[BPM]]/12</f>
        <v>0.41666666666666669</v>
      </c>
      <c r="CY54" s="12">
        <f>Table1[[#This Row],[WS/48]]/0.3</f>
        <v>0.8666666666666667</v>
      </c>
      <c r="CZ54" s="12">
        <f>Table1[[#This Row],[PIPM]]/9</f>
        <v>0.66666666666666663</v>
      </c>
      <c r="DA54" s="12">
        <f>Table1[[#This Row],[WAR]]/20</f>
        <v>0.55000000000000004</v>
      </c>
      <c r="DB54" s="12">
        <f>Table1[[#This Row],[GmSc]]/21</f>
        <v>0.4380952380952382</v>
      </c>
      <c r="DC54" s="12">
        <f>Table1[[#This Row],[WinsRPM]]/21</f>
        <v>0.19047619047619047</v>
      </c>
      <c r="DD54" s="12">
        <f>Table1[[#This Row],[VORP]]/10</f>
        <v>0.3</v>
      </c>
      <c r="DE54" s="12">
        <f>Table1[[#This Row],[PER]]/33</f>
        <v>0.63636363636363635</v>
      </c>
      <c r="DF54" s="12">
        <f>Table1[[#This Row],[EFF]]/36</f>
        <v>0.63611111111111107</v>
      </c>
      <c r="DG54" s="12">
        <f>Table1[[#This Row],[EWA]]/30</f>
        <v>0.3888888888888889</v>
      </c>
      <c r="DH54" s="12">
        <f>Table1[[#This Row],[PIR]]/40</f>
        <v>0.57750000000000001</v>
      </c>
      <c r="DI54" s="12">
        <f>Table1[[#This Row],[Tendex]]/0.38</f>
        <v>0.65538519973184972</v>
      </c>
      <c r="DJ54" s="14">
        <f>SUM(Table1[[#This Row],[DPI]:[%Tendex]])/32</f>
        <v>0.59251419745239575</v>
      </c>
    </row>
    <row r="55" spans="1:114" x14ac:dyDescent="0.25">
      <c r="A55" t="s">
        <v>70</v>
      </c>
      <c r="B55" t="s">
        <v>101</v>
      </c>
      <c r="C55" t="s">
        <v>93</v>
      </c>
      <c r="D55" t="s">
        <v>54</v>
      </c>
      <c r="E55" s="7">
        <v>10.6</v>
      </c>
      <c r="F55" t="s">
        <v>7</v>
      </c>
      <c r="G55" s="7">
        <v>103.94</v>
      </c>
      <c r="H55" s="6">
        <v>24</v>
      </c>
      <c r="I55" s="6">
        <v>35</v>
      </c>
      <c r="J55" s="6">
        <v>10</v>
      </c>
      <c r="K55" s="6">
        <v>25</v>
      </c>
      <c r="L55" s="8">
        <f>Table1[[#This Row],[W]]/Table1[[#This Row],[GP]]</f>
        <v>0.2857142857142857</v>
      </c>
      <c r="M55" s="6">
        <v>25815.166666666701</v>
      </c>
      <c r="N55" s="7">
        <v>33.9</v>
      </c>
      <c r="O55" s="7">
        <v>1186.5</v>
      </c>
      <c r="P55" s="7">
        <v>26.5</v>
      </c>
      <c r="Q55" s="7">
        <v>9</v>
      </c>
      <c r="R55" s="7">
        <v>17.8</v>
      </c>
      <c r="S55" s="7">
        <v>50.8</v>
      </c>
      <c r="T55" s="7">
        <v>3.3</v>
      </c>
      <c r="U55" s="7">
        <v>7.9</v>
      </c>
      <c r="V55" s="7">
        <v>41.2</v>
      </c>
      <c r="W55" s="7">
        <v>5.0999999999999996</v>
      </c>
      <c r="X55" s="7">
        <v>6.5</v>
      </c>
      <c r="Y55" s="7">
        <v>79.599999999999994</v>
      </c>
      <c r="Z55" s="7">
        <v>2.7</v>
      </c>
      <c r="AA55" s="7">
        <v>8.1</v>
      </c>
      <c r="AB55" s="7">
        <v>10.8</v>
      </c>
      <c r="AC55" s="7">
        <v>3.7</v>
      </c>
      <c r="AD55" s="7">
        <v>4.4000000000000004</v>
      </c>
      <c r="AE55" s="7">
        <v>3.1</v>
      </c>
      <c r="AF55" s="7">
        <v>0.9</v>
      </c>
      <c r="AG55" s="7">
        <v>1.2</v>
      </c>
      <c r="AH55" s="7">
        <v>1</v>
      </c>
      <c r="AI55" s="7">
        <v>3.3</v>
      </c>
      <c r="AJ55" s="7">
        <v>5.5</v>
      </c>
      <c r="AK55" s="7">
        <v>113.9</v>
      </c>
      <c r="AL55" s="7">
        <v>115.4</v>
      </c>
      <c r="AM55" s="7">
        <v>21</v>
      </c>
      <c r="AN55" s="7">
        <v>7.5</v>
      </c>
      <c r="AO55" s="7">
        <v>24</v>
      </c>
      <c r="AP55" s="7">
        <v>11.3</v>
      </c>
      <c r="AQ55" s="7">
        <f>0.96*Table1[[#This Row],[FGA]]+Table1[[#This Row],[TOV]]+(0.44*Table1[[#This Row],[FTA]]-Table1[[#This Row],[OREB]])</f>
        <v>20.348000000000003</v>
      </c>
      <c r="AR55" s="5">
        <v>24</v>
      </c>
      <c r="AS55" s="5">
        <v>0</v>
      </c>
      <c r="AT55" s="5">
        <v>5.0999999999999996</v>
      </c>
      <c r="AU55" s="5">
        <v>283.89999999999998</v>
      </c>
      <c r="AV55" s="9">
        <f>Table1[[#This Row],[BLK]]+Table1[[#This Row],[PFD]]+Table1[[#This Row],[STL]]+Table1[Deflections]+Table1[[#This Row],[LooseBallsRecovered]]+Table1[[#This Row],[REB]]-Table1[[#This Row],[TOV]]+Table1[[#This Row],[ScreenAssistsPTS]]</f>
        <v>26.799999999999997</v>
      </c>
      <c r="AW5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13.090000000000002</v>
      </c>
      <c r="AX55" s="9">
        <f>Table1[[#This Row],[PTS]]/Table1[[#This Row],[POSS/G]]</f>
        <v>1.3023392962453311</v>
      </c>
      <c r="AY55" s="9">
        <v>15.7</v>
      </c>
      <c r="AZ55" s="9">
        <v>8.4</v>
      </c>
      <c r="BA55" s="9">
        <f>P55+AB55+AD55</f>
        <v>41.699999999999996</v>
      </c>
      <c r="BB55" s="9">
        <v>1.39</v>
      </c>
      <c r="BC55" s="9">
        <v>1.9</v>
      </c>
      <c r="BD55" s="9">
        <v>1.2</v>
      </c>
      <c r="BE55" s="9">
        <v>1437.4993519952106</v>
      </c>
      <c r="BF55" s="15">
        <v>28.7</v>
      </c>
      <c r="BG55" s="15">
        <v>13</v>
      </c>
      <c r="BH55" s="9">
        <v>15.5</v>
      </c>
      <c r="BI55" s="9">
        <v>60</v>
      </c>
      <c r="BJ55" s="9">
        <f>0.4*Table1[[#This Row],[EFG%]]+0.25*Table1[[#This Row],[TOV%]]+0.2*Table1[[#This Row],[REB%]]+0.15*Table1[[#This Row],[FTr]]</f>
        <v>34.655000000000001</v>
      </c>
      <c r="BK55" s="9">
        <v>64.2</v>
      </c>
      <c r="BL55" s="9">
        <v>27.8</v>
      </c>
      <c r="BM55" s="9">
        <v>104.69</v>
      </c>
      <c r="BN55" s="9">
        <v>16.8</v>
      </c>
      <c r="BO55" s="9">
        <v>-1.5</v>
      </c>
      <c r="BP55" s="9">
        <v>49.3</v>
      </c>
      <c r="BQ55" s="9">
        <v>-0.4</v>
      </c>
      <c r="BR55" s="9">
        <v>2.25</v>
      </c>
      <c r="BS55" s="9">
        <v>0.20499999999999999</v>
      </c>
      <c r="BT55" s="9">
        <v>3.45</v>
      </c>
      <c r="BU55" s="9">
        <v>5.7459295120056604</v>
      </c>
      <c r="BV5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17.240000000000002</v>
      </c>
      <c r="BW55" s="9">
        <v>2.71</v>
      </c>
      <c r="BX55" s="9">
        <v>2.9</v>
      </c>
      <c r="BY55" s="9">
        <v>26.54</v>
      </c>
      <c r="BZ5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30.5</v>
      </c>
      <c r="CA55" s="9">
        <f>Table1[[#This Row],[VA]]/30</f>
        <v>9.4633333333333329</v>
      </c>
      <c r="CB5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31.699999999999996</v>
      </c>
      <c r="CC5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0.30545131186498486</v>
      </c>
      <c r="CD55" s="12">
        <f>Table1[[#This Row],[Hustle]]/38</f>
        <v>0.70526315789473681</v>
      </c>
      <c r="CE55" s="12">
        <f>Table1[[#This Row],[Utility]]/23</f>
        <v>0.56913043478260872</v>
      </c>
      <c r="CF55" s="12">
        <f>Table1[[#This Row],[PPP]]/1.8</f>
        <v>0.7235218312474061</v>
      </c>
      <c r="CG55" s="12">
        <f>Table1[[#This Row],[AST Ratio]]/35</f>
        <v>0.44857142857142857</v>
      </c>
      <c r="CH55" s="12">
        <f>Table1[[#This Row],[ScreenAssistsPTS]]/18</f>
        <v>0.46666666666666667</v>
      </c>
      <c r="CI55" s="12">
        <f>Table1[[#This Row],[PRA]]/50</f>
        <v>0.83399999999999996</v>
      </c>
      <c r="CJ55" s="12">
        <f>Table1[[#This Row],[AST/TO]]/3</f>
        <v>0.46333333333333332</v>
      </c>
      <c r="CK55" s="12">
        <f>Table1[[#This Row],[REB]]/25</f>
        <v>0.43200000000000005</v>
      </c>
      <c r="CL55" s="12">
        <f>Table1[[#This Row],[Deflections]]/5</f>
        <v>0.38</v>
      </c>
      <c r="CM55" s="12">
        <f>Table1[[#This Row],[LooseBallsRecovered]]/2.3</f>
        <v>0.52173913043478259</v>
      </c>
      <c r="CN55" s="12">
        <f>Table1[[#This Row],[TeamELO]]/1800</f>
        <v>0.79861075110845037</v>
      </c>
      <c r="CO55" s="12">
        <f>Table1[[#This Row],[EFG%]]/70</f>
        <v>0.8571428571428571</v>
      </c>
      <c r="CP55" s="12">
        <f>Table1[[#This Row],[TS%]]/70</f>
        <v>0.91714285714285715</v>
      </c>
      <c r="CQ55" s="12">
        <f>Table1[[#This Row],[USG%]]/40</f>
        <v>0.69500000000000006</v>
      </c>
      <c r="CR55" s="12">
        <f>Table1[[#This Row],[PACE]]/110</f>
        <v>0.95172727272727276</v>
      </c>
      <c r="CS55" s="12">
        <f>Table1[[#This Row],[PIE]]/24</f>
        <v>0.70000000000000007</v>
      </c>
      <c r="CT55" s="12">
        <f>(0.4*Table1[[#This Row],[EFG%]]+0.25*Table1[[#This Row],[TOV%]]+0.2*Table1[[#This Row],[REB%]]+0.15*Table1[[#This Row],[FTr]])/42</f>
        <v>0.82511904761904764</v>
      </c>
      <c r="CU55" s="12">
        <f>Table1[[#This Row],[NETRTG]]/17</f>
        <v>-8.8235294117647065E-2</v>
      </c>
      <c r="CV55" s="12">
        <f>Table1[[#This Row],[FP]]/62</f>
        <v>0.79516129032258065</v>
      </c>
      <c r="CW55" s="12">
        <f>Table1[[#This Row],[RPM(+/-)]]/12</f>
        <v>-3.3333333333333333E-2</v>
      </c>
      <c r="CX55" s="12">
        <f>Table1[[#This Row],[BPM]]/12</f>
        <v>0.1875</v>
      </c>
      <c r="CY55" s="12">
        <f>Table1[[#This Row],[WS/48]]/0.3</f>
        <v>0.68333333333333335</v>
      </c>
      <c r="CZ55" s="12">
        <f>Table1[[#This Row],[PIPM]]/9</f>
        <v>0.38333333333333336</v>
      </c>
      <c r="DA55" s="12">
        <f>Table1[[#This Row],[WAR]]/20</f>
        <v>0.28729647560028304</v>
      </c>
      <c r="DB55" s="12">
        <f>Table1[[#This Row],[GmSc]]/21</f>
        <v>0.8209523809523811</v>
      </c>
      <c r="DC55" s="12">
        <f>Table1[[#This Row],[WinsRPM]]/21</f>
        <v>0.12904761904761905</v>
      </c>
      <c r="DD55" s="12">
        <f>Table1[[#This Row],[VORP]]/10</f>
        <v>0.28999999999999998</v>
      </c>
      <c r="DE55" s="12">
        <f>Table1[[#This Row],[PER]]/33</f>
        <v>0.8042424242424242</v>
      </c>
      <c r="DF55" s="12">
        <f>Table1[[#This Row],[EFF]]/36</f>
        <v>0.84722222222222221</v>
      </c>
      <c r="DG55" s="12">
        <f>Table1[[#This Row],[EWA]]/30</f>
        <v>0.31544444444444442</v>
      </c>
      <c r="DH55" s="12">
        <f>Table1[[#This Row],[PIR]]/40</f>
        <v>0.79249999999999987</v>
      </c>
      <c r="DI55" s="12">
        <f>Table1[[#This Row],[Tendex]]/0.38</f>
        <v>0.80381924174996011</v>
      </c>
      <c r="DJ55" s="14">
        <f>SUM(Table1[[#This Row],[DPI]:[%Tendex]])/32</f>
        <v>0.57210165332715768</v>
      </c>
    </row>
    <row r="56" spans="1:114" x14ac:dyDescent="0.25">
      <c r="A56" t="s">
        <v>80</v>
      </c>
      <c r="B56" t="s">
        <v>97</v>
      </c>
      <c r="C56" t="s">
        <v>94</v>
      </c>
      <c r="D56" t="s">
        <v>54</v>
      </c>
      <c r="E56" s="7">
        <v>10.6</v>
      </c>
      <c r="F56" t="s">
        <v>81</v>
      </c>
      <c r="G56" s="7">
        <v>98.49</v>
      </c>
      <c r="H56" s="6">
        <v>24</v>
      </c>
      <c r="I56" s="6">
        <v>80</v>
      </c>
      <c r="J56" s="6">
        <v>53</v>
      </c>
      <c r="K56" s="6">
        <v>27</v>
      </c>
      <c r="L56" s="8">
        <f>Table1[[#This Row],[W]]/Table1[[#This Row],[GP]]</f>
        <v>0.66249999999999998</v>
      </c>
      <c r="M56" s="6">
        <v>31599</v>
      </c>
      <c r="N56" s="7">
        <v>31.3</v>
      </c>
      <c r="O56" s="7">
        <v>2504</v>
      </c>
      <c r="P56" s="7">
        <v>20.100000000000001</v>
      </c>
      <c r="Q56" s="7">
        <v>7.7</v>
      </c>
      <c r="R56" s="7">
        <v>15.1</v>
      </c>
      <c r="S56" s="7">
        <v>51.1</v>
      </c>
      <c r="T56" s="7">
        <v>1</v>
      </c>
      <c r="U56" s="7">
        <v>3.4</v>
      </c>
      <c r="V56" s="7">
        <v>30.7</v>
      </c>
      <c r="W56" s="7">
        <v>3.6</v>
      </c>
      <c r="X56" s="7">
        <v>4.4000000000000004</v>
      </c>
      <c r="Y56" s="7">
        <v>82.1</v>
      </c>
      <c r="Z56" s="7">
        <v>2.9</v>
      </c>
      <c r="AA56" s="7">
        <v>8</v>
      </c>
      <c r="AB56" s="7">
        <v>10.8</v>
      </c>
      <c r="AC56" s="7">
        <v>3.7</v>
      </c>
      <c r="AD56" s="7">
        <v>7.3</v>
      </c>
      <c r="AE56" s="7">
        <v>3.1</v>
      </c>
      <c r="AF56" s="7">
        <v>1.4</v>
      </c>
      <c r="AG56" s="7">
        <v>0.7</v>
      </c>
      <c r="AH56" s="7">
        <v>0.8</v>
      </c>
      <c r="AI56" s="7">
        <v>2.9</v>
      </c>
      <c r="AJ56" s="7">
        <v>5.2</v>
      </c>
      <c r="AK56" s="7">
        <v>113.3</v>
      </c>
      <c r="AL56" s="7">
        <v>107.5</v>
      </c>
      <c r="AM56" s="7">
        <v>36.1</v>
      </c>
      <c r="AN56" s="7">
        <v>8.9</v>
      </c>
      <c r="AO56" s="7">
        <v>24.9</v>
      </c>
      <c r="AP56" s="7">
        <v>11.4</v>
      </c>
      <c r="AQ56" s="7">
        <f>0.96*Table1[[#This Row],[FGA]]+Table1[[#This Row],[TOV]]+(0.44*Table1[[#This Row],[FTA]]-Table1[[#This Row],[OREB]])</f>
        <v>16.632000000000001</v>
      </c>
      <c r="AR56" s="5">
        <v>56</v>
      </c>
      <c r="AS56" s="5">
        <v>12</v>
      </c>
      <c r="AT56" s="5">
        <v>11.8</v>
      </c>
      <c r="AU56" s="5">
        <v>589.70000000000005</v>
      </c>
      <c r="AV56" s="9">
        <f>Table1[[#This Row],[BLK]]+Table1[[#This Row],[PFD]]+Table1[[#This Row],[STL]]+Table1[Deflections]+Table1[[#This Row],[LooseBallsRecovered]]+Table1[[#This Row],[REB]]-Table1[[#This Row],[TOV]]+Table1[[#This Row],[ScreenAssistsPTS]]</f>
        <v>26.599999999999998</v>
      </c>
      <c r="AW5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14.44</v>
      </c>
      <c r="AX56" s="9">
        <f>Table1[[#This Row],[PTS]]/Table1[[#This Row],[POSS/G]]</f>
        <v>1.2085137085137085</v>
      </c>
      <c r="AY56" s="9">
        <v>26.5</v>
      </c>
      <c r="AZ56" s="9">
        <v>8.1999999999999993</v>
      </c>
      <c r="BA56" s="9">
        <f>P56+AB56+AD56</f>
        <v>38.200000000000003</v>
      </c>
      <c r="BB56" s="9">
        <v>2.34</v>
      </c>
      <c r="BC56" s="9">
        <v>2.4</v>
      </c>
      <c r="BD56" s="9">
        <v>1</v>
      </c>
      <c r="BE56" s="9">
        <v>1660.798775181991</v>
      </c>
      <c r="BF56" s="15">
        <v>23.8</v>
      </c>
      <c r="BG56" s="15">
        <v>15</v>
      </c>
      <c r="BH56" s="9">
        <v>16.899999999999999</v>
      </c>
      <c r="BI56" s="9">
        <v>54.5</v>
      </c>
      <c r="BJ56" s="9">
        <f>0.4*Table1[[#This Row],[EFG%]]+0.25*Table1[[#This Row],[TOV%]]+0.2*Table1[[#This Row],[REB%]]+0.15*Table1[[#This Row],[FTr]]</f>
        <v>32.5</v>
      </c>
      <c r="BK56" s="9">
        <v>58.9</v>
      </c>
      <c r="BL56" s="9">
        <v>27.1</v>
      </c>
      <c r="BM56" s="9">
        <v>98.4</v>
      </c>
      <c r="BN56" s="9">
        <v>18.8</v>
      </c>
      <c r="BO56" s="9">
        <v>5.8</v>
      </c>
      <c r="BP56" s="9">
        <v>46.9</v>
      </c>
      <c r="BQ56" s="9">
        <v>3.9</v>
      </c>
      <c r="BR56" s="9">
        <v>9.5</v>
      </c>
      <c r="BS56" s="9">
        <v>0.22600000000000001</v>
      </c>
      <c r="BT56" s="9">
        <v>5</v>
      </c>
      <c r="BU56" s="9">
        <v>13.03130189</v>
      </c>
      <c r="BV5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13.229999999999999</v>
      </c>
      <c r="BW56" s="9">
        <v>14.91</v>
      </c>
      <c r="BX56" s="9">
        <v>7</v>
      </c>
      <c r="BY56" s="9">
        <v>20.2</v>
      </c>
      <c r="BZ5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29.000000000000007</v>
      </c>
      <c r="CA56" s="9">
        <f>Table1[[#This Row],[VA]]/30</f>
        <v>19.65666666666667</v>
      </c>
      <c r="CB5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30.500000000000007</v>
      </c>
      <c r="CC5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0.31271622425137158</v>
      </c>
      <c r="CD56" s="12">
        <f>Table1[[#This Row],[Hustle]]/38</f>
        <v>0.7</v>
      </c>
      <c r="CE56" s="12">
        <f>Table1[[#This Row],[Utility]]/23</f>
        <v>0.62782608695652176</v>
      </c>
      <c r="CF56" s="12">
        <f>Table1[[#This Row],[PPP]]/1.8</f>
        <v>0.67139650472983803</v>
      </c>
      <c r="CG56" s="12">
        <f>Table1[[#This Row],[AST Ratio]]/35</f>
        <v>0.75714285714285712</v>
      </c>
      <c r="CH56" s="12">
        <f>Table1[[#This Row],[ScreenAssistsPTS]]/18</f>
        <v>0.45555555555555549</v>
      </c>
      <c r="CI56" s="12">
        <f>Table1[[#This Row],[PRA]]/50</f>
        <v>0.76400000000000001</v>
      </c>
      <c r="CJ56" s="12">
        <f>Table1[[#This Row],[AST/TO]]/3</f>
        <v>0.77999999999999992</v>
      </c>
      <c r="CK56" s="12">
        <f>Table1[[#This Row],[REB]]/25</f>
        <v>0.43200000000000005</v>
      </c>
      <c r="CL56" s="12">
        <f>Table1[[#This Row],[Deflections]]/5</f>
        <v>0.48</v>
      </c>
      <c r="CM56" s="12">
        <f>Table1[[#This Row],[LooseBallsRecovered]]/2.3</f>
        <v>0.43478260869565222</v>
      </c>
      <c r="CN56" s="12">
        <f>Table1[[#This Row],[TeamELO]]/1800</f>
        <v>0.92266598621221718</v>
      </c>
      <c r="CO56" s="12">
        <f>Table1[[#This Row],[EFG%]]/70</f>
        <v>0.77857142857142858</v>
      </c>
      <c r="CP56" s="12">
        <f>Table1[[#This Row],[TS%]]/70</f>
        <v>0.84142857142857141</v>
      </c>
      <c r="CQ56" s="12">
        <f>Table1[[#This Row],[USG%]]/40</f>
        <v>0.67749999999999999</v>
      </c>
      <c r="CR56" s="12">
        <f>Table1[[#This Row],[PACE]]/110</f>
        <v>0.89454545454545464</v>
      </c>
      <c r="CS56" s="12">
        <f>Table1[[#This Row],[PIE]]/24</f>
        <v>0.78333333333333333</v>
      </c>
      <c r="CT56" s="12">
        <f>(0.4*Table1[[#This Row],[EFG%]]+0.25*Table1[[#This Row],[TOV%]]+0.2*Table1[[#This Row],[REB%]]+0.15*Table1[[#This Row],[FTr]])/42</f>
        <v>0.77380952380952384</v>
      </c>
      <c r="CU56" s="12">
        <f>Table1[[#This Row],[NETRTG]]/17</f>
        <v>0.3411764705882353</v>
      </c>
      <c r="CV56" s="12">
        <f>Table1[[#This Row],[FP]]/62</f>
        <v>0.75645161290322582</v>
      </c>
      <c r="CW56" s="12">
        <f>Table1[[#This Row],[RPM(+/-)]]/12</f>
        <v>0.32500000000000001</v>
      </c>
      <c r="CX56" s="12">
        <f>Table1[[#This Row],[BPM]]/12</f>
        <v>0.79166666666666663</v>
      </c>
      <c r="CY56" s="12">
        <f>Table1[[#This Row],[WS/48]]/0.3</f>
        <v>0.75333333333333341</v>
      </c>
      <c r="CZ56" s="12">
        <f>Table1[[#This Row],[PIPM]]/9</f>
        <v>0.55555555555555558</v>
      </c>
      <c r="DA56" s="12">
        <f>Table1[[#This Row],[WAR]]/20</f>
        <v>0.6515650945</v>
      </c>
      <c r="DB56" s="12">
        <f>Table1[[#This Row],[GmSc]]/21</f>
        <v>0.62999999999999989</v>
      </c>
      <c r="DC56" s="12">
        <f>Table1[[#This Row],[WinsRPM]]/21</f>
        <v>0.71</v>
      </c>
      <c r="DD56" s="12">
        <f>Table1[[#This Row],[VORP]]/10</f>
        <v>0.7</v>
      </c>
      <c r="DE56" s="12">
        <f>Table1[[#This Row],[PER]]/33</f>
        <v>0.61212121212121207</v>
      </c>
      <c r="DF56" s="12">
        <f>Table1[[#This Row],[EFF]]/36</f>
        <v>0.8055555555555558</v>
      </c>
      <c r="DG56" s="12">
        <f>Table1[[#This Row],[EWA]]/30</f>
        <v>0.65522222222222237</v>
      </c>
      <c r="DH56" s="12">
        <f>Table1[[#This Row],[PIR]]/40</f>
        <v>0.76250000000000018</v>
      </c>
      <c r="DI56" s="12">
        <f>Table1[[#This Row],[Tendex]]/0.38</f>
        <v>0.82293743224045146</v>
      </c>
      <c r="DJ56" s="14">
        <f>SUM(Table1[[#This Row],[DPI]:[%Tendex]])/32</f>
        <v>0.67648884583335667</v>
      </c>
    </row>
    <row r="57" spans="1:114" x14ac:dyDescent="0.25">
      <c r="A57" t="s">
        <v>80</v>
      </c>
      <c r="B57" t="s">
        <v>90</v>
      </c>
      <c r="C57" t="s">
        <v>92</v>
      </c>
      <c r="D57" t="s">
        <v>54</v>
      </c>
      <c r="E57" s="7">
        <v>10.6</v>
      </c>
      <c r="F57" t="s">
        <v>81</v>
      </c>
      <c r="G57" s="7">
        <v>97.69</v>
      </c>
      <c r="H57" s="6">
        <v>23</v>
      </c>
      <c r="I57" s="6">
        <v>29</v>
      </c>
      <c r="J57" s="6">
        <v>16</v>
      </c>
      <c r="K57" s="6">
        <v>13</v>
      </c>
      <c r="L57" s="8">
        <f>Table1[[#This Row],[W]]/Table1[[#This Row],[GP]]</f>
        <v>0.55172413793103448</v>
      </c>
      <c r="M57" s="6">
        <v>16139.5</v>
      </c>
      <c r="N57" s="7">
        <v>30.3</v>
      </c>
      <c r="O57" s="7">
        <v>878.7</v>
      </c>
      <c r="P57" s="7">
        <v>16.3</v>
      </c>
      <c r="Q57" s="7">
        <v>6</v>
      </c>
      <c r="R57" s="7">
        <v>12</v>
      </c>
      <c r="S57" s="7">
        <v>50.4</v>
      </c>
      <c r="T57" s="7">
        <v>1.2</v>
      </c>
      <c r="U57" s="7">
        <v>3.4</v>
      </c>
      <c r="V57" s="7">
        <v>36.4</v>
      </c>
      <c r="W57" s="7">
        <v>3</v>
      </c>
      <c r="X57" s="7">
        <v>3.4</v>
      </c>
      <c r="Y57" s="7">
        <v>87.8</v>
      </c>
      <c r="Z57" s="7">
        <v>2.6</v>
      </c>
      <c r="AA57" s="7">
        <v>7.7</v>
      </c>
      <c r="AB57" s="7">
        <v>10.199999999999999</v>
      </c>
      <c r="AC57" s="7">
        <v>3.9</v>
      </c>
      <c r="AD57" s="7">
        <v>4.5</v>
      </c>
      <c r="AE57" s="7">
        <v>2.4</v>
      </c>
      <c r="AF57" s="7">
        <v>1.2</v>
      </c>
      <c r="AG57" s="7">
        <v>0.8</v>
      </c>
      <c r="AH57" s="7">
        <v>0.4</v>
      </c>
      <c r="AI57" s="7">
        <v>2.4</v>
      </c>
      <c r="AJ57" s="7">
        <v>4.4000000000000004</v>
      </c>
      <c r="AK57" s="7">
        <v>109.9</v>
      </c>
      <c r="AL57" s="7">
        <v>102.6</v>
      </c>
      <c r="AM57" s="7">
        <v>23.2</v>
      </c>
      <c r="AN57" s="7">
        <v>8.3000000000000007</v>
      </c>
      <c r="AO57" s="7">
        <v>26</v>
      </c>
      <c r="AP57" s="7">
        <v>11.7</v>
      </c>
      <c r="AQ57" s="7">
        <f>0.96*Table1[[#This Row],[FGA]]+Table1[[#This Row],[TOV]]+(0.44*Table1[[#This Row],[FTA]]-Table1[[#This Row],[OREB]])</f>
        <v>12.815999999999999</v>
      </c>
      <c r="AR57" s="5">
        <v>13</v>
      </c>
      <c r="AS57" s="5">
        <v>0</v>
      </c>
      <c r="AT57" s="5">
        <v>10.5</v>
      </c>
      <c r="AU57" s="5">
        <v>440</v>
      </c>
      <c r="AV57" s="9">
        <f>Table1[[#This Row],[BLK]]+Table1[[#This Row],[PFD]]+Table1[[#This Row],[STL]]+Table1[Deflections]+Table1[[#This Row],[LooseBallsRecovered]]+Table1[[#This Row],[REB]]-Table1[[#This Row],[TOV]]+Table1[[#This Row],[ScreenAssistsPTS]]</f>
        <v>26.5</v>
      </c>
      <c r="AW5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15.4</v>
      </c>
      <c r="AX57" s="9">
        <f>Table1[[#This Row],[PTS]]/Table1[[#This Row],[POSS/G]]</f>
        <v>1.2718476903870164</v>
      </c>
      <c r="AY57" s="9">
        <v>22.3</v>
      </c>
      <c r="AZ57" s="9">
        <v>8.6</v>
      </c>
      <c r="BA57" s="9">
        <f>P57+AB57+AD57</f>
        <v>31</v>
      </c>
      <c r="BB57" s="9">
        <v>1.9</v>
      </c>
      <c r="BC57" s="9">
        <v>2.5</v>
      </c>
      <c r="BD57" s="9">
        <v>1.2</v>
      </c>
      <c r="BE57" s="9">
        <v>1762.1150589530075</v>
      </c>
      <c r="BF57" s="15">
        <v>25</v>
      </c>
      <c r="BG57" s="15">
        <v>15</v>
      </c>
      <c r="BH57" s="9">
        <v>16.899999999999999</v>
      </c>
      <c r="BI57" s="9">
        <v>55.6</v>
      </c>
      <c r="BJ57" s="9">
        <f>0.4*Table1[[#This Row],[EFG%]]+0.25*Table1[[#This Row],[TOV%]]+0.2*Table1[[#This Row],[REB%]]+0.15*Table1[[#This Row],[FTr]]</f>
        <v>33.120000000000005</v>
      </c>
      <c r="BK57" s="9">
        <v>60.5</v>
      </c>
      <c r="BL57" s="9">
        <v>22.1</v>
      </c>
      <c r="BM57" s="9">
        <v>97.69</v>
      </c>
      <c r="BN57" s="9">
        <v>17.399999999999999</v>
      </c>
      <c r="BO57" s="9">
        <v>7.3</v>
      </c>
      <c r="BP57" s="9">
        <v>38.9</v>
      </c>
      <c r="BQ57" s="9">
        <v>4.9000000000000004</v>
      </c>
      <c r="BR57" s="9">
        <v>7.5</v>
      </c>
      <c r="BS57" s="9">
        <v>0.215</v>
      </c>
      <c r="BT57" s="9">
        <v>5.5</v>
      </c>
      <c r="BU57" s="9">
        <v>10.8</v>
      </c>
      <c r="BV5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11.63</v>
      </c>
      <c r="BW57" s="9">
        <v>13.5</v>
      </c>
      <c r="BX57" s="9">
        <v>4.5999999999999996</v>
      </c>
      <c r="BY57" s="9">
        <v>23.8</v>
      </c>
      <c r="BZ5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24.200000000000003</v>
      </c>
      <c r="CA57" s="9">
        <f>Table1[[#This Row],[VA]]/30</f>
        <v>14.666666666666666</v>
      </c>
      <c r="CB5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25.799999999999997</v>
      </c>
      <c r="CC5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0.2582007815149272</v>
      </c>
      <c r="CD57" s="12">
        <f>Table1[[#This Row],[Hustle]]/38</f>
        <v>0.69736842105263153</v>
      </c>
      <c r="CE57" s="12">
        <f>Table1[[#This Row],[Utility]]/23</f>
        <v>0.66956521739130437</v>
      </c>
      <c r="CF57" s="12">
        <f>Table1[[#This Row],[PPP]]/1.8</f>
        <v>0.70658205021500908</v>
      </c>
      <c r="CG57" s="12">
        <f>Table1[[#This Row],[AST Ratio]]/35</f>
        <v>0.63714285714285712</v>
      </c>
      <c r="CH57" s="12">
        <f>Table1[[#This Row],[ScreenAssistsPTS]]/18</f>
        <v>0.47777777777777775</v>
      </c>
      <c r="CI57" s="12">
        <f>Table1[[#This Row],[PRA]]/50</f>
        <v>0.62</v>
      </c>
      <c r="CJ57" s="12">
        <f>Table1[[#This Row],[AST/TO]]/3</f>
        <v>0.6333333333333333</v>
      </c>
      <c r="CK57" s="12">
        <f>Table1[[#This Row],[REB]]/25</f>
        <v>0.40799999999999997</v>
      </c>
      <c r="CL57" s="12">
        <f>Table1[[#This Row],[Deflections]]/5</f>
        <v>0.5</v>
      </c>
      <c r="CM57" s="12">
        <f>Table1[[#This Row],[LooseBallsRecovered]]/2.3</f>
        <v>0.52173913043478259</v>
      </c>
      <c r="CN57" s="12">
        <f>Table1[[#This Row],[TeamELO]]/1800</f>
        <v>0.9789528105294486</v>
      </c>
      <c r="CO57" s="12">
        <f>Table1[[#This Row],[EFG%]]/70</f>
        <v>0.79428571428571426</v>
      </c>
      <c r="CP57" s="12">
        <f>Table1[[#This Row],[TS%]]/70</f>
        <v>0.86428571428571432</v>
      </c>
      <c r="CQ57" s="12">
        <f>Table1[[#This Row],[USG%]]/40</f>
        <v>0.55249999999999999</v>
      </c>
      <c r="CR57" s="12">
        <f>Table1[[#This Row],[PACE]]/110</f>
        <v>0.88809090909090904</v>
      </c>
      <c r="CS57" s="12">
        <f>Table1[[#This Row],[PIE]]/24</f>
        <v>0.72499999999999998</v>
      </c>
      <c r="CT57" s="12">
        <f>(0.4*Table1[[#This Row],[EFG%]]+0.25*Table1[[#This Row],[TOV%]]+0.2*Table1[[#This Row],[REB%]]+0.15*Table1[[#This Row],[FTr]])/42</f>
        <v>0.7885714285714287</v>
      </c>
      <c r="CU57" s="12">
        <f>Table1[[#This Row],[NETRTG]]/17</f>
        <v>0.42941176470588233</v>
      </c>
      <c r="CV57" s="12">
        <f>Table1[[#This Row],[FP]]/62</f>
        <v>0.6274193548387097</v>
      </c>
      <c r="CW57" s="12">
        <f>Table1[[#This Row],[RPM(+/-)]]/12</f>
        <v>0.40833333333333338</v>
      </c>
      <c r="CX57" s="12">
        <f>Table1[[#This Row],[BPM]]/12</f>
        <v>0.625</v>
      </c>
      <c r="CY57" s="12">
        <f>Table1[[#This Row],[WS/48]]/0.3</f>
        <v>0.71666666666666667</v>
      </c>
      <c r="CZ57" s="12">
        <f>Table1[[#This Row],[PIPM]]/9</f>
        <v>0.61111111111111116</v>
      </c>
      <c r="DA57" s="12">
        <f>Table1[[#This Row],[WAR]]/20</f>
        <v>0.54</v>
      </c>
      <c r="DB57" s="12">
        <f>Table1[[#This Row],[GmSc]]/21</f>
        <v>0.55380952380952386</v>
      </c>
      <c r="DC57" s="12">
        <f>Table1[[#This Row],[WinsRPM]]/21</f>
        <v>0.6428571428571429</v>
      </c>
      <c r="DD57" s="12">
        <f>Table1[[#This Row],[VORP]]/10</f>
        <v>0.45999999999999996</v>
      </c>
      <c r="DE57" s="12">
        <f>Table1[[#This Row],[PER]]/33</f>
        <v>0.72121212121212119</v>
      </c>
      <c r="DF57" s="12">
        <f>Table1[[#This Row],[EFF]]/36</f>
        <v>0.67222222222222228</v>
      </c>
      <c r="DG57" s="12">
        <f>Table1[[#This Row],[EWA]]/30</f>
        <v>0.48888888888888887</v>
      </c>
      <c r="DH57" s="12">
        <f>Table1[[#This Row],[PIR]]/40</f>
        <v>0.64499999999999991</v>
      </c>
      <c r="DI57" s="12">
        <f>Table1[[#This Row],[Tendex]]/0.38</f>
        <v>0.67947574082875584</v>
      </c>
      <c r="DJ57" s="14">
        <f>SUM(Table1[[#This Row],[DPI]:[%Tendex]])/32</f>
        <v>0.63389385108078955</v>
      </c>
    </row>
    <row r="58" spans="1:114" x14ac:dyDescent="0.25">
      <c r="A58" t="s">
        <v>56</v>
      </c>
      <c r="B58" t="s">
        <v>101</v>
      </c>
      <c r="C58" t="s">
        <v>91</v>
      </c>
      <c r="D58" t="s">
        <v>54</v>
      </c>
      <c r="E58" s="7">
        <v>10.6</v>
      </c>
      <c r="F58" t="s">
        <v>99</v>
      </c>
      <c r="G58" s="7">
        <v>101.11</v>
      </c>
      <c r="H58" s="6">
        <v>27</v>
      </c>
      <c r="I58" s="6">
        <v>18</v>
      </c>
      <c r="J58" s="6">
        <v>16</v>
      </c>
      <c r="K58" s="6">
        <v>2</v>
      </c>
      <c r="L58" s="8">
        <f>Table1[[#This Row],[W]]/Table1[[#This Row],[GP]]</f>
        <v>0.88888888888888884</v>
      </c>
      <c r="M58" s="6">
        <v>2236.9600000000009</v>
      </c>
      <c r="N58" s="7">
        <v>34.5</v>
      </c>
      <c r="O58" s="7">
        <v>621</v>
      </c>
      <c r="P58" s="7">
        <v>26.1</v>
      </c>
      <c r="Q58" s="7">
        <v>9</v>
      </c>
      <c r="R58" s="7">
        <v>18.8</v>
      </c>
      <c r="S58" s="7">
        <v>47.9</v>
      </c>
      <c r="T58" s="7">
        <v>1.2</v>
      </c>
      <c r="U58" s="7">
        <v>3.4</v>
      </c>
      <c r="V58" s="7">
        <v>33.9</v>
      </c>
      <c r="W58" s="7">
        <v>6.9</v>
      </c>
      <c r="X58" s="7">
        <v>7.9</v>
      </c>
      <c r="Y58" s="7">
        <v>86.7</v>
      </c>
      <c r="Z58" s="7">
        <v>2.6</v>
      </c>
      <c r="AA58" s="7">
        <v>6.6</v>
      </c>
      <c r="AB58" s="7">
        <v>9.1999999999999993</v>
      </c>
      <c r="AC58" s="7">
        <v>2.1</v>
      </c>
      <c r="AD58" s="7">
        <v>3.5</v>
      </c>
      <c r="AE58" s="7">
        <v>2.5</v>
      </c>
      <c r="AF58" s="7">
        <v>1.5</v>
      </c>
      <c r="AG58" s="7">
        <v>2.8</v>
      </c>
      <c r="AH58" s="7">
        <v>0.7</v>
      </c>
      <c r="AI58" s="7">
        <v>2.4</v>
      </c>
      <c r="AJ58" s="7">
        <v>6.1</v>
      </c>
      <c r="AK58" s="7">
        <v>110.8</v>
      </c>
      <c r="AL58" s="7">
        <v>103</v>
      </c>
      <c r="AM58" s="7">
        <v>16.2</v>
      </c>
      <c r="AN58" s="7">
        <v>7.2</v>
      </c>
      <c r="AO58" s="7">
        <v>18.100000000000001</v>
      </c>
      <c r="AP58" s="7">
        <v>8.9</v>
      </c>
      <c r="AQ58" s="7">
        <f>0.96*Table1[[#This Row],[FGA]]+Table1[[#This Row],[TOV]]+(0.44*Table1[[#This Row],[FTA]]-Table1[[#This Row],[OREB]])</f>
        <v>21.423999999999999</v>
      </c>
      <c r="AR58" s="5">
        <v>7</v>
      </c>
      <c r="AS58" s="5">
        <v>0</v>
      </c>
      <c r="AT58" s="5">
        <v>12</v>
      </c>
      <c r="AU58" s="5">
        <v>450</v>
      </c>
      <c r="AV58" s="9">
        <f>Table1[[#This Row],[BLK]]+Table1[[#This Row],[PFD]]+Table1[[#This Row],[STL]]+Table1[Deflections]+Table1[[#This Row],[LooseBallsRecovered]]+Table1[[#This Row],[REB]]-Table1[[#This Row],[TOV]]+Table1[[#This Row],[ScreenAssistsPTS]]</f>
        <v>26.4</v>
      </c>
      <c r="AW5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15.5</v>
      </c>
      <c r="AX58" s="9">
        <f>Table1[[#This Row],[PTS]]/Table1[[#This Row],[POSS/G]]</f>
        <v>1.2182598954443615</v>
      </c>
      <c r="AY58" s="9">
        <v>12.5</v>
      </c>
      <c r="AZ58" s="9">
        <v>4.5</v>
      </c>
      <c r="BA58" s="9">
        <f>P58+AB58+AD58</f>
        <v>38.799999999999997</v>
      </c>
      <c r="BB58" s="9">
        <v>1.4</v>
      </c>
      <c r="BC58" s="9">
        <v>2.9</v>
      </c>
      <c r="BD58" s="9">
        <v>1.9</v>
      </c>
      <c r="BE58" s="9">
        <v>1531.3595966084881</v>
      </c>
      <c r="BF58" s="15">
        <v>36.700000000000003</v>
      </c>
      <c r="BG58" s="15">
        <v>10</v>
      </c>
      <c r="BH58" s="9">
        <v>12.7</v>
      </c>
      <c r="BI58" s="9">
        <v>51</v>
      </c>
      <c r="BJ58" s="9">
        <f>0.4*Table1[[#This Row],[EFG%]]+0.25*Table1[[#This Row],[TOV%]]+0.2*Table1[[#This Row],[REB%]]+0.15*Table1[[#This Row],[FTr]]</f>
        <v>30.945</v>
      </c>
      <c r="BK58" s="9">
        <v>58.5</v>
      </c>
      <c r="BL58" s="9">
        <v>29.3</v>
      </c>
      <c r="BM58" s="9">
        <v>102.51</v>
      </c>
      <c r="BN58" s="9">
        <v>17.899999999999999</v>
      </c>
      <c r="BO58" s="9">
        <v>7.8</v>
      </c>
      <c r="BP58" s="9">
        <v>52.9</v>
      </c>
      <c r="BQ58" s="9">
        <v>6.4</v>
      </c>
      <c r="BR58" s="9">
        <v>5</v>
      </c>
      <c r="BS58" s="9">
        <v>0.3</v>
      </c>
      <c r="BT58" s="9">
        <v>5</v>
      </c>
      <c r="BU58" s="9">
        <v>9.5</v>
      </c>
      <c r="BV5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17.579999999999998</v>
      </c>
      <c r="BW58" s="9">
        <v>5</v>
      </c>
      <c r="BX58" s="9">
        <v>7</v>
      </c>
      <c r="BY58" s="9">
        <v>27.8</v>
      </c>
      <c r="BZ5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29.799999999999997</v>
      </c>
      <c r="CA58" s="9">
        <f>Table1[[#This Row],[VA]]/30</f>
        <v>15</v>
      </c>
      <c r="CB5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32.799999999999997</v>
      </c>
      <c r="CC5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0.30583589786223159</v>
      </c>
      <c r="CD58" s="12">
        <f>Table1[[#This Row],[Hustle]]/38</f>
        <v>0.6947368421052631</v>
      </c>
      <c r="CE58" s="12">
        <f>Table1[[#This Row],[Utility]]/23</f>
        <v>0.67391304347826086</v>
      </c>
      <c r="CF58" s="12">
        <f>Table1[[#This Row],[PPP]]/1.8</f>
        <v>0.67681105302464528</v>
      </c>
      <c r="CG58" s="12">
        <f>Table1[[#This Row],[AST Ratio]]/35</f>
        <v>0.35714285714285715</v>
      </c>
      <c r="CH58" s="12">
        <f>Table1[[#This Row],[ScreenAssistsPTS]]/18</f>
        <v>0.25</v>
      </c>
      <c r="CI58" s="12">
        <f>Table1[[#This Row],[PRA]]/50</f>
        <v>0.77599999999999991</v>
      </c>
      <c r="CJ58" s="12">
        <f>Table1[[#This Row],[AST/TO]]/3</f>
        <v>0.46666666666666662</v>
      </c>
      <c r="CK58" s="12">
        <f>Table1[[#This Row],[REB]]/25</f>
        <v>0.36799999999999999</v>
      </c>
      <c r="CL58" s="12">
        <f>Table1[[#This Row],[Deflections]]/5</f>
        <v>0.57999999999999996</v>
      </c>
      <c r="CM58" s="12">
        <f>Table1[[#This Row],[LooseBallsRecovered]]/2.3</f>
        <v>0.82608695652173914</v>
      </c>
      <c r="CN58" s="12">
        <f>Table1[[#This Row],[TeamELO]]/1800</f>
        <v>0.85075533144916005</v>
      </c>
      <c r="CO58" s="12">
        <f>Table1[[#This Row],[EFG%]]/70</f>
        <v>0.72857142857142854</v>
      </c>
      <c r="CP58" s="12">
        <f>Table1[[#This Row],[TS%]]/70</f>
        <v>0.83571428571428574</v>
      </c>
      <c r="CQ58" s="12">
        <f>Table1[[#This Row],[USG%]]/40</f>
        <v>0.73250000000000004</v>
      </c>
      <c r="CR58" s="12">
        <f>Table1[[#This Row],[PACE]]/110</f>
        <v>0.93190909090909091</v>
      </c>
      <c r="CS58" s="12">
        <f>Table1[[#This Row],[PIE]]/24</f>
        <v>0.74583333333333324</v>
      </c>
      <c r="CT58" s="12">
        <f>(0.4*Table1[[#This Row],[EFG%]]+0.25*Table1[[#This Row],[TOV%]]+0.2*Table1[[#This Row],[REB%]]+0.15*Table1[[#This Row],[FTr]])/42</f>
        <v>0.73678571428571427</v>
      </c>
      <c r="CU58" s="12">
        <f>Table1[[#This Row],[NETRTG]]/17</f>
        <v>0.45882352941176469</v>
      </c>
      <c r="CV58" s="12">
        <f>Table1[[#This Row],[FP]]/62</f>
        <v>0.85322580645161283</v>
      </c>
      <c r="CW58" s="12">
        <f>Table1[[#This Row],[RPM(+/-)]]/12</f>
        <v>0.53333333333333333</v>
      </c>
      <c r="CX58" s="12">
        <f>Table1[[#This Row],[BPM]]/12</f>
        <v>0.41666666666666669</v>
      </c>
      <c r="CY58" s="12">
        <f>Table1[[#This Row],[WS/48]]/0.3</f>
        <v>1</v>
      </c>
      <c r="CZ58" s="12">
        <f>Table1[[#This Row],[PIPM]]/9</f>
        <v>0.55555555555555558</v>
      </c>
      <c r="DA58" s="12">
        <f>Table1[[#This Row],[WAR]]/20</f>
        <v>0.47499999999999998</v>
      </c>
      <c r="DB58" s="12">
        <f>Table1[[#This Row],[GmSc]]/21</f>
        <v>0.83714285714285708</v>
      </c>
      <c r="DC58" s="12">
        <f>Table1[[#This Row],[WinsRPM]]/21</f>
        <v>0.23809523809523808</v>
      </c>
      <c r="DD58" s="12">
        <f>Table1[[#This Row],[VORP]]/10</f>
        <v>0.7</v>
      </c>
      <c r="DE58" s="12">
        <f>Table1[[#This Row],[PER]]/33</f>
        <v>0.84242424242424241</v>
      </c>
      <c r="DF58" s="12">
        <f>Table1[[#This Row],[EFF]]/36</f>
        <v>0.82777777777777772</v>
      </c>
      <c r="DG58" s="12">
        <f>Table1[[#This Row],[EWA]]/30</f>
        <v>0.5</v>
      </c>
      <c r="DH58" s="12">
        <f>Table1[[#This Row],[PIR]]/40</f>
        <v>0.82</v>
      </c>
      <c r="DI58" s="12">
        <f>Table1[[#This Row],[Tendex]]/0.38</f>
        <v>0.8048313101637673</v>
      </c>
      <c r="DJ58" s="14">
        <f>SUM(Table1[[#This Row],[DPI]:[%Tendex]])/32</f>
        <v>0.65919696625703939</v>
      </c>
    </row>
    <row r="59" spans="1:114" x14ac:dyDescent="0.25">
      <c r="A59" t="s">
        <v>80</v>
      </c>
      <c r="B59" t="s">
        <v>97</v>
      </c>
      <c r="C59" t="s">
        <v>93</v>
      </c>
      <c r="D59" t="s">
        <v>54</v>
      </c>
      <c r="E59" s="7">
        <v>10.6</v>
      </c>
      <c r="F59" t="s">
        <v>81</v>
      </c>
      <c r="G59" s="7">
        <v>98.49</v>
      </c>
      <c r="H59" s="6">
        <v>24</v>
      </c>
      <c r="I59" s="6">
        <v>60</v>
      </c>
      <c r="J59" s="6">
        <v>41</v>
      </c>
      <c r="K59" s="6">
        <v>19</v>
      </c>
      <c r="L59" s="8">
        <f>Table1[[#This Row],[W]]/Table1[[#This Row],[GP]]</f>
        <v>0.68333333333333335</v>
      </c>
      <c r="M59" s="6">
        <v>23699.25</v>
      </c>
      <c r="N59" s="7">
        <v>31.5</v>
      </c>
      <c r="O59" s="7">
        <v>1890</v>
      </c>
      <c r="P59" s="7">
        <v>20.6</v>
      </c>
      <c r="Q59" s="7">
        <v>7.7</v>
      </c>
      <c r="R59" s="7">
        <v>15.4</v>
      </c>
      <c r="S59" s="7">
        <v>50</v>
      </c>
      <c r="T59" s="7">
        <v>1.1000000000000001</v>
      </c>
      <c r="U59" s="7">
        <v>3.6</v>
      </c>
      <c r="V59" s="7">
        <v>31.5</v>
      </c>
      <c r="W59" s="7">
        <v>4.0999999999999996</v>
      </c>
      <c r="X59" s="7">
        <v>4.8</v>
      </c>
      <c r="Y59" s="7">
        <v>84.4</v>
      </c>
      <c r="Z59" s="7">
        <v>2.9</v>
      </c>
      <c r="AA59" s="7">
        <v>7.9</v>
      </c>
      <c r="AB59" s="7">
        <v>10.8</v>
      </c>
      <c r="AC59" s="7">
        <v>3.5</v>
      </c>
      <c r="AD59" s="7">
        <v>7.7</v>
      </c>
      <c r="AE59" s="7">
        <v>3.3</v>
      </c>
      <c r="AF59" s="7">
        <v>1.4</v>
      </c>
      <c r="AG59" s="7">
        <v>0.6</v>
      </c>
      <c r="AH59" s="7">
        <v>0.9</v>
      </c>
      <c r="AI59" s="7">
        <v>2.9</v>
      </c>
      <c r="AJ59" s="7">
        <v>5.5</v>
      </c>
      <c r="AK59" s="7">
        <v>114.7</v>
      </c>
      <c r="AL59" s="7">
        <v>107.5</v>
      </c>
      <c r="AM59" s="7">
        <v>37.4</v>
      </c>
      <c r="AN59" s="7">
        <v>9</v>
      </c>
      <c r="AO59" s="7">
        <v>24.6</v>
      </c>
      <c r="AP59" s="7">
        <v>11.5</v>
      </c>
      <c r="AQ59" s="7">
        <f>0.96*Table1[[#This Row],[FGA]]+Table1[[#This Row],[TOV]]+(0.44*Table1[[#This Row],[FTA]]-Table1[[#This Row],[OREB]])</f>
        <v>17.295999999999999</v>
      </c>
      <c r="AR59" s="5">
        <v>43</v>
      </c>
      <c r="AS59" s="5">
        <v>12</v>
      </c>
      <c r="AT59" s="5">
        <v>13</v>
      </c>
      <c r="AU59" s="5">
        <v>600</v>
      </c>
      <c r="AV59" s="9">
        <f>Table1[[#This Row],[BLK]]+Table1[[#This Row],[PFD]]+Table1[[#This Row],[STL]]+Table1[Deflections]+Table1[[#This Row],[LooseBallsRecovered]]+Table1[[#This Row],[REB]]-Table1[[#This Row],[TOV]]+Table1[[#This Row],[ScreenAssistsPTS]]</f>
        <v>26.1</v>
      </c>
      <c r="AW5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13.85</v>
      </c>
      <c r="AX59" s="9">
        <f>Table1[[#This Row],[PTS]]/Table1[[#This Row],[POSS/G]]</f>
        <v>1.1910268270120261</v>
      </c>
      <c r="AY59" s="9">
        <v>27</v>
      </c>
      <c r="AZ59" s="9">
        <v>7.7</v>
      </c>
      <c r="BA59" s="9">
        <f>P59+AB59+AD59</f>
        <v>39.1</v>
      </c>
      <c r="BB59" s="9">
        <v>2.35</v>
      </c>
      <c r="BC59" s="9">
        <v>2.4</v>
      </c>
      <c r="BD59" s="9">
        <v>1</v>
      </c>
      <c r="BE59" s="9">
        <v>1667.2707707437905</v>
      </c>
      <c r="BF59" s="15">
        <v>26.6</v>
      </c>
      <c r="BG59" s="15">
        <v>15</v>
      </c>
      <c r="BH59" s="9">
        <v>16.899999999999999</v>
      </c>
      <c r="BI59" s="9">
        <v>53.6</v>
      </c>
      <c r="BJ59" s="9">
        <f>0.4*Table1[[#This Row],[EFG%]]+0.25*Table1[[#This Row],[TOV%]]+0.2*Table1[[#This Row],[REB%]]+0.15*Table1[[#This Row],[FTr]]</f>
        <v>32.56</v>
      </c>
      <c r="BK59" s="9">
        <v>58.7</v>
      </c>
      <c r="BL59" s="9">
        <v>27.6</v>
      </c>
      <c r="BM59" s="9">
        <v>98.94</v>
      </c>
      <c r="BN59" s="9">
        <v>18.899999999999999</v>
      </c>
      <c r="BO59" s="9">
        <v>7.2</v>
      </c>
      <c r="BP59" s="9">
        <v>47.8</v>
      </c>
      <c r="BQ59" s="9">
        <v>5</v>
      </c>
      <c r="BR59" s="9">
        <v>11</v>
      </c>
      <c r="BS59" s="9">
        <v>0.26</v>
      </c>
      <c r="BT59" s="9">
        <v>6</v>
      </c>
      <c r="BU59" s="9">
        <v>14</v>
      </c>
      <c r="BV5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13.020000000000003</v>
      </c>
      <c r="BW59" s="9">
        <v>14.5</v>
      </c>
      <c r="BX59" s="9">
        <v>6.5</v>
      </c>
      <c r="BY59" s="9">
        <v>19.3</v>
      </c>
      <c r="BZ5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29.399999999999995</v>
      </c>
      <c r="CA59" s="9">
        <f>Table1[[#This Row],[VA]]/30</f>
        <v>20</v>
      </c>
      <c r="CB5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31.1</v>
      </c>
      <c r="CC5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0.31677564020949145</v>
      </c>
      <c r="CD59" s="12">
        <f>Table1[[#This Row],[Hustle]]/38</f>
        <v>0.68684210526315792</v>
      </c>
      <c r="CE59" s="12">
        <f>Table1[[#This Row],[Utility]]/23</f>
        <v>0.60217391304347823</v>
      </c>
      <c r="CF59" s="12">
        <f>Table1[[#This Row],[PPP]]/1.8</f>
        <v>0.66168157056223675</v>
      </c>
      <c r="CG59" s="12">
        <f>Table1[[#This Row],[AST Ratio]]/35</f>
        <v>0.77142857142857146</v>
      </c>
      <c r="CH59" s="12">
        <f>Table1[[#This Row],[ScreenAssistsPTS]]/18</f>
        <v>0.42777777777777781</v>
      </c>
      <c r="CI59" s="12">
        <f>Table1[[#This Row],[PRA]]/50</f>
        <v>0.78200000000000003</v>
      </c>
      <c r="CJ59" s="12">
        <f>Table1[[#This Row],[AST/TO]]/3</f>
        <v>0.78333333333333333</v>
      </c>
      <c r="CK59" s="12">
        <f>Table1[[#This Row],[REB]]/25</f>
        <v>0.43200000000000005</v>
      </c>
      <c r="CL59" s="12">
        <f>Table1[[#This Row],[Deflections]]/5</f>
        <v>0.48</v>
      </c>
      <c r="CM59" s="12">
        <f>Table1[[#This Row],[LooseBallsRecovered]]/2.3</f>
        <v>0.43478260869565222</v>
      </c>
      <c r="CN59" s="12">
        <f>Table1[[#This Row],[TeamELO]]/1800</f>
        <v>0.92626153930210586</v>
      </c>
      <c r="CO59" s="12">
        <f>Table1[[#This Row],[EFG%]]/70</f>
        <v>0.76571428571428568</v>
      </c>
      <c r="CP59" s="12">
        <f>Table1[[#This Row],[TS%]]/70</f>
        <v>0.83857142857142863</v>
      </c>
      <c r="CQ59" s="12">
        <f>Table1[[#This Row],[USG%]]/40</f>
        <v>0.69000000000000006</v>
      </c>
      <c r="CR59" s="12">
        <f>Table1[[#This Row],[PACE]]/110</f>
        <v>0.8994545454545454</v>
      </c>
      <c r="CS59" s="12">
        <f>Table1[[#This Row],[PIE]]/24</f>
        <v>0.78749999999999998</v>
      </c>
      <c r="CT59" s="12">
        <f>(0.4*Table1[[#This Row],[EFG%]]+0.25*Table1[[#This Row],[TOV%]]+0.2*Table1[[#This Row],[REB%]]+0.15*Table1[[#This Row],[FTr]])/42</f>
        <v>0.77523809523809528</v>
      </c>
      <c r="CU59" s="12">
        <f>Table1[[#This Row],[NETRTG]]/17</f>
        <v>0.42352941176470588</v>
      </c>
      <c r="CV59" s="12">
        <f>Table1[[#This Row],[FP]]/62</f>
        <v>0.77096774193548379</v>
      </c>
      <c r="CW59" s="12">
        <f>Table1[[#This Row],[RPM(+/-)]]/12</f>
        <v>0.41666666666666669</v>
      </c>
      <c r="CX59" s="12">
        <f>Table1[[#This Row],[BPM]]/12</f>
        <v>0.91666666666666663</v>
      </c>
      <c r="CY59" s="12">
        <f>Table1[[#This Row],[WS/48]]/0.3</f>
        <v>0.8666666666666667</v>
      </c>
      <c r="CZ59" s="12">
        <f>Table1[[#This Row],[PIPM]]/9</f>
        <v>0.66666666666666663</v>
      </c>
      <c r="DA59" s="12">
        <f>Table1[[#This Row],[WAR]]/20</f>
        <v>0.7</v>
      </c>
      <c r="DB59" s="12">
        <f>Table1[[#This Row],[GmSc]]/21</f>
        <v>0.62000000000000011</v>
      </c>
      <c r="DC59" s="12">
        <f>Table1[[#This Row],[WinsRPM]]/21</f>
        <v>0.69047619047619047</v>
      </c>
      <c r="DD59" s="12">
        <f>Table1[[#This Row],[VORP]]/10</f>
        <v>0.65</v>
      </c>
      <c r="DE59" s="12">
        <f>Table1[[#This Row],[PER]]/33</f>
        <v>0.58484848484848484</v>
      </c>
      <c r="DF59" s="12">
        <f>Table1[[#This Row],[EFF]]/36</f>
        <v>0.81666666666666654</v>
      </c>
      <c r="DG59" s="12">
        <f>Table1[[#This Row],[EWA]]/30</f>
        <v>0.66666666666666663</v>
      </c>
      <c r="DH59" s="12">
        <f>Table1[[#This Row],[PIR]]/40</f>
        <v>0.77750000000000008</v>
      </c>
      <c r="DI59" s="12">
        <f>Table1[[#This Row],[Tendex]]/0.38</f>
        <v>0.83362010581445112</v>
      </c>
      <c r="DJ59" s="14">
        <f>SUM(Table1[[#This Row],[DPI]:[%Tendex]])/32</f>
        <v>0.69205317841324943</v>
      </c>
    </row>
    <row r="60" spans="1:114" x14ac:dyDescent="0.25">
      <c r="A60" t="s">
        <v>69</v>
      </c>
      <c r="B60" t="s">
        <v>90</v>
      </c>
      <c r="C60" t="s">
        <v>91</v>
      </c>
      <c r="D60" t="s">
        <v>54</v>
      </c>
      <c r="E60" s="7">
        <v>10.6</v>
      </c>
      <c r="F60" t="s">
        <v>60</v>
      </c>
      <c r="G60" s="7">
        <v>100.75</v>
      </c>
      <c r="H60" s="6">
        <v>24</v>
      </c>
      <c r="I60" s="6">
        <v>18</v>
      </c>
      <c r="J60" s="6">
        <v>11</v>
      </c>
      <c r="K60" s="6">
        <v>7</v>
      </c>
      <c r="L60" s="8">
        <f>Table1[[#This Row],[W]]/Table1[[#This Row],[GP]]</f>
        <v>0.61111111111111116</v>
      </c>
      <c r="M60" s="6">
        <v>6000.5416666666752</v>
      </c>
      <c r="N60" s="7">
        <v>29.6</v>
      </c>
      <c r="O60" s="7">
        <v>532.80000000000007</v>
      </c>
      <c r="P60" s="7">
        <v>22.9</v>
      </c>
      <c r="Q60" s="7">
        <v>8.1999999999999993</v>
      </c>
      <c r="R60" s="7">
        <v>16.7</v>
      </c>
      <c r="S60" s="7">
        <v>49.3</v>
      </c>
      <c r="T60" s="7">
        <v>0.7</v>
      </c>
      <c r="U60" s="7">
        <v>2.8</v>
      </c>
      <c r="V60" s="7">
        <v>25.5</v>
      </c>
      <c r="W60" s="7">
        <v>5.8</v>
      </c>
      <c r="X60" s="7">
        <v>7.6</v>
      </c>
      <c r="Y60" s="7">
        <v>75.900000000000006</v>
      </c>
      <c r="Z60" s="7">
        <v>2.5</v>
      </c>
      <c r="AA60" s="7">
        <v>8.8000000000000007</v>
      </c>
      <c r="AB60" s="7">
        <v>11.3</v>
      </c>
      <c r="AC60" s="7">
        <v>3</v>
      </c>
      <c r="AD60" s="7">
        <v>3.3</v>
      </c>
      <c r="AE60" s="7">
        <v>4.0999999999999996</v>
      </c>
      <c r="AF60" s="7">
        <v>0.7</v>
      </c>
      <c r="AG60" s="7">
        <v>1.8</v>
      </c>
      <c r="AH60" s="7">
        <v>1.1000000000000001</v>
      </c>
      <c r="AI60" s="7">
        <v>3.6</v>
      </c>
      <c r="AJ60" s="7">
        <v>7.2</v>
      </c>
      <c r="AK60" s="7">
        <v>106.1</v>
      </c>
      <c r="AL60" s="7">
        <v>98.1</v>
      </c>
      <c r="AM60" s="7">
        <v>19.600000000000001</v>
      </c>
      <c r="AN60" s="7">
        <v>8.1999999999999993</v>
      </c>
      <c r="AO60" s="7">
        <v>26.8</v>
      </c>
      <c r="AP60" s="7">
        <v>14.9</v>
      </c>
      <c r="AQ60" s="7">
        <f>0.96*Table1[[#This Row],[FGA]]+Table1[[#This Row],[TOV]]+(0.44*Table1[[#This Row],[FTA]]-Table1[[#This Row],[OREB]])</f>
        <v>20.975999999999999</v>
      </c>
      <c r="AR60" s="5">
        <v>11</v>
      </c>
      <c r="AS60" s="5">
        <v>0</v>
      </c>
      <c r="AT60" s="5">
        <v>6</v>
      </c>
      <c r="AU60" s="5">
        <v>360</v>
      </c>
      <c r="AV60" s="9">
        <f>Table1[[#This Row],[BLK]]+Table1[[#This Row],[PFD]]+Table1[[#This Row],[STL]]+Table1[Deflections]+Table1[[#This Row],[LooseBallsRecovered]]+Table1[[#This Row],[REB]]-Table1[[#This Row],[TOV]]+Table1[[#This Row],[ScreenAssistsPTS]]</f>
        <v>26.099999999999998</v>
      </c>
      <c r="AW6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10.910000000000002</v>
      </c>
      <c r="AX60" s="9">
        <f>Table1[[#This Row],[PTS]]/Table1[[#This Row],[POSS/G]]</f>
        <v>1.0917238749046529</v>
      </c>
      <c r="AY60" s="9">
        <v>12</v>
      </c>
      <c r="AZ60" s="9">
        <v>6.8</v>
      </c>
      <c r="BA60" s="9">
        <f>P60+AB60+AD60</f>
        <v>37.5</v>
      </c>
      <c r="BB60" s="9">
        <v>0.81</v>
      </c>
      <c r="BC60" s="9">
        <v>1.1000000000000001</v>
      </c>
      <c r="BD60" s="9">
        <v>1.3</v>
      </c>
      <c r="BE60" s="9">
        <v>1442.100037896214</v>
      </c>
      <c r="BF60" s="15">
        <v>34.700000000000003</v>
      </c>
      <c r="BG60" s="15">
        <v>17</v>
      </c>
      <c r="BH60" s="9">
        <v>17.8</v>
      </c>
      <c r="BI60" s="9">
        <v>51.5</v>
      </c>
      <c r="BJ60" s="9">
        <f>0.4*Table1[[#This Row],[EFG%]]+0.25*Table1[[#This Row],[TOV%]]+0.2*Table1[[#This Row],[REB%]]+0.15*Table1[[#This Row],[FTr]]</f>
        <v>33.615000000000002</v>
      </c>
      <c r="BK60" s="9">
        <v>57.3</v>
      </c>
      <c r="BL60" s="9">
        <v>33</v>
      </c>
      <c r="BM60" s="9">
        <v>104.01</v>
      </c>
      <c r="BN60" s="9">
        <v>18.3</v>
      </c>
      <c r="BO60" s="9">
        <v>8</v>
      </c>
      <c r="BP60" s="9">
        <v>44.9</v>
      </c>
      <c r="BQ60" s="9">
        <v>5.2</v>
      </c>
      <c r="BR60" s="9">
        <v>2.5</v>
      </c>
      <c r="BS60" s="9">
        <v>0.15</v>
      </c>
      <c r="BT60" s="9">
        <v>3</v>
      </c>
      <c r="BU60" s="9">
        <v>6.3</v>
      </c>
      <c r="BV6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12.980000000000002</v>
      </c>
      <c r="BW60" s="9">
        <v>10</v>
      </c>
      <c r="BX60" s="9">
        <v>2</v>
      </c>
      <c r="BY60" s="9">
        <v>22</v>
      </c>
      <c r="BZ6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25.6</v>
      </c>
      <c r="CA60" s="9">
        <f>Table1[[#This Row],[VA]]/30</f>
        <v>12</v>
      </c>
      <c r="CB6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28.1</v>
      </c>
      <c r="CC6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0.26274562403594665</v>
      </c>
      <c r="CD60" s="12">
        <f>Table1[[#This Row],[Hustle]]/38</f>
        <v>0.68684210526315781</v>
      </c>
      <c r="CE60" s="12">
        <f>Table1[[#This Row],[Utility]]/23</f>
        <v>0.47434782608695658</v>
      </c>
      <c r="CF60" s="12">
        <f>Table1[[#This Row],[PPP]]/1.8</f>
        <v>0.6065132638359183</v>
      </c>
      <c r="CG60" s="12">
        <f>Table1[[#This Row],[AST Ratio]]/35</f>
        <v>0.34285714285714286</v>
      </c>
      <c r="CH60" s="12">
        <f>Table1[[#This Row],[ScreenAssistsPTS]]/18</f>
        <v>0.37777777777777777</v>
      </c>
      <c r="CI60" s="12">
        <f>Table1[[#This Row],[PRA]]/50</f>
        <v>0.75</v>
      </c>
      <c r="CJ60" s="12">
        <f>Table1[[#This Row],[AST/TO]]/3</f>
        <v>0.27</v>
      </c>
      <c r="CK60" s="12">
        <f>Table1[[#This Row],[REB]]/25</f>
        <v>0.45200000000000001</v>
      </c>
      <c r="CL60" s="12">
        <f>Table1[[#This Row],[Deflections]]/5</f>
        <v>0.22000000000000003</v>
      </c>
      <c r="CM60" s="12">
        <f>Table1[[#This Row],[LooseBallsRecovered]]/2.3</f>
        <v>0.56521739130434789</v>
      </c>
      <c r="CN60" s="12">
        <f>Table1[[#This Row],[TeamELO]]/1800</f>
        <v>0.8011666877201189</v>
      </c>
      <c r="CO60" s="12">
        <f>Table1[[#This Row],[EFG%]]/70</f>
        <v>0.73571428571428577</v>
      </c>
      <c r="CP60" s="12">
        <f>Table1[[#This Row],[TS%]]/70</f>
        <v>0.81857142857142851</v>
      </c>
      <c r="CQ60" s="12">
        <f>Table1[[#This Row],[USG%]]/40</f>
        <v>0.82499999999999996</v>
      </c>
      <c r="CR60" s="12">
        <f>Table1[[#This Row],[PACE]]/110</f>
        <v>0.94554545454545458</v>
      </c>
      <c r="CS60" s="12">
        <f>Table1[[#This Row],[PIE]]/24</f>
        <v>0.76250000000000007</v>
      </c>
      <c r="CT60" s="12">
        <f>(0.4*Table1[[#This Row],[EFG%]]+0.25*Table1[[#This Row],[TOV%]]+0.2*Table1[[#This Row],[REB%]]+0.15*Table1[[#This Row],[FTr]])/42</f>
        <v>0.80035714285714288</v>
      </c>
      <c r="CU60" s="12">
        <f>Table1[[#This Row],[NETRTG]]/17</f>
        <v>0.47058823529411764</v>
      </c>
      <c r="CV60" s="12">
        <f>Table1[[#This Row],[FP]]/62</f>
        <v>0.72419354838709671</v>
      </c>
      <c r="CW60" s="12">
        <f>Table1[[#This Row],[RPM(+/-)]]/12</f>
        <v>0.43333333333333335</v>
      </c>
      <c r="CX60" s="12">
        <f>Table1[[#This Row],[BPM]]/12</f>
        <v>0.20833333333333334</v>
      </c>
      <c r="CY60" s="12">
        <f>Table1[[#This Row],[WS/48]]/0.3</f>
        <v>0.5</v>
      </c>
      <c r="CZ60" s="12">
        <f>Table1[[#This Row],[PIPM]]/9</f>
        <v>0.33333333333333331</v>
      </c>
      <c r="DA60" s="12">
        <f>Table1[[#This Row],[WAR]]/20</f>
        <v>0.315</v>
      </c>
      <c r="DB60" s="12">
        <f>Table1[[#This Row],[GmSc]]/21</f>
        <v>0.61809523809523825</v>
      </c>
      <c r="DC60" s="12">
        <f>Table1[[#This Row],[WinsRPM]]/21</f>
        <v>0.47619047619047616</v>
      </c>
      <c r="DD60" s="12">
        <f>Table1[[#This Row],[VORP]]/10</f>
        <v>0.2</v>
      </c>
      <c r="DE60" s="12">
        <f>Table1[[#This Row],[PER]]/33</f>
        <v>0.66666666666666663</v>
      </c>
      <c r="DF60" s="12">
        <f>Table1[[#This Row],[EFF]]/36</f>
        <v>0.71111111111111114</v>
      </c>
      <c r="DG60" s="12">
        <f>Table1[[#This Row],[EWA]]/30</f>
        <v>0.4</v>
      </c>
      <c r="DH60" s="12">
        <f>Table1[[#This Row],[PIR]]/40</f>
        <v>0.70250000000000001</v>
      </c>
      <c r="DI60" s="12">
        <f>Table1[[#This Row],[Tendex]]/0.38</f>
        <v>0.69143585272617536</v>
      </c>
      <c r="DJ60" s="14">
        <f>SUM(Table1[[#This Row],[DPI]:[%Tendex]])/32</f>
        <v>0.55891223859389416</v>
      </c>
    </row>
    <row r="61" spans="1:114" x14ac:dyDescent="0.25">
      <c r="A61" t="s">
        <v>64</v>
      </c>
      <c r="B61" t="s">
        <v>90</v>
      </c>
      <c r="C61" t="s">
        <v>92</v>
      </c>
      <c r="D61" t="s">
        <v>29</v>
      </c>
      <c r="E61" s="7">
        <v>11.5</v>
      </c>
      <c r="F61" t="s">
        <v>65</v>
      </c>
      <c r="G61" s="7">
        <v>97.03</v>
      </c>
      <c r="H61" s="6">
        <v>23</v>
      </c>
      <c r="I61" s="6">
        <v>32</v>
      </c>
      <c r="J61" s="6">
        <v>18</v>
      </c>
      <c r="K61" s="6">
        <v>14</v>
      </c>
      <c r="L61" s="8">
        <f>Table1[[#This Row],[W]]/Table1[[#This Row],[GP]]</f>
        <v>0.5625</v>
      </c>
      <c r="M61" s="6">
        <v>7921.8333333333503</v>
      </c>
      <c r="N61" s="7">
        <v>38.1</v>
      </c>
      <c r="O61" s="7">
        <v>1219.2</v>
      </c>
      <c r="P61" s="7">
        <v>29.1</v>
      </c>
      <c r="Q61" s="7">
        <v>10.8</v>
      </c>
      <c r="R61" s="7">
        <v>19.7</v>
      </c>
      <c r="S61" s="7">
        <v>54.7</v>
      </c>
      <c r="T61" s="7">
        <v>0.5</v>
      </c>
      <c r="U61" s="7">
        <v>1.8</v>
      </c>
      <c r="V61" s="7">
        <v>26.8</v>
      </c>
      <c r="W61" s="7">
        <v>7.1</v>
      </c>
      <c r="X61" s="7">
        <v>9.1</v>
      </c>
      <c r="Y61" s="7">
        <v>77.7</v>
      </c>
      <c r="Z61" s="7">
        <v>2.2999999999999998</v>
      </c>
      <c r="AA61" s="7">
        <v>8.1</v>
      </c>
      <c r="AB61" s="7">
        <v>10.4</v>
      </c>
      <c r="AC61" s="7">
        <v>1.8</v>
      </c>
      <c r="AD61" s="7">
        <v>4.5999999999999996</v>
      </c>
      <c r="AE61" s="7">
        <v>2.9</v>
      </c>
      <c r="AF61" s="7">
        <v>1.7</v>
      </c>
      <c r="AG61" s="7">
        <v>1.3</v>
      </c>
      <c r="AH61" s="7">
        <v>0.7</v>
      </c>
      <c r="AI61" s="7">
        <v>3.2</v>
      </c>
      <c r="AJ61" s="7">
        <v>7</v>
      </c>
      <c r="AK61" s="7">
        <v>110.4</v>
      </c>
      <c r="AL61" s="7">
        <v>105.8</v>
      </c>
      <c r="AM61" s="7">
        <v>22.2</v>
      </c>
      <c r="AN61" s="7">
        <v>6.4</v>
      </c>
      <c r="AO61" s="7">
        <v>21.4</v>
      </c>
      <c r="AP61" s="7">
        <v>9.3000000000000007</v>
      </c>
      <c r="AQ61" s="7">
        <f>0.96*Table1[[#This Row],[FGA]]+Table1[[#This Row],[TOV]]+(0.44*Table1[[#This Row],[FTA]]-Table1[[#This Row],[OREB]])</f>
        <v>23.515999999999998</v>
      </c>
      <c r="AR61" s="5">
        <v>17</v>
      </c>
      <c r="AS61" s="5">
        <v>0</v>
      </c>
      <c r="AT61" s="5">
        <v>13</v>
      </c>
      <c r="AU61" s="5">
        <v>690</v>
      </c>
      <c r="AV61" s="9">
        <f>Table1[[#This Row],[BLK]]+Table1[[#This Row],[PFD]]+Table1[[#This Row],[STL]]+Table1[Deflections]+Table1[[#This Row],[LooseBallsRecovered]]+Table1[[#This Row],[REB]]-Table1[[#This Row],[TOV]]+Table1[[#This Row],[ScreenAssistsPTS]]</f>
        <v>26</v>
      </c>
      <c r="AW6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13.279999999999998</v>
      </c>
      <c r="AX61" s="9">
        <f>Table1[[#This Row],[PTS]]/Table1[[#This Row],[POSS/G]]</f>
        <v>1.2374553495492433</v>
      </c>
      <c r="AY61" s="9">
        <v>14.7</v>
      </c>
      <c r="AZ61" s="9">
        <v>4.0999999999999996</v>
      </c>
      <c r="BA61" s="9">
        <f>P61+AB61+AD61</f>
        <v>44.1</v>
      </c>
      <c r="BB61" s="9">
        <v>1.58</v>
      </c>
      <c r="BC61" s="9">
        <v>2.8</v>
      </c>
      <c r="BD61" s="9">
        <v>1.6</v>
      </c>
      <c r="BE61" s="9">
        <v>1511.3304366533132</v>
      </c>
      <c r="BF61" s="15">
        <v>36</v>
      </c>
      <c r="BG61" s="15">
        <v>10</v>
      </c>
      <c r="BH61" s="9">
        <v>14.1</v>
      </c>
      <c r="BI61" s="9">
        <v>55.9</v>
      </c>
      <c r="BJ61" s="9">
        <f>0.4*Table1[[#This Row],[EFG%]]+0.25*Table1[[#This Row],[TOV%]]+0.2*Table1[[#This Row],[REB%]]+0.15*Table1[[#This Row],[FTr]]</f>
        <v>33.08</v>
      </c>
      <c r="BK61" s="9">
        <v>61.3</v>
      </c>
      <c r="BL61" s="9">
        <v>31.5</v>
      </c>
      <c r="BM61" s="9">
        <v>96.79</v>
      </c>
      <c r="BN61" s="9">
        <v>20.100000000000001</v>
      </c>
      <c r="BO61" s="9">
        <v>4.5999999999999996</v>
      </c>
      <c r="BP61" s="9">
        <v>54.7</v>
      </c>
      <c r="BQ61" s="9">
        <v>3.4</v>
      </c>
      <c r="BR61" s="9">
        <v>7</v>
      </c>
      <c r="BS61" s="9">
        <v>0.23</v>
      </c>
      <c r="BT61" s="9">
        <v>5</v>
      </c>
      <c r="BU61" s="9">
        <v>13</v>
      </c>
      <c r="BV6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19.260000000000002</v>
      </c>
      <c r="BW61" s="9">
        <v>13.6</v>
      </c>
      <c r="BX61" s="9">
        <v>5.5</v>
      </c>
      <c r="BY61" s="9">
        <v>28</v>
      </c>
      <c r="BZ6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33.300000000000004</v>
      </c>
      <c r="CA61" s="9">
        <f>Table1[[#This Row],[VA]]/30</f>
        <v>23</v>
      </c>
      <c r="CB6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36.400000000000006</v>
      </c>
      <c r="CC6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0.36224557007154479</v>
      </c>
      <c r="CD61" s="12">
        <f>Table1[[#This Row],[Hustle]]/38</f>
        <v>0.68421052631578949</v>
      </c>
      <c r="CE61" s="12">
        <f>Table1[[#This Row],[Utility]]/23</f>
        <v>0.57739130434782593</v>
      </c>
      <c r="CF61" s="12">
        <f>Table1[[#This Row],[PPP]]/1.8</f>
        <v>0.68747519419402403</v>
      </c>
      <c r="CG61" s="12">
        <f>Table1[[#This Row],[AST Ratio]]/35</f>
        <v>0.42</v>
      </c>
      <c r="CH61" s="12">
        <f>Table1[[#This Row],[ScreenAssistsPTS]]/18</f>
        <v>0.22777777777777775</v>
      </c>
      <c r="CI61" s="12">
        <f>Table1[[#This Row],[PRA]]/50</f>
        <v>0.88200000000000001</v>
      </c>
      <c r="CJ61" s="12">
        <f>Table1[[#This Row],[AST/TO]]/3</f>
        <v>0.52666666666666673</v>
      </c>
      <c r="CK61" s="12">
        <f>Table1[[#This Row],[REB]]/25</f>
        <v>0.41600000000000004</v>
      </c>
      <c r="CL61" s="12">
        <f>Table1[[#This Row],[Deflections]]/5</f>
        <v>0.55999999999999994</v>
      </c>
      <c r="CM61" s="12">
        <f>Table1[[#This Row],[LooseBallsRecovered]]/2.3</f>
        <v>0.69565217391304357</v>
      </c>
      <c r="CN61" s="12">
        <f>Table1[[#This Row],[TeamELO]]/1800</f>
        <v>0.83962802036295181</v>
      </c>
      <c r="CO61" s="12">
        <f>Table1[[#This Row],[EFG%]]/70</f>
        <v>0.7985714285714286</v>
      </c>
      <c r="CP61" s="12">
        <f>Table1[[#This Row],[TS%]]/70</f>
        <v>0.87571428571428567</v>
      </c>
      <c r="CQ61" s="12">
        <f>Table1[[#This Row],[USG%]]/40</f>
        <v>0.78749999999999998</v>
      </c>
      <c r="CR61" s="12">
        <f>Table1[[#This Row],[PACE]]/110</f>
        <v>0.87990909090909097</v>
      </c>
      <c r="CS61" s="12">
        <f>Table1[[#This Row],[PIE]]/24</f>
        <v>0.83750000000000002</v>
      </c>
      <c r="CT61" s="12">
        <f>(0.4*Table1[[#This Row],[EFG%]]+0.25*Table1[[#This Row],[TOV%]]+0.2*Table1[[#This Row],[REB%]]+0.15*Table1[[#This Row],[FTr]])/42</f>
        <v>0.78761904761904755</v>
      </c>
      <c r="CU61" s="12">
        <f>Table1[[#This Row],[NETRTG]]/17</f>
        <v>0.27058823529411763</v>
      </c>
      <c r="CV61" s="12">
        <f>Table1[[#This Row],[FP]]/62</f>
        <v>0.88225806451612909</v>
      </c>
      <c r="CW61" s="12">
        <f>Table1[[#This Row],[RPM(+/-)]]/12</f>
        <v>0.28333333333333333</v>
      </c>
      <c r="CX61" s="12">
        <f>Table1[[#This Row],[BPM]]/12</f>
        <v>0.58333333333333337</v>
      </c>
      <c r="CY61" s="12">
        <f>Table1[[#This Row],[WS/48]]/0.3</f>
        <v>0.76666666666666672</v>
      </c>
      <c r="CZ61" s="12">
        <f>Table1[[#This Row],[PIPM]]/9</f>
        <v>0.55555555555555558</v>
      </c>
      <c r="DA61" s="12">
        <f>Table1[[#This Row],[WAR]]/20</f>
        <v>0.65</v>
      </c>
      <c r="DB61" s="12">
        <f>Table1[[#This Row],[GmSc]]/21</f>
        <v>0.91714285714285726</v>
      </c>
      <c r="DC61" s="12">
        <f>Table1[[#This Row],[WinsRPM]]/21</f>
        <v>0.64761904761904765</v>
      </c>
      <c r="DD61" s="12">
        <f>Table1[[#This Row],[VORP]]/10</f>
        <v>0.55000000000000004</v>
      </c>
      <c r="DE61" s="12">
        <f>Table1[[#This Row],[PER]]/33</f>
        <v>0.84848484848484851</v>
      </c>
      <c r="DF61" s="12">
        <f>Table1[[#This Row],[EFF]]/36</f>
        <v>0.92500000000000016</v>
      </c>
      <c r="DG61" s="12">
        <f>Table1[[#This Row],[EWA]]/30</f>
        <v>0.76666666666666672</v>
      </c>
      <c r="DH61" s="12">
        <f>Table1[[#This Row],[PIR]]/40</f>
        <v>0.91000000000000014</v>
      </c>
      <c r="DI61" s="12">
        <f>Table1[[#This Row],[Tendex]]/0.38</f>
        <v>0.95327781597774941</v>
      </c>
      <c r="DJ61" s="14">
        <f>SUM(Table1[[#This Row],[DPI]:[%Tendex]])/32</f>
        <v>0.68729818565569512</v>
      </c>
    </row>
    <row r="62" spans="1:114" x14ac:dyDescent="0.25">
      <c r="A62" t="s">
        <v>70</v>
      </c>
      <c r="B62" t="s">
        <v>97</v>
      </c>
      <c r="C62" t="s">
        <v>94</v>
      </c>
      <c r="D62" t="s">
        <v>54</v>
      </c>
      <c r="E62" s="7">
        <v>10.6</v>
      </c>
      <c r="F62" t="s">
        <v>7</v>
      </c>
      <c r="G62" s="7">
        <v>100.88</v>
      </c>
      <c r="H62" s="6">
        <v>23</v>
      </c>
      <c r="I62" s="6">
        <v>77</v>
      </c>
      <c r="J62" s="6">
        <v>34</v>
      </c>
      <c r="K62" s="6">
        <v>43</v>
      </c>
      <c r="L62" s="8">
        <f>Table1[[#This Row],[W]]/Table1[[#This Row],[GP]]</f>
        <v>0.44155844155844154</v>
      </c>
      <c r="M62" s="6">
        <v>27628.166666666701</v>
      </c>
      <c r="N62" s="7">
        <v>33</v>
      </c>
      <c r="O62" s="7">
        <v>2541</v>
      </c>
      <c r="P62" s="7">
        <v>24.4</v>
      </c>
      <c r="Q62" s="7">
        <v>8.8000000000000007</v>
      </c>
      <c r="R62" s="7">
        <v>17.100000000000001</v>
      </c>
      <c r="S62" s="7">
        <v>51.8</v>
      </c>
      <c r="T62" s="7">
        <v>1.8</v>
      </c>
      <c r="U62" s="7">
        <v>4.5999999999999996</v>
      </c>
      <c r="V62" s="7">
        <v>40</v>
      </c>
      <c r="W62" s="7">
        <v>4.9000000000000004</v>
      </c>
      <c r="X62" s="7">
        <v>5.8</v>
      </c>
      <c r="Y62" s="7">
        <v>83.6</v>
      </c>
      <c r="Z62" s="7">
        <v>3.4</v>
      </c>
      <c r="AA62" s="7">
        <v>9</v>
      </c>
      <c r="AB62" s="7">
        <v>12.4</v>
      </c>
      <c r="AC62" s="7">
        <v>2.4</v>
      </c>
      <c r="AD62" s="7">
        <v>3.4</v>
      </c>
      <c r="AE62" s="7">
        <v>3.1</v>
      </c>
      <c r="AF62" s="7">
        <v>0.9</v>
      </c>
      <c r="AG62" s="7">
        <v>1.6</v>
      </c>
      <c r="AH62" s="7">
        <v>1</v>
      </c>
      <c r="AI62" s="7">
        <v>3.8</v>
      </c>
      <c r="AJ62" s="7">
        <v>5.8</v>
      </c>
      <c r="AK62" s="7">
        <v>112.2</v>
      </c>
      <c r="AL62" s="7">
        <v>111.3</v>
      </c>
      <c r="AM62" s="7">
        <v>16.899999999999999</v>
      </c>
      <c r="AN62" s="7">
        <v>9.6999999999999993</v>
      </c>
      <c r="AO62" s="7">
        <v>25.7</v>
      </c>
      <c r="AP62" s="7">
        <v>12</v>
      </c>
      <c r="AQ62" s="7">
        <f>0.96*Table1[[#This Row],[FGA]]+Table1[[#This Row],[TOV]]+(0.44*Table1[[#This Row],[FTA]]-Table1[[#This Row],[OREB]])</f>
        <v>18.668000000000003</v>
      </c>
      <c r="AR62" s="5">
        <v>54</v>
      </c>
      <c r="AS62" s="5">
        <v>0</v>
      </c>
      <c r="AT62" s="5">
        <v>10.4</v>
      </c>
      <c r="AU62" s="5">
        <v>599.6</v>
      </c>
      <c r="AV62" s="9">
        <f>Table1[[#This Row],[BLK]]+Table1[[#This Row],[PFD]]+Table1[[#This Row],[STL]]+Table1[Deflections]+Table1[[#This Row],[LooseBallsRecovered]]+Table1[[#This Row],[REB]]-Table1[[#This Row],[TOV]]+Table1[[#This Row],[ScreenAssistsPTS]]</f>
        <v>25.900000000000002</v>
      </c>
      <c r="AW6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9.7799999999999994</v>
      </c>
      <c r="AX62" s="9">
        <f>Table1[[#This Row],[PTS]]/Table1[[#This Row],[POSS/G]]</f>
        <v>1.3070494964645381</v>
      </c>
      <c r="AY62" s="9">
        <v>13</v>
      </c>
      <c r="AZ62" s="9">
        <v>5.3</v>
      </c>
      <c r="BA62" s="9">
        <f>P62+AB62+AD62</f>
        <v>40.199999999999996</v>
      </c>
      <c r="BB62" s="9">
        <v>1.08</v>
      </c>
      <c r="BC62" s="9">
        <v>1.6</v>
      </c>
      <c r="BD62" s="9">
        <v>1.4</v>
      </c>
      <c r="BE62" s="9">
        <v>1507.6735166744618</v>
      </c>
      <c r="BF62" s="15">
        <v>28.7</v>
      </c>
      <c r="BG62" s="15">
        <v>13</v>
      </c>
      <c r="BH62" s="9">
        <v>17.600000000000001</v>
      </c>
      <c r="BI62" s="9">
        <v>57.2</v>
      </c>
      <c r="BJ62" s="9">
        <f>0.4*Table1[[#This Row],[EFG%]]+0.25*Table1[[#This Row],[TOV%]]+0.2*Table1[[#This Row],[REB%]]+0.15*Table1[[#This Row],[FTr]]</f>
        <v>33.954999999999998</v>
      </c>
      <c r="BK62" s="9">
        <v>62.2</v>
      </c>
      <c r="BL62" s="9">
        <v>28</v>
      </c>
      <c r="BM62" s="9">
        <v>101.05</v>
      </c>
      <c r="BN62" s="9">
        <v>17.7</v>
      </c>
      <c r="BO62" s="9">
        <v>0.9</v>
      </c>
      <c r="BP62" s="9">
        <v>48.7</v>
      </c>
      <c r="BQ62" s="9">
        <v>0.7</v>
      </c>
      <c r="BR62" s="9">
        <v>6.8</v>
      </c>
      <c r="BS62" s="9">
        <v>0.19700000000000001</v>
      </c>
      <c r="BT62" s="9">
        <v>3.1</v>
      </c>
      <c r="BU62" s="9">
        <v>8.1399346270000006</v>
      </c>
      <c r="BV6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16.469999999999995</v>
      </c>
      <c r="BW62" s="9">
        <v>11.37</v>
      </c>
      <c r="BX62" s="9">
        <v>5.0999999999999996</v>
      </c>
      <c r="BY62" s="9">
        <v>30.9</v>
      </c>
      <c r="BZ6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30.399999999999991</v>
      </c>
      <c r="CA62" s="9">
        <f>Table1[[#This Row],[VA]]/30</f>
        <v>19.986666666666668</v>
      </c>
      <c r="CB6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31.399999999999995</v>
      </c>
      <c r="CC6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0.30877529998898318</v>
      </c>
      <c r="CD62" s="12">
        <f>Table1[[#This Row],[Hustle]]/38</f>
        <v>0.68157894736842106</v>
      </c>
      <c r="CE62" s="12">
        <f>Table1[[#This Row],[Utility]]/23</f>
        <v>0.42521739130434782</v>
      </c>
      <c r="CF62" s="12">
        <f>Table1[[#This Row],[PPP]]/1.8</f>
        <v>0.7261386091469656</v>
      </c>
      <c r="CG62" s="12">
        <f>Table1[[#This Row],[AST Ratio]]/35</f>
        <v>0.37142857142857144</v>
      </c>
      <c r="CH62" s="12">
        <f>Table1[[#This Row],[ScreenAssistsPTS]]/18</f>
        <v>0.29444444444444445</v>
      </c>
      <c r="CI62" s="12">
        <f>Table1[[#This Row],[PRA]]/50</f>
        <v>0.80399999999999994</v>
      </c>
      <c r="CJ62" s="12">
        <f>Table1[[#This Row],[AST/TO]]/3</f>
        <v>0.36000000000000004</v>
      </c>
      <c r="CK62" s="12">
        <f>Table1[[#This Row],[REB]]/25</f>
        <v>0.496</v>
      </c>
      <c r="CL62" s="12">
        <f>Table1[[#This Row],[Deflections]]/5</f>
        <v>0.32</v>
      </c>
      <c r="CM62" s="12">
        <f>Table1[[#This Row],[LooseBallsRecovered]]/2.3</f>
        <v>0.60869565217391308</v>
      </c>
      <c r="CN62" s="12">
        <f>Table1[[#This Row],[TeamELO]]/1800</f>
        <v>0.83759639815247877</v>
      </c>
      <c r="CO62" s="12">
        <f>Table1[[#This Row],[EFG%]]/70</f>
        <v>0.81714285714285717</v>
      </c>
      <c r="CP62" s="12">
        <f>Table1[[#This Row],[TS%]]/70</f>
        <v>0.88857142857142857</v>
      </c>
      <c r="CQ62" s="12">
        <f>Table1[[#This Row],[USG%]]/40</f>
        <v>0.7</v>
      </c>
      <c r="CR62" s="12">
        <f>Table1[[#This Row],[PACE]]/110</f>
        <v>0.91863636363636358</v>
      </c>
      <c r="CS62" s="12">
        <f>Table1[[#This Row],[PIE]]/24</f>
        <v>0.73749999999999993</v>
      </c>
      <c r="CT62" s="12">
        <f>(0.4*Table1[[#This Row],[EFG%]]+0.25*Table1[[#This Row],[TOV%]]+0.2*Table1[[#This Row],[REB%]]+0.15*Table1[[#This Row],[FTr]])/42</f>
        <v>0.80845238095238092</v>
      </c>
      <c r="CU62" s="12">
        <f>Table1[[#This Row],[NETRTG]]/17</f>
        <v>5.2941176470588235E-2</v>
      </c>
      <c r="CV62" s="12">
        <f>Table1[[#This Row],[FP]]/62</f>
        <v>0.78548387096774197</v>
      </c>
      <c r="CW62" s="12">
        <f>Table1[[#This Row],[RPM(+/-)]]/12</f>
        <v>5.8333333333333327E-2</v>
      </c>
      <c r="CX62" s="12">
        <f>Table1[[#This Row],[BPM]]/12</f>
        <v>0.56666666666666665</v>
      </c>
      <c r="CY62" s="12">
        <f>Table1[[#This Row],[WS/48]]/0.3</f>
        <v>0.65666666666666673</v>
      </c>
      <c r="CZ62" s="12">
        <f>Table1[[#This Row],[PIPM]]/9</f>
        <v>0.34444444444444444</v>
      </c>
      <c r="DA62" s="12">
        <f>Table1[[#This Row],[WAR]]/20</f>
        <v>0.40699673135000003</v>
      </c>
      <c r="DB62" s="12">
        <f>Table1[[#This Row],[GmSc]]/21</f>
        <v>0.78428571428571403</v>
      </c>
      <c r="DC62" s="12">
        <f>Table1[[#This Row],[WinsRPM]]/21</f>
        <v>0.54142857142857137</v>
      </c>
      <c r="DD62" s="12">
        <f>Table1[[#This Row],[VORP]]/10</f>
        <v>0.51</v>
      </c>
      <c r="DE62" s="12">
        <f>Table1[[#This Row],[PER]]/33</f>
        <v>0.93636363636363629</v>
      </c>
      <c r="DF62" s="12">
        <f>Table1[[#This Row],[EFF]]/36</f>
        <v>0.84444444444444422</v>
      </c>
      <c r="DG62" s="12">
        <f>Table1[[#This Row],[EWA]]/30</f>
        <v>0.66622222222222227</v>
      </c>
      <c r="DH62" s="12">
        <f>Table1[[#This Row],[PIR]]/40</f>
        <v>0.78499999999999992</v>
      </c>
      <c r="DI62" s="12">
        <f>Table1[[#This Row],[Tendex]]/0.38</f>
        <v>0.8125665789183768</v>
      </c>
      <c r="DJ62" s="14">
        <f>SUM(Table1[[#This Row],[DPI]:[%Tendex]])/32</f>
        <v>0.61085147193389322</v>
      </c>
    </row>
    <row r="63" spans="1:114" x14ac:dyDescent="0.25">
      <c r="A63" t="s">
        <v>69</v>
      </c>
      <c r="B63" t="s">
        <v>90</v>
      </c>
      <c r="C63" t="s">
        <v>92</v>
      </c>
      <c r="D63" t="s">
        <v>54</v>
      </c>
      <c r="E63" s="7">
        <v>10.6</v>
      </c>
      <c r="F63" t="s">
        <v>60</v>
      </c>
      <c r="G63" s="7">
        <v>100.75</v>
      </c>
      <c r="H63" s="6">
        <v>24</v>
      </c>
      <c r="I63" s="6">
        <v>27</v>
      </c>
      <c r="J63" s="6">
        <v>15</v>
      </c>
      <c r="K63" s="6">
        <v>12</v>
      </c>
      <c r="L63" s="8">
        <f>Table1[[#This Row],[W]]/Table1[[#This Row],[GP]]</f>
        <v>0.55555555555555558</v>
      </c>
      <c r="M63" s="6">
        <v>12001.08333333335</v>
      </c>
      <c r="N63" s="7">
        <v>31.3</v>
      </c>
      <c r="O63" s="7">
        <v>845.1</v>
      </c>
      <c r="P63" s="7">
        <v>23.9</v>
      </c>
      <c r="Q63" s="7">
        <v>8.1999999999999993</v>
      </c>
      <c r="R63" s="7">
        <v>16.899999999999999</v>
      </c>
      <c r="S63" s="7">
        <v>48.6</v>
      </c>
      <c r="T63" s="7">
        <v>0.9</v>
      </c>
      <c r="U63" s="7">
        <v>3.1</v>
      </c>
      <c r="V63" s="7">
        <v>30.1</v>
      </c>
      <c r="W63" s="7">
        <v>6.5</v>
      </c>
      <c r="X63" s="7">
        <v>8.1</v>
      </c>
      <c r="Y63" s="7">
        <v>80</v>
      </c>
      <c r="Z63" s="7">
        <v>2.2000000000000002</v>
      </c>
      <c r="AA63" s="7">
        <v>8.6999999999999993</v>
      </c>
      <c r="AB63" s="7">
        <v>10.9</v>
      </c>
      <c r="AC63" s="7">
        <v>3.1</v>
      </c>
      <c r="AD63" s="7">
        <v>3.5</v>
      </c>
      <c r="AE63" s="7">
        <v>4.2</v>
      </c>
      <c r="AF63" s="7">
        <v>0.6</v>
      </c>
      <c r="AG63" s="7">
        <v>2</v>
      </c>
      <c r="AH63" s="7">
        <v>1.1000000000000001</v>
      </c>
      <c r="AI63" s="7">
        <v>3.6</v>
      </c>
      <c r="AJ63" s="7">
        <v>7.3</v>
      </c>
      <c r="AK63" s="7">
        <v>107.2</v>
      </c>
      <c r="AL63" s="7">
        <v>98.4</v>
      </c>
      <c r="AM63" s="7">
        <v>19.899999999999999</v>
      </c>
      <c r="AN63" s="7">
        <v>7.1</v>
      </c>
      <c r="AO63" s="7">
        <v>24.6</v>
      </c>
      <c r="AP63" s="7">
        <v>14.9</v>
      </c>
      <c r="AQ63" s="7">
        <f>0.96*Table1[[#This Row],[FGA]]+Table1[[#This Row],[TOV]]+(0.44*Table1[[#This Row],[FTA]]-Table1[[#This Row],[OREB]])</f>
        <v>21.787999999999997</v>
      </c>
      <c r="AR63" s="5">
        <v>15</v>
      </c>
      <c r="AS63" s="5">
        <v>0</v>
      </c>
      <c r="AT63" s="5">
        <v>6.1</v>
      </c>
      <c r="AU63" s="5">
        <v>370</v>
      </c>
      <c r="AV63" s="9">
        <f>Table1[[#This Row],[BLK]]+Table1[[#This Row],[PFD]]+Table1[[#This Row],[STL]]+Table1[Deflections]+Table1[[#This Row],[LooseBallsRecovered]]+Table1[[#This Row],[REB]]-Table1[[#This Row],[TOV]]+Table1[[#This Row],[ScreenAssistsPTS]]</f>
        <v>25.8</v>
      </c>
      <c r="AW6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11.02</v>
      </c>
      <c r="AX63" s="9">
        <f>Table1[[#This Row],[PTS]]/Table1[[#This Row],[POSS/G]]</f>
        <v>1.0969340921608226</v>
      </c>
      <c r="AY63" s="9">
        <v>12.3</v>
      </c>
      <c r="AZ63" s="9">
        <v>7</v>
      </c>
      <c r="BA63" s="9">
        <f>P63+AB63+AD63</f>
        <v>38.299999999999997</v>
      </c>
      <c r="BB63" s="9">
        <v>0.82</v>
      </c>
      <c r="BC63" s="9">
        <v>1.1000000000000001</v>
      </c>
      <c r="BD63" s="9">
        <v>1.1000000000000001</v>
      </c>
      <c r="BE63" s="9">
        <v>1448.6379882426675</v>
      </c>
      <c r="BF63" s="15">
        <v>38.5</v>
      </c>
      <c r="BG63" s="15">
        <v>17</v>
      </c>
      <c r="BH63" s="9">
        <v>16.5</v>
      </c>
      <c r="BI63" s="9">
        <v>51.3</v>
      </c>
      <c r="BJ63" s="9">
        <f>0.4*Table1[[#This Row],[EFG%]]+0.25*Table1[[#This Row],[TOV%]]+0.2*Table1[[#This Row],[REB%]]+0.15*Table1[[#This Row],[FTr]]</f>
        <v>33.844999999999999</v>
      </c>
      <c r="BK63" s="9">
        <v>58.2</v>
      </c>
      <c r="BL63" s="9">
        <v>33</v>
      </c>
      <c r="BM63" s="9">
        <v>102.25</v>
      </c>
      <c r="BN63" s="9">
        <v>18.100000000000001</v>
      </c>
      <c r="BO63" s="9">
        <v>8.8000000000000007</v>
      </c>
      <c r="BP63" s="9">
        <v>45.7</v>
      </c>
      <c r="BQ63" s="9">
        <v>6</v>
      </c>
      <c r="BR63" s="9">
        <v>2.6</v>
      </c>
      <c r="BS63" s="9">
        <v>0.151</v>
      </c>
      <c r="BT63" s="9">
        <v>4</v>
      </c>
      <c r="BU63" s="9">
        <v>6.4</v>
      </c>
      <c r="BV6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13.259999999999998</v>
      </c>
      <c r="BW63" s="9">
        <v>10.199999999999999</v>
      </c>
      <c r="BX63" s="9">
        <v>2.4</v>
      </c>
      <c r="BY63" s="9">
        <v>23</v>
      </c>
      <c r="BZ6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26.400000000000002</v>
      </c>
      <c r="CA63" s="9">
        <f>Table1[[#This Row],[VA]]/30</f>
        <v>12.333333333333334</v>
      </c>
      <c r="CB6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28.999999999999996</v>
      </c>
      <c r="CC6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0.26970590644712045</v>
      </c>
      <c r="CD63" s="12">
        <f>Table1[[#This Row],[Hustle]]/38</f>
        <v>0.67894736842105263</v>
      </c>
      <c r="CE63" s="12">
        <f>Table1[[#This Row],[Utility]]/23</f>
        <v>0.47913043478260869</v>
      </c>
      <c r="CF63" s="12">
        <f>Table1[[#This Row],[PPP]]/1.8</f>
        <v>0.60940782897823476</v>
      </c>
      <c r="CG63" s="12">
        <f>Table1[[#This Row],[AST Ratio]]/35</f>
        <v>0.35142857142857142</v>
      </c>
      <c r="CH63" s="12">
        <f>Table1[[#This Row],[ScreenAssistsPTS]]/18</f>
        <v>0.3888888888888889</v>
      </c>
      <c r="CI63" s="12">
        <f>Table1[[#This Row],[PRA]]/50</f>
        <v>0.7659999999999999</v>
      </c>
      <c r="CJ63" s="12">
        <f>Table1[[#This Row],[AST/TO]]/3</f>
        <v>0.27333333333333332</v>
      </c>
      <c r="CK63" s="12">
        <f>Table1[[#This Row],[REB]]/25</f>
        <v>0.436</v>
      </c>
      <c r="CL63" s="12">
        <f>Table1[[#This Row],[Deflections]]/5</f>
        <v>0.22000000000000003</v>
      </c>
      <c r="CM63" s="12">
        <f>Table1[[#This Row],[LooseBallsRecovered]]/2.3</f>
        <v>0.47826086956521746</v>
      </c>
      <c r="CN63" s="12">
        <f>Table1[[#This Row],[TeamELO]]/1800</f>
        <v>0.80479888235703745</v>
      </c>
      <c r="CO63" s="12">
        <f>Table1[[#This Row],[EFG%]]/70</f>
        <v>0.73285714285714276</v>
      </c>
      <c r="CP63" s="12">
        <f>Table1[[#This Row],[TS%]]/70</f>
        <v>0.83142857142857152</v>
      </c>
      <c r="CQ63" s="12">
        <f>Table1[[#This Row],[USG%]]/40</f>
        <v>0.82499999999999996</v>
      </c>
      <c r="CR63" s="12">
        <f>Table1[[#This Row],[PACE]]/110</f>
        <v>0.92954545454545456</v>
      </c>
      <c r="CS63" s="12">
        <f>Table1[[#This Row],[PIE]]/24</f>
        <v>0.75416666666666676</v>
      </c>
      <c r="CT63" s="12">
        <f>(0.4*Table1[[#This Row],[EFG%]]+0.25*Table1[[#This Row],[TOV%]]+0.2*Table1[[#This Row],[REB%]]+0.15*Table1[[#This Row],[FTr]])/42</f>
        <v>0.80583333333333329</v>
      </c>
      <c r="CU63" s="12">
        <f>Table1[[#This Row],[NETRTG]]/17</f>
        <v>0.51764705882352946</v>
      </c>
      <c r="CV63" s="12">
        <f>Table1[[#This Row],[FP]]/62</f>
        <v>0.73709677419354847</v>
      </c>
      <c r="CW63" s="12">
        <f>Table1[[#This Row],[RPM(+/-)]]/12</f>
        <v>0.5</v>
      </c>
      <c r="CX63" s="12">
        <f>Table1[[#This Row],[BPM]]/12</f>
        <v>0.21666666666666667</v>
      </c>
      <c r="CY63" s="12">
        <f>Table1[[#This Row],[WS/48]]/0.3</f>
        <v>0.5033333333333333</v>
      </c>
      <c r="CZ63" s="12">
        <f>Table1[[#This Row],[PIPM]]/9</f>
        <v>0.44444444444444442</v>
      </c>
      <c r="DA63" s="12">
        <f>Table1[[#This Row],[WAR]]/20</f>
        <v>0.32</v>
      </c>
      <c r="DB63" s="12">
        <f>Table1[[#This Row],[GmSc]]/21</f>
        <v>0.63142857142857134</v>
      </c>
      <c r="DC63" s="12">
        <f>Table1[[#This Row],[WinsRPM]]/21</f>
        <v>0.48571428571428565</v>
      </c>
      <c r="DD63" s="12">
        <f>Table1[[#This Row],[VORP]]/10</f>
        <v>0.24</v>
      </c>
      <c r="DE63" s="12">
        <f>Table1[[#This Row],[PER]]/33</f>
        <v>0.69696969696969702</v>
      </c>
      <c r="DF63" s="12">
        <f>Table1[[#This Row],[EFF]]/36</f>
        <v>0.73333333333333339</v>
      </c>
      <c r="DG63" s="12">
        <f>Table1[[#This Row],[EWA]]/30</f>
        <v>0.41111111111111115</v>
      </c>
      <c r="DH63" s="12">
        <f>Table1[[#This Row],[PIR]]/40</f>
        <v>0.72499999999999987</v>
      </c>
      <c r="DI63" s="12">
        <f>Table1[[#This Row],[Tendex]]/0.38</f>
        <v>0.70975238538715901</v>
      </c>
      <c r="DJ63" s="14">
        <f>SUM(Table1[[#This Row],[DPI]:[%Tendex]])/32</f>
        <v>0.56992265649974361</v>
      </c>
    </row>
    <row r="64" spans="1:114" x14ac:dyDescent="0.25">
      <c r="A64" t="s">
        <v>69</v>
      </c>
      <c r="B64" t="s">
        <v>90</v>
      </c>
      <c r="C64" t="s">
        <v>93</v>
      </c>
      <c r="D64" t="s">
        <v>54</v>
      </c>
      <c r="E64" s="7">
        <v>10.6</v>
      </c>
      <c r="F64" t="s">
        <v>60</v>
      </c>
      <c r="G64" s="7">
        <v>100.75</v>
      </c>
      <c r="H64" s="6">
        <v>24</v>
      </c>
      <c r="I64" s="6">
        <v>48</v>
      </c>
      <c r="J64" s="6">
        <v>29</v>
      </c>
      <c r="K64" s="6">
        <v>19</v>
      </c>
      <c r="L64" s="8">
        <f>Table1[[#This Row],[W]]/Table1[[#This Row],[GP]]</f>
        <v>0.60416666666666663</v>
      </c>
      <c r="M64" s="6">
        <v>18001.625000000025</v>
      </c>
      <c r="N64" s="7">
        <v>31.3</v>
      </c>
      <c r="O64" s="7">
        <v>1502.4</v>
      </c>
      <c r="P64" s="7">
        <v>23.9</v>
      </c>
      <c r="Q64" s="7">
        <v>8.4</v>
      </c>
      <c r="R64" s="7">
        <v>17.100000000000001</v>
      </c>
      <c r="S64" s="7">
        <v>49.3</v>
      </c>
      <c r="T64" s="7">
        <v>1.1000000000000001</v>
      </c>
      <c r="U64" s="7">
        <v>3.4</v>
      </c>
      <c r="V64" s="7">
        <v>31.7</v>
      </c>
      <c r="W64" s="7">
        <v>6</v>
      </c>
      <c r="X64" s="7">
        <v>7.6</v>
      </c>
      <c r="Y64" s="7">
        <v>77.900000000000006</v>
      </c>
      <c r="Z64" s="7">
        <v>2.2000000000000002</v>
      </c>
      <c r="AA64" s="7">
        <v>8.9</v>
      </c>
      <c r="AB64" s="7">
        <v>11.1</v>
      </c>
      <c r="AC64" s="7">
        <v>3</v>
      </c>
      <c r="AD64" s="7">
        <v>3.2</v>
      </c>
      <c r="AE64" s="7">
        <v>3.9</v>
      </c>
      <c r="AF64" s="7">
        <v>0.7</v>
      </c>
      <c r="AG64" s="7">
        <v>1.8</v>
      </c>
      <c r="AH64" s="7">
        <v>1.2</v>
      </c>
      <c r="AI64" s="7">
        <v>3.4</v>
      </c>
      <c r="AJ64" s="7">
        <v>6.9</v>
      </c>
      <c r="AK64" s="7">
        <v>109.3</v>
      </c>
      <c r="AL64" s="7">
        <v>99.1</v>
      </c>
      <c r="AM64" s="7">
        <v>18.100000000000001</v>
      </c>
      <c r="AN64" s="7">
        <v>7.4</v>
      </c>
      <c r="AO64" s="7">
        <v>25.5</v>
      </c>
      <c r="AP64" s="7">
        <v>14.1</v>
      </c>
      <c r="AQ64" s="7">
        <f>0.96*Table1[[#This Row],[FGA]]+Table1[[#This Row],[TOV]]+(0.44*Table1[[#This Row],[FTA]]-Table1[[#This Row],[OREB]])</f>
        <v>21.459999999999997</v>
      </c>
      <c r="AR64" s="5">
        <v>31</v>
      </c>
      <c r="AS64" s="5">
        <v>0</v>
      </c>
      <c r="AT64" s="5">
        <v>6.3</v>
      </c>
      <c r="AU64" s="5">
        <v>380</v>
      </c>
      <c r="AV64" s="9">
        <f>Table1[[#This Row],[BLK]]+Table1[[#This Row],[PFD]]+Table1[[#This Row],[STL]]+Table1[Deflections]+Table1[[#This Row],[LooseBallsRecovered]]+Table1[[#This Row],[REB]]-Table1[[#This Row],[TOV]]+Table1[[#This Row],[ScreenAssistsPTS]]</f>
        <v>25.8</v>
      </c>
      <c r="AW6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10.92</v>
      </c>
      <c r="AX64" s="9">
        <f>Table1[[#This Row],[PTS]]/Table1[[#This Row],[POSS/G]]</f>
        <v>1.1136999068033551</v>
      </c>
      <c r="AY64" s="9">
        <v>11.5</v>
      </c>
      <c r="AZ64" s="9">
        <v>6.8</v>
      </c>
      <c r="BA64" s="9">
        <f>P64+AB64+AD64</f>
        <v>38.200000000000003</v>
      </c>
      <c r="BB64" s="9">
        <v>0.82</v>
      </c>
      <c r="BC64" s="9">
        <v>1.1000000000000001</v>
      </c>
      <c r="BD64" s="9">
        <v>1.3</v>
      </c>
      <c r="BE64" s="9">
        <v>1480.4017652092643</v>
      </c>
      <c r="BF64" s="15">
        <v>35.1</v>
      </c>
      <c r="BG64" s="15">
        <v>16</v>
      </c>
      <c r="BH64" s="9">
        <v>17.100000000000001</v>
      </c>
      <c r="BI64" s="9">
        <v>52.4</v>
      </c>
      <c r="BJ64" s="9">
        <f>0.4*Table1[[#This Row],[EFG%]]+0.25*Table1[[#This Row],[TOV%]]+0.2*Table1[[#This Row],[REB%]]+0.15*Table1[[#This Row],[FTr]]</f>
        <v>33.645000000000003</v>
      </c>
      <c r="BK64" s="9">
        <v>58.4</v>
      </c>
      <c r="BL64" s="9">
        <v>32.9</v>
      </c>
      <c r="BM64" s="9">
        <v>100.74</v>
      </c>
      <c r="BN64" s="9">
        <v>18.3</v>
      </c>
      <c r="BO64" s="9">
        <v>10.199999999999999</v>
      </c>
      <c r="BP64" s="9">
        <v>45.6</v>
      </c>
      <c r="BQ64" s="9">
        <v>7</v>
      </c>
      <c r="BR64" s="9">
        <v>2.9</v>
      </c>
      <c r="BS64" s="9">
        <v>0.152</v>
      </c>
      <c r="BT64" s="9">
        <v>4.2</v>
      </c>
      <c r="BU64" s="9">
        <v>6.6</v>
      </c>
      <c r="BV6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13.800000000000002</v>
      </c>
      <c r="BW64" s="9">
        <v>10.4</v>
      </c>
      <c r="BX64" s="9">
        <v>2.5</v>
      </c>
      <c r="BY64" s="9">
        <v>23.5</v>
      </c>
      <c r="BZ6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26.5</v>
      </c>
      <c r="CA64" s="9">
        <f>Table1[[#This Row],[VA]]/30</f>
        <v>12.666666666666666</v>
      </c>
      <c r="CB6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28.8</v>
      </c>
      <c r="CC6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0.27095651093899054</v>
      </c>
      <c r="CD64" s="12">
        <f>Table1[[#This Row],[Hustle]]/38</f>
        <v>0.67894736842105263</v>
      </c>
      <c r="CE64" s="12">
        <f>Table1[[#This Row],[Utility]]/23</f>
        <v>0.4747826086956522</v>
      </c>
      <c r="CF64" s="12">
        <f>Table1[[#This Row],[PPP]]/1.8</f>
        <v>0.61872217044630839</v>
      </c>
      <c r="CG64" s="12">
        <f>Table1[[#This Row],[AST Ratio]]/35</f>
        <v>0.32857142857142857</v>
      </c>
      <c r="CH64" s="12">
        <f>Table1[[#This Row],[ScreenAssistsPTS]]/18</f>
        <v>0.37777777777777777</v>
      </c>
      <c r="CI64" s="12">
        <f>Table1[[#This Row],[PRA]]/50</f>
        <v>0.76400000000000001</v>
      </c>
      <c r="CJ64" s="12">
        <f>Table1[[#This Row],[AST/TO]]/3</f>
        <v>0.27333333333333332</v>
      </c>
      <c r="CK64" s="12">
        <f>Table1[[#This Row],[REB]]/25</f>
        <v>0.44400000000000001</v>
      </c>
      <c r="CL64" s="12">
        <f>Table1[[#This Row],[Deflections]]/5</f>
        <v>0.22000000000000003</v>
      </c>
      <c r="CM64" s="12">
        <f>Table1[[#This Row],[LooseBallsRecovered]]/2.3</f>
        <v>0.56521739130434789</v>
      </c>
      <c r="CN64" s="12">
        <f>Table1[[#This Row],[TeamELO]]/1800</f>
        <v>0.82244542511625796</v>
      </c>
      <c r="CO64" s="12">
        <f>Table1[[#This Row],[EFG%]]/70</f>
        <v>0.74857142857142855</v>
      </c>
      <c r="CP64" s="12">
        <f>Table1[[#This Row],[TS%]]/70</f>
        <v>0.8342857142857143</v>
      </c>
      <c r="CQ64" s="12">
        <f>Table1[[#This Row],[USG%]]/40</f>
        <v>0.82250000000000001</v>
      </c>
      <c r="CR64" s="12">
        <f>Table1[[#This Row],[PACE]]/110</f>
        <v>0.91581818181818175</v>
      </c>
      <c r="CS64" s="12">
        <f>Table1[[#This Row],[PIE]]/24</f>
        <v>0.76250000000000007</v>
      </c>
      <c r="CT64" s="12">
        <f>(0.4*Table1[[#This Row],[EFG%]]+0.25*Table1[[#This Row],[TOV%]]+0.2*Table1[[#This Row],[REB%]]+0.15*Table1[[#This Row],[FTr]])/42</f>
        <v>0.80107142857142866</v>
      </c>
      <c r="CU64" s="12">
        <f>Table1[[#This Row],[NETRTG]]/17</f>
        <v>0.6</v>
      </c>
      <c r="CV64" s="12">
        <f>Table1[[#This Row],[FP]]/62</f>
        <v>0.73548387096774193</v>
      </c>
      <c r="CW64" s="12">
        <f>Table1[[#This Row],[RPM(+/-)]]/12</f>
        <v>0.58333333333333337</v>
      </c>
      <c r="CX64" s="12">
        <f>Table1[[#This Row],[BPM]]/12</f>
        <v>0.24166666666666667</v>
      </c>
      <c r="CY64" s="12">
        <f>Table1[[#This Row],[WS/48]]/0.3</f>
        <v>0.50666666666666671</v>
      </c>
      <c r="CZ64" s="12">
        <f>Table1[[#This Row],[PIPM]]/9</f>
        <v>0.46666666666666667</v>
      </c>
      <c r="DA64" s="12">
        <f>Table1[[#This Row],[WAR]]/20</f>
        <v>0.32999999999999996</v>
      </c>
      <c r="DB64" s="12">
        <f>Table1[[#This Row],[GmSc]]/21</f>
        <v>0.65714285714285725</v>
      </c>
      <c r="DC64" s="12">
        <f>Table1[[#This Row],[WinsRPM]]/21</f>
        <v>0.49523809523809526</v>
      </c>
      <c r="DD64" s="12">
        <f>Table1[[#This Row],[VORP]]/10</f>
        <v>0.25</v>
      </c>
      <c r="DE64" s="12">
        <f>Table1[[#This Row],[PER]]/33</f>
        <v>0.71212121212121215</v>
      </c>
      <c r="DF64" s="12">
        <f>Table1[[#This Row],[EFF]]/36</f>
        <v>0.73611111111111116</v>
      </c>
      <c r="DG64" s="12">
        <f>Table1[[#This Row],[EWA]]/30</f>
        <v>0.42222222222222222</v>
      </c>
      <c r="DH64" s="12">
        <f>Table1[[#This Row],[PIR]]/40</f>
        <v>0.72</v>
      </c>
      <c r="DI64" s="12">
        <f>Table1[[#This Row],[Tendex]]/0.38</f>
        <v>0.71304344983944878</v>
      </c>
      <c r="DJ64" s="14">
        <f>SUM(Table1[[#This Row],[DPI]:[%Tendex]])/32</f>
        <v>0.5819450127777791</v>
      </c>
    </row>
    <row r="65" spans="1:114" x14ac:dyDescent="0.25">
      <c r="A65" t="s">
        <v>70</v>
      </c>
      <c r="B65" t="s">
        <v>97</v>
      </c>
      <c r="C65" t="s">
        <v>93</v>
      </c>
      <c r="D65" t="s">
        <v>54</v>
      </c>
      <c r="E65" s="7">
        <v>10.6</v>
      </c>
      <c r="F65" t="s">
        <v>7</v>
      </c>
      <c r="G65" s="7">
        <v>100.88</v>
      </c>
      <c r="H65" s="6">
        <v>23</v>
      </c>
      <c r="I65" s="6">
        <v>60</v>
      </c>
      <c r="J65" s="6">
        <v>28</v>
      </c>
      <c r="K65" s="6">
        <v>32</v>
      </c>
      <c r="L65" s="8">
        <f>Table1[[#This Row],[W]]/Table1[[#This Row],[GP]]</f>
        <v>0.46666666666666667</v>
      </c>
      <c r="M65" s="6">
        <v>20721.125000000025</v>
      </c>
      <c r="N65" s="7">
        <v>33.200000000000003</v>
      </c>
      <c r="O65" s="7">
        <v>1992.0000000000002</v>
      </c>
      <c r="P65" s="7">
        <v>23.9</v>
      </c>
      <c r="Q65" s="7">
        <v>8.6999999999999993</v>
      </c>
      <c r="R65" s="7">
        <v>16.7</v>
      </c>
      <c r="S65" s="7">
        <v>51.8</v>
      </c>
      <c r="T65" s="7">
        <v>1.9</v>
      </c>
      <c r="U65" s="7">
        <v>4.7</v>
      </c>
      <c r="V65" s="7">
        <v>39.6</v>
      </c>
      <c r="W65" s="7">
        <v>4.7</v>
      </c>
      <c r="X65" s="7">
        <v>5.7</v>
      </c>
      <c r="Y65" s="7">
        <v>83</v>
      </c>
      <c r="Z65" s="7">
        <v>3.4</v>
      </c>
      <c r="AA65" s="7">
        <v>9</v>
      </c>
      <c r="AB65" s="7">
        <v>12.4</v>
      </c>
      <c r="AC65" s="7">
        <v>2.2999999999999998</v>
      </c>
      <c r="AD65" s="7">
        <v>3.3</v>
      </c>
      <c r="AE65" s="7">
        <v>2.9</v>
      </c>
      <c r="AF65" s="7">
        <v>0.9</v>
      </c>
      <c r="AG65" s="7">
        <v>1.8</v>
      </c>
      <c r="AH65" s="7">
        <v>0.9</v>
      </c>
      <c r="AI65" s="7">
        <v>3.8</v>
      </c>
      <c r="AJ65" s="7">
        <v>5.5</v>
      </c>
      <c r="AK65" s="7">
        <v>111.8</v>
      </c>
      <c r="AL65" s="7">
        <v>109</v>
      </c>
      <c r="AM65" s="7">
        <v>16.3</v>
      </c>
      <c r="AN65" s="7">
        <v>9.6</v>
      </c>
      <c r="AO65" s="7">
        <v>25.3</v>
      </c>
      <c r="AP65" s="7">
        <v>11.5</v>
      </c>
      <c r="AQ65" s="7">
        <f>0.96*Table1[[#This Row],[FGA]]+Table1[[#This Row],[TOV]]+(0.44*Table1[[#This Row],[FTA]]-Table1[[#This Row],[OREB]])</f>
        <v>18.04</v>
      </c>
      <c r="AR65" s="5">
        <v>40</v>
      </c>
      <c r="AS65" s="5">
        <v>0</v>
      </c>
      <c r="AT65" s="5">
        <v>12</v>
      </c>
      <c r="AU65" s="5">
        <v>600</v>
      </c>
      <c r="AV65" s="9">
        <f>Table1[[#This Row],[BLK]]+Table1[[#This Row],[PFD]]+Table1[[#This Row],[STL]]+Table1[Deflections]+Table1[[#This Row],[LooseBallsRecovered]]+Table1[[#This Row],[REB]]-Table1[[#This Row],[TOV]]+Table1[[#This Row],[ScreenAssistsPTS]]</f>
        <v>25.700000000000003</v>
      </c>
      <c r="AW6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9.73</v>
      </c>
      <c r="AX65" s="9">
        <f>Table1[[#This Row],[PTS]]/Table1[[#This Row],[POSS/G]]</f>
        <v>1.3248337028824833</v>
      </c>
      <c r="AY65" s="9">
        <v>13</v>
      </c>
      <c r="AZ65" s="9">
        <v>5</v>
      </c>
      <c r="BA65" s="9">
        <f>P65+AB65+AD65</f>
        <v>39.599999999999994</v>
      </c>
      <c r="BB65" s="9">
        <v>1.1299999999999999</v>
      </c>
      <c r="BC65" s="9">
        <v>1.6</v>
      </c>
      <c r="BD65" s="9">
        <v>1.4</v>
      </c>
      <c r="BE65" s="9">
        <v>1515.9740395533886</v>
      </c>
      <c r="BF65" s="15">
        <v>28.1</v>
      </c>
      <c r="BG65" s="15">
        <v>13</v>
      </c>
      <c r="BH65" s="9">
        <v>17.399999999999999</v>
      </c>
      <c r="BI65" s="9">
        <v>57.4</v>
      </c>
      <c r="BJ65" s="9">
        <f>0.4*Table1[[#This Row],[EFG%]]+0.25*Table1[[#This Row],[TOV%]]+0.2*Table1[[#This Row],[REB%]]+0.15*Table1[[#This Row],[FTr]]</f>
        <v>33.905000000000001</v>
      </c>
      <c r="BK65" s="9">
        <v>62.2</v>
      </c>
      <c r="BL65" s="9">
        <v>26.9</v>
      </c>
      <c r="BM65" s="9">
        <v>100.94</v>
      </c>
      <c r="BN65" s="9">
        <v>18</v>
      </c>
      <c r="BO65" s="9">
        <v>2.8</v>
      </c>
      <c r="BP65" s="9">
        <v>48.6</v>
      </c>
      <c r="BQ65" s="9">
        <v>2</v>
      </c>
      <c r="BR65" s="9">
        <v>9</v>
      </c>
      <c r="BS65" s="9">
        <v>0.25</v>
      </c>
      <c r="BT65" s="9">
        <v>4</v>
      </c>
      <c r="BU65" s="9">
        <v>9</v>
      </c>
      <c r="BV6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16.630000000000003</v>
      </c>
      <c r="BW65" s="9">
        <v>11.5</v>
      </c>
      <c r="BX65" s="9">
        <v>5.3</v>
      </c>
      <c r="BY65" s="9">
        <v>31.4</v>
      </c>
      <c r="BZ6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30.399999999999991</v>
      </c>
      <c r="CA65" s="9">
        <f>Table1[[#This Row],[VA]]/30</f>
        <v>20</v>
      </c>
      <c r="CB6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31.199999999999989</v>
      </c>
      <c r="CC6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0.30951671475752329</v>
      </c>
      <c r="CD65" s="12">
        <f>Table1[[#This Row],[Hustle]]/38</f>
        <v>0.67631578947368431</v>
      </c>
      <c r="CE65" s="12">
        <f>Table1[[#This Row],[Utility]]/23</f>
        <v>0.42304347826086958</v>
      </c>
      <c r="CF65" s="12">
        <f>Table1[[#This Row],[PPP]]/1.8</f>
        <v>0.73601872382360178</v>
      </c>
      <c r="CG65" s="12">
        <f>Table1[[#This Row],[AST Ratio]]/35</f>
        <v>0.37142857142857144</v>
      </c>
      <c r="CH65" s="12">
        <f>Table1[[#This Row],[ScreenAssistsPTS]]/18</f>
        <v>0.27777777777777779</v>
      </c>
      <c r="CI65" s="12">
        <f>Table1[[#This Row],[PRA]]/50</f>
        <v>0.79199999999999993</v>
      </c>
      <c r="CJ65" s="12">
        <f>Table1[[#This Row],[AST/TO]]/3</f>
        <v>0.37666666666666665</v>
      </c>
      <c r="CK65" s="12">
        <f>Table1[[#This Row],[REB]]/25</f>
        <v>0.496</v>
      </c>
      <c r="CL65" s="12">
        <f>Table1[[#This Row],[Deflections]]/5</f>
        <v>0.32</v>
      </c>
      <c r="CM65" s="12">
        <f>Table1[[#This Row],[LooseBallsRecovered]]/2.3</f>
        <v>0.60869565217391308</v>
      </c>
      <c r="CN65" s="12">
        <f>Table1[[#This Row],[TeamELO]]/1800</f>
        <v>0.84220779975188254</v>
      </c>
      <c r="CO65" s="12">
        <f>Table1[[#This Row],[EFG%]]/70</f>
        <v>0.82</v>
      </c>
      <c r="CP65" s="12">
        <f>Table1[[#This Row],[TS%]]/70</f>
        <v>0.88857142857142857</v>
      </c>
      <c r="CQ65" s="12">
        <f>Table1[[#This Row],[USG%]]/40</f>
        <v>0.67249999999999999</v>
      </c>
      <c r="CR65" s="12">
        <f>Table1[[#This Row],[PACE]]/110</f>
        <v>0.91763636363636358</v>
      </c>
      <c r="CS65" s="12">
        <f>Table1[[#This Row],[PIE]]/24</f>
        <v>0.75</v>
      </c>
      <c r="CT65" s="12">
        <f>(0.4*Table1[[#This Row],[EFG%]]+0.25*Table1[[#This Row],[TOV%]]+0.2*Table1[[#This Row],[REB%]]+0.15*Table1[[#This Row],[FTr]])/42</f>
        <v>0.80726190476190474</v>
      </c>
      <c r="CU65" s="12">
        <f>Table1[[#This Row],[NETRTG]]/17</f>
        <v>0.16470588235294117</v>
      </c>
      <c r="CV65" s="12">
        <f>Table1[[#This Row],[FP]]/62</f>
        <v>0.78387096774193554</v>
      </c>
      <c r="CW65" s="12">
        <f>Table1[[#This Row],[RPM(+/-)]]/12</f>
        <v>0.16666666666666666</v>
      </c>
      <c r="CX65" s="12">
        <f>Table1[[#This Row],[BPM]]/12</f>
        <v>0.75</v>
      </c>
      <c r="CY65" s="12">
        <f>Table1[[#This Row],[WS/48]]/0.3</f>
        <v>0.83333333333333337</v>
      </c>
      <c r="CZ65" s="12">
        <f>Table1[[#This Row],[PIPM]]/9</f>
        <v>0.44444444444444442</v>
      </c>
      <c r="DA65" s="12">
        <f>Table1[[#This Row],[WAR]]/20</f>
        <v>0.45</v>
      </c>
      <c r="DB65" s="12">
        <f>Table1[[#This Row],[GmSc]]/21</f>
        <v>0.791904761904762</v>
      </c>
      <c r="DC65" s="12">
        <f>Table1[[#This Row],[WinsRPM]]/21</f>
        <v>0.54761904761904767</v>
      </c>
      <c r="DD65" s="12">
        <f>Table1[[#This Row],[VORP]]/10</f>
        <v>0.53</v>
      </c>
      <c r="DE65" s="12">
        <f>Table1[[#This Row],[PER]]/33</f>
        <v>0.95151515151515142</v>
      </c>
      <c r="DF65" s="12">
        <f>Table1[[#This Row],[EFF]]/36</f>
        <v>0.84444444444444422</v>
      </c>
      <c r="DG65" s="12">
        <f>Table1[[#This Row],[EWA]]/30</f>
        <v>0.66666666666666663</v>
      </c>
      <c r="DH65" s="12">
        <f>Table1[[#This Row],[PIR]]/40</f>
        <v>0.77999999999999969</v>
      </c>
      <c r="DI65" s="12">
        <f>Table1[[#This Row],[Tendex]]/0.38</f>
        <v>0.81451767041453493</v>
      </c>
      <c r="DJ65" s="14">
        <f>SUM(Table1[[#This Row],[DPI]:[%Tendex]])/32</f>
        <v>0.63424416229470615</v>
      </c>
    </row>
    <row r="66" spans="1:114" x14ac:dyDescent="0.25">
      <c r="A66" t="s">
        <v>70</v>
      </c>
      <c r="B66" t="s">
        <v>90</v>
      </c>
      <c r="C66" t="s">
        <v>94</v>
      </c>
      <c r="D66" t="s">
        <v>54</v>
      </c>
      <c r="E66" s="7">
        <v>10.6</v>
      </c>
      <c r="F66" t="s">
        <v>7</v>
      </c>
      <c r="G66" s="7">
        <v>96.75</v>
      </c>
      <c r="H66" s="6">
        <v>22</v>
      </c>
      <c r="I66" s="6">
        <v>82</v>
      </c>
      <c r="J66" s="6">
        <v>47</v>
      </c>
      <c r="K66" s="6">
        <v>35</v>
      </c>
      <c r="L66" s="8">
        <f>Table1[[#This Row],[W]]/Table1[[#This Row],[GP]]</f>
        <v>0.57317073170731703</v>
      </c>
      <c r="M66" s="6">
        <v>26721.666666666701</v>
      </c>
      <c r="N66" s="7">
        <v>35.6</v>
      </c>
      <c r="O66" s="7">
        <v>2919.2000000000003</v>
      </c>
      <c r="P66" s="7">
        <v>21.3</v>
      </c>
      <c r="Q66" s="7">
        <v>7.8</v>
      </c>
      <c r="R66" s="7">
        <v>14.3</v>
      </c>
      <c r="S66" s="7">
        <v>54.5</v>
      </c>
      <c r="T66" s="7">
        <v>1.5</v>
      </c>
      <c r="U66" s="7">
        <v>3.5</v>
      </c>
      <c r="V66" s="7">
        <v>42.1</v>
      </c>
      <c r="W66" s="7">
        <v>4.2</v>
      </c>
      <c r="X66" s="7">
        <v>4.9000000000000004</v>
      </c>
      <c r="Y66" s="7">
        <v>85.8</v>
      </c>
      <c r="Z66" s="7">
        <v>2.9</v>
      </c>
      <c r="AA66" s="7">
        <v>9.4</v>
      </c>
      <c r="AB66" s="7">
        <v>12.3</v>
      </c>
      <c r="AC66" s="7">
        <v>2.6</v>
      </c>
      <c r="AD66" s="7">
        <v>2.4</v>
      </c>
      <c r="AE66" s="7">
        <v>1.9</v>
      </c>
      <c r="AF66" s="7">
        <v>0.8</v>
      </c>
      <c r="AG66" s="7">
        <v>1.4</v>
      </c>
      <c r="AH66" s="7">
        <v>0.8</v>
      </c>
      <c r="AI66" s="7">
        <v>3.5</v>
      </c>
      <c r="AJ66" s="7">
        <v>4.5999999999999996</v>
      </c>
      <c r="AK66" s="7">
        <v>115.3</v>
      </c>
      <c r="AL66" s="7">
        <v>109.2</v>
      </c>
      <c r="AM66" s="7">
        <v>10.5</v>
      </c>
      <c r="AN66" s="7">
        <v>8.5</v>
      </c>
      <c r="AO66" s="7">
        <v>27.2</v>
      </c>
      <c r="AP66" s="7">
        <v>9.3000000000000007</v>
      </c>
      <c r="AQ66" s="7">
        <f>0.96*Table1[[#This Row],[FGA]]+Table1[[#This Row],[TOV]]+(0.44*Table1[[#This Row],[FTA]]-Table1[[#This Row],[OREB]])</f>
        <v>14.884</v>
      </c>
      <c r="AR66" s="5">
        <v>68</v>
      </c>
      <c r="AS66" s="5">
        <v>0</v>
      </c>
      <c r="AT66" s="5">
        <v>13</v>
      </c>
      <c r="AU66" s="5">
        <v>626.6</v>
      </c>
      <c r="AV66" s="9">
        <f>Table1[[#This Row],[BLK]]+Table1[[#This Row],[PFD]]+Table1[[#This Row],[STL]]+Table1[Deflections]+Table1[[#This Row],[LooseBallsRecovered]]+Table1[[#This Row],[REB]]-Table1[[#This Row],[TOV]]+Table1[[#This Row],[ScreenAssistsPTS]]</f>
        <v>25.7</v>
      </c>
      <c r="AW6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10.35</v>
      </c>
      <c r="AX66" s="9">
        <f>Table1[[#This Row],[PTS]]/Table1[[#This Row],[POSS/G]]</f>
        <v>1.431066917495297</v>
      </c>
      <c r="AY66" s="9">
        <v>11.7</v>
      </c>
      <c r="AZ66" s="9">
        <v>5.7</v>
      </c>
      <c r="BA66" s="9">
        <f>P66+AB66+AD66</f>
        <v>36</v>
      </c>
      <c r="BB66" s="9">
        <v>1.25</v>
      </c>
      <c r="BC66" s="9">
        <v>1.4</v>
      </c>
      <c r="BD66" s="9">
        <v>1.4</v>
      </c>
      <c r="BE66" s="9">
        <v>1536.3098760621212</v>
      </c>
      <c r="BF66" s="15">
        <v>29.4</v>
      </c>
      <c r="BG66" s="15">
        <v>10</v>
      </c>
      <c r="BH66" s="9">
        <v>17.899999999999999</v>
      </c>
      <c r="BI66" s="9">
        <v>59.6</v>
      </c>
      <c r="BJ66" s="9">
        <f>0.4*Table1[[#This Row],[EFG%]]+0.25*Table1[[#This Row],[TOV%]]+0.2*Table1[[#This Row],[REB%]]+0.15*Table1[[#This Row],[FTr]]</f>
        <v>34.33</v>
      </c>
      <c r="BK66" s="9">
        <v>64.599999999999994</v>
      </c>
      <c r="BL66" s="9">
        <v>22.5</v>
      </c>
      <c r="BM66" s="9">
        <v>96.15</v>
      </c>
      <c r="BN66" s="9">
        <v>16.5</v>
      </c>
      <c r="BO66" s="9">
        <v>6.1</v>
      </c>
      <c r="BP66" s="9">
        <v>44.3</v>
      </c>
      <c r="BQ66" s="9">
        <v>4.5</v>
      </c>
      <c r="BR66" s="9">
        <v>5.3</v>
      </c>
      <c r="BS66" s="9">
        <v>0.22500000000000001</v>
      </c>
      <c r="BT66" s="9">
        <v>4.8099999999999996</v>
      </c>
      <c r="BU66" s="9">
        <v>10.33360203</v>
      </c>
      <c r="BV6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16.060000000000009</v>
      </c>
      <c r="BW66" s="9">
        <v>13.5</v>
      </c>
      <c r="BX66" s="9">
        <v>5.0999999999999996</v>
      </c>
      <c r="BY66" s="9">
        <v>24.99</v>
      </c>
      <c r="BZ6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29.099999999999998</v>
      </c>
      <c r="CA66" s="9">
        <f>Table1[[#This Row],[VA]]/30</f>
        <v>20.886666666666667</v>
      </c>
      <c r="CB6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29.399999999999995</v>
      </c>
      <c r="CC6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0.30774574181592351</v>
      </c>
      <c r="CD66" s="12">
        <f>Table1[[#This Row],[Hustle]]/38</f>
        <v>0.6763157894736842</v>
      </c>
      <c r="CE66" s="12">
        <f>Table1[[#This Row],[Utility]]/23</f>
        <v>0.45</v>
      </c>
      <c r="CF66" s="12">
        <f>Table1[[#This Row],[PPP]]/1.8</f>
        <v>0.79503717638627613</v>
      </c>
      <c r="CG66" s="12">
        <f>Table1[[#This Row],[AST Ratio]]/35</f>
        <v>0.33428571428571424</v>
      </c>
      <c r="CH66" s="12">
        <f>Table1[[#This Row],[ScreenAssistsPTS]]/18</f>
        <v>0.31666666666666665</v>
      </c>
      <c r="CI66" s="12">
        <f>Table1[[#This Row],[PRA]]/50</f>
        <v>0.72</v>
      </c>
      <c r="CJ66" s="12">
        <f>Table1[[#This Row],[AST/TO]]/3</f>
        <v>0.41666666666666669</v>
      </c>
      <c r="CK66" s="12">
        <f>Table1[[#This Row],[REB]]/25</f>
        <v>0.49200000000000005</v>
      </c>
      <c r="CL66" s="12">
        <f>Table1[[#This Row],[Deflections]]/5</f>
        <v>0.27999999999999997</v>
      </c>
      <c r="CM66" s="12">
        <f>Table1[[#This Row],[LooseBallsRecovered]]/2.3</f>
        <v>0.60869565217391308</v>
      </c>
      <c r="CN66" s="12">
        <f>Table1[[#This Row],[TeamELO]]/1800</f>
        <v>0.85350548670117843</v>
      </c>
      <c r="CO66" s="12">
        <f>Table1[[#This Row],[EFG%]]/70</f>
        <v>0.85142857142857142</v>
      </c>
      <c r="CP66" s="12">
        <f>Table1[[#This Row],[TS%]]/70</f>
        <v>0.92285714285714282</v>
      </c>
      <c r="CQ66" s="12">
        <f>Table1[[#This Row],[USG%]]/40</f>
        <v>0.5625</v>
      </c>
      <c r="CR66" s="12">
        <f>Table1[[#This Row],[PACE]]/110</f>
        <v>0.87409090909090914</v>
      </c>
      <c r="CS66" s="12">
        <f>Table1[[#This Row],[PIE]]/24</f>
        <v>0.6875</v>
      </c>
      <c r="CT66" s="12">
        <f>(0.4*Table1[[#This Row],[EFG%]]+0.25*Table1[[#This Row],[TOV%]]+0.2*Table1[[#This Row],[REB%]]+0.15*Table1[[#This Row],[FTr]])/42</f>
        <v>0.81738095238095232</v>
      </c>
      <c r="CU66" s="12">
        <f>Table1[[#This Row],[NETRTG]]/17</f>
        <v>0.35882352941176471</v>
      </c>
      <c r="CV66" s="12">
        <f>Table1[[#This Row],[FP]]/62</f>
        <v>0.71451612903225803</v>
      </c>
      <c r="CW66" s="12">
        <f>Table1[[#This Row],[RPM(+/-)]]/12</f>
        <v>0.375</v>
      </c>
      <c r="CX66" s="12">
        <f>Table1[[#This Row],[BPM]]/12</f>
        <v>0.44166666666666665</v>
      </c>
      <c r="CY66" s="12">
        <f>Table1[[#This Row],[WS/48]]/0.3</f>
        <v>0.75</v>
      </c>
      <c r="CZ66" s="12">
        <f>Table1[[#This Row],[PIPM]]/9</f>
        <v>0.53444444444444439</v>
      </c>
      <c r="DA66" s="12">
        <f>Table1[[#This Row],[WAR]]/20</f>
        <v>0.51668010149999999</v>
      </c>
      <c r="DB66" s="12">
        <f>Table1[[#This Row],[GmSc]]/21</f>
        <v>0.7647619047619052</v>
      </c>
      <c r="DC66" s="12">
        <f>Table1[[#This Row],[WinsRPM]]/21</f>
        <v>0.6428571428571429</v>
      </c>
      <c r="DD66" s="12">
        <f>Table1[[#This Row],[VORP]]/10</f>
        <v>0.51</v>
      </c>
      <c r="DE66" s="12">
        <f>Table1[[#This Row],[PER]]/33</f>
        <v>0.75727272727272721</v>
      </c>
      <c r="DF66" s="12">
        <f>Table1[[#This Row],[EFF]]/36</f>
        <v>0.80833333333333324</v>
      </c>
      <c r="DG66" s="12">
        <f>Table1[[#This Row],[EWA]]/30</f>
        <v>0.69622222222222219</v>
      </c>
      <c r="DH66" s="12">
        <f>Table1[[#This Row],[PIR]]/40</f>
        <v>0.73499999999999988</v>
      </c>
      <c r="DI66" s="12">
        <f>Table1[[#This Row],[Tendex]]/0.38</f>
        <v>0.80985721530506183</v>
      </c>
      <c r="DJ66" s="14">
        <f>SUM(Table1[[#This Row],[DPI]:[%Tendex]])/32</f>
        <v>0.6273239420287251</v>
      </c>
    </row>
    <row r="67" spans="1:114" x14ac:dyDescent="0.25">
      <c r="A67" t="s">
        <v>80</v>
      </c>
      <c r="B67" t="s">
        <v>101</v>
      </c>
      <c r="C67" t="s">
        <v>92</v>
      </c>
      <c r="D67" t="s">
        <v>54</v>
      </c>
      <c r="E67" s="7">
        <v>10.6</v>
      </c>
      <c r="F67" t="s">
        <v>81</v>
      </c>
      <c r="G67" s="7">
        <v>97.66</v>
      </c>
      <c r="H67" s="6">
        <v>25</v>
      </c>
      <c r="I67" s="6">
        <v>33</v>
      </c>
      <c r="J67" s="6">
        <v>23</v>
      </c>
      <c r="K67" s="6">
        <v>10</v>
      </c>
      <c r="L67" s="8">
        <f>Table1[[#This Row],[W]]/Table1[[#This Row],[GP]]</f>
        <v>0.69696969696969702</v>
      </c>
      <c r="M67" s="6">
        <v>18353</v>
      </c>
      <c r="N67" s="7">
        <v>31.2</v>
      </c>
      <c r="O67" s="7">
        <v>1029.5999999999999</v>
      </c>
      <c r="P67" s="7">
        <v>18.100000000000001</v>
      </c>
      <c r="Q67" s="7">
        <v>7.2</v>
      </c>
      <c r="R67" s="7">
        <v>14.4</v>
      </c>
      <c r="S67" s="7">
        <v>50.1</v>
      </c>
      <c r="T67" s="7">
        <v>1.2</v>
      </c>
      <c r="U67" s="7">
        <v>3.9</v>
      </c>
      <c r="V67" s="7">
        <v>30.8</v>
      </c>
      <c r="W67" s="7">
        <v>2.5</v>
      </c>
      <c r="X67" s="7">
        <v>3.1</v>
      </c>
      <c r="Y67" s="7">
        <v>81.2</v>
      </c>
      <c r="Z67" s="7">
        <v>2.2999999999999998</v>
      </c>
      <c r="AA67" s="7">
        <v>7.6</v>
      </c>
      <c r="AB67" s="7">
        <v>9.9</v>
      </c>
      <c r="AC67" s="7">
        <v>4.3</v>
      </c>
      <c r="AD67" s="7">
        <v>6.7</v>
      </c>
      <c r="AE67" s="7">
        <v>2.6</v>
      </c>
      <c r="AF67" s="7">
        <v>1</v>
      </c>
      <c r="AG67" s="7">
        <v>0.5</v>
      </c>
      <c r="AH67" s="7">
        <v>0.4</v>
      </c>
      <c r="AI67" s="7">
        <v>3.1</v>
      </c>
      <c r="AJ67" s="7">
        <v>4.4000000000000004</v>
      </c>
      <c r="AK67" s="7">
        <v>112.1</v>
      </c>
      <c r="AL67" s="7">
        <v>103.4</v>
      </c>
      <c r="AM67" s="7">
        <v>33.5</v>
      </c>
      <c r="AN67" s="7">
        <v>7.2</v>
      </c>
      <c r="AO67" s="7">
        <v>24.6</v>
      </c>
      <c r="AP67" s="7">
        <v>10.5</v>
      </c>
      <c r="AQ67" s="7">
        <f>0.96*Table1[[#This Row],[FGA]]+Table1[[#This Row],[TOV]]+(0.44*Table1[[#This Row],[FTA]]-Table1[[#This Row],[OREB]])</f>
        <v>15.488</v>
      </c>
      <c r="AR67" s="5">
        <v>18</v>
      </c>
      <c r="AS67" s="5">
        <v>7</v>
      </c>
      <c r="AT67" s="5">
        <v>11</v>
      </c>
      <c r="AU67" s="5">
        <v>400</v>
      </c>
      <c r="AV67" s="9">
        <f>Table1[[#This Row],[BLK]]+Table1[[#This Row],[PFD]]+Table1[[#This Row],[STL]]+Table1[Deflections]+Table1[[#This Row],[LooseBallsRecovered]]+Table1[[#This Row],[REB]]-Table1[[#This Row],[TOV]]+Table1[[#This Row],[ScreenAssistsPTS]]</f>
        <v>25.699999999999996</v>
      </c>
      <c r="AW6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14.84</v>
      </c>
      <c r="AX67" s="9">
        <f>Table1[[#This Row],[PTS]]/Table1[[#This Row],[POSS/G]]</f>
        <v>1.1686466942148761</v>
      </c>
      <c r="AY67" s="9">
        <v>26.7</v>
      </c>
      <c r="AZ67" s="9">
        <v>9.5</v>
      </c>
      <c r="BA67" s="9">
        <f>P67+AB67+AD67</f>
        <v>34.700000000000003</v>
      </c>
      <c r="BB67" s="9">
        <v>2.54</v>
      </c>
      <c r="BC67" s="9">
        <v>2.2999999999999998</v>
      </c>
      <c r="BD67" s="9">
        <v>0.7</v>
      </c>
      <c r="BE67" s="9">
        <v>1573.6431266079223</v>
      </c>
      <c r="BF67" s="15">
        <v>17.399999999999999</v>
      </c>
      <c r="BG67" s="15">
        <v>14</v>
      </c>
      <c r="BH67" s="9">
        <v>15.8</v>
      </c>
      <c r="BI67" s="9">
        <v>54.3</v>
      </c>
      <c r="BJ67" s="9">
        <f>0.4*Table1[[#This Row],[EFG%]]+0.25*Table1[[#This Row],[TOV%]]+0.2*Table1[[#This Row],[REB%]]+0.15*Table1[[#This Row],[FTr]]</f>
        <v>30.99</v>
      </c>
      <c r="BK67" s="9">
        <v>57.6</v>
      </c>
      <c r="BL67" s="9">
        <v>25.3</v>
      </c>
      <c r="BM67" s="9">
        <v>97.11</v>
      </c>
      <c r="BN67" s="9">
        <v>17.600000000000001</v>
      </c>
      <c r="BO67" s="9">
        <v>8.6999999999999993</v>
      </c>
      <c r="BP67" s="9">
        <v>42</v>
      </c>
      <c r="BQ67" s="9">
        <v>6.2</v>
      </c>
      <c r="BR67" s="9">
        <v>4.8</v>
      </c>
      <c r="BS67" s="9">
        <v>0.25</v>
      </c>
      <c r="BT67" s="9">
        <v>5.5</v>
      </c>
      <c r="BU67" s="9">
        <v>10</v>
      </c>
      <c r="BV6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11.3</v>
      </c>
      <c r="BW67" s="9">
        <v>5</v>
      </c>
      <c r="BX67" s="9">
        <v>4</v>
      </c>
      <c r="BY67" s="9">
        <v>23</v>
      </c>
      <c r="BZ6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25.8</v>
      </c>
      <c r="CA67" s="9">
        <f>Table1[[#This Row],[VA]]/30</f>
        <v>13.333333333333334</v>
      </c>
      <c r="CB6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26.700000000000003</v>
      </c>
      <c r="CC6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0.28029382102185707</v>
      </c>
      <c r="CD67" s="12">
        <f>Table1[[#This Row],[Hustle]]/38</f>
        <v>0.67631578947368409</v>
      </c>
      <c r="CE67" s="12">
        <f>Table1[[#This Row],[Utility]]/23</f>
        <v>0.64521739130434785</v>
      </c>
      <c r="CF67" s="12">
        <f>Table1[[#This Row],[PPP]]/1.8</f>
        <v>0.64924816345270897</v>
      </c>
      <c r="CG67" s="12">
        <f>Table1[[#This Row],[AST Ratio]]/35</f>
        <v>0.76285714285714279</v>
      </c>
      <c r="CH67" s="12">
        <f>Table1[[#This Row],[ScreenAssistsPTS]]/18</f>
        <v>0.52777777777777779</v>
      </c>
      <c r="CI67" s="12">
        <f>Table1[[#This Row],[PRA]]/50</f>
        <v>0.69400000000000006</v>
      </c>
      <c r="CJ67" s="12">
        <f>Table1[[#This Row],[AST/TO]]/3</f>
        <v>0.84666666666666668</v>
      </c>
      <c r="CK67" s="12">
        <f>Table1[[#This Row],[REB]]/25</f>
        <v>0.39600000000000002</v>
      </c>
      <c r="CL67" s="12">
        <f>Table1[[#This Row],[Deflections]]/5</f>
        <v>0.45999999999999996</v>
      </c>
      <c r="CM67" s="12">
        <f>Table1[[#This Row],[LooseBallsRecovered]]/2.3</f>
        <v>0.30434782608695654</v>
      </c>
      <c r="CN67" s="12">
        <f>Table1[[#This Row],[TeamELO]]/1800</f>
        <v>0.87424618144884569</v>
      </c>
      <c r="CO67" s="12">
        <f>Table1[[#This Row],[EFG%]]/70</f>
        <v>0.77571428571428569</v>
      </c>
      <c r="CP67" s="12">
        <f>Table1[[#This Row],[TS%]]/70</f>
        <v>0.82285714285714284</v>
      </c>
      <c r="CQ67" s="12">
        <f>Table1[[#This Row],[USG%]]/40</f>
        <v>0.63250000000000006</v>
      </c>
      <c r="CR67" s="12">
        <f>Table1[[#This Row],[PACE]]/110</f>
        <v>0.88281818181818184</v>
      </c>
      <c r="CS67" s="12">
        <f>Table1[[#This Row],[PIE]]/24</f>
        <v>0.73333333333333339</v>
      </c>
      <c r="CT67" s="12">
        <f>(0.4*Table1[[#This Row],[EFG%]]+0.25*Table1[[#This Row],[TOV%]]+0.2*Table1[[#This Row],[REB%]]+0.15*Table1[[#This Row],[FTr]])/42</f>
        <v>0.73785714285714277</v>
      </c>
      <c r="CU67" s="12">
        <f>Table1[[#This Row],[NETRTG]]/17</f>
        <v>0.5117647058823529</v>
      </c>
      <c r="CV67" s="12">
        <f>Table1[[#This Row],[FP]]/62</f>
        <v>0.67741935483870963</v>
      </c>
      <c r="CW67" s="12">
        <f>Table1[[#This Row],[RPM(+/-)]]/12</f>
        <v>0.51666666666666672</v>
      </c>
      <c r="CX67" s="12">
        <f>Table1[[#This Row],[BPM]]/12</f>
        <v>0.39999999999999997</v>
      </c>
      <c r="CY67" s="12">
        <f>Table1[[#This Row],[WS/48]]/0.3</f>
        <v>0.83333333333333337</v>
      </c>
      <c r="CZ67" s="12">
        <f>Table1[[#This Row],[PIPM]]/9</f>
        <v>0.61111111111111116</v>
      </c>
      <c r="DA67" s="12">
        <f>Table1[[#This Row],[WAR]]/20</f>
        <v>0.5</v>
      </c>
      <c r="DB67" s="12">
        <f>Table1[[#This Row],[GmSc]]/21</f>
        <v>0.53809523809523818</v>
      </c>
      <c r="DC67" s="12">
        <f>Table1[[#This Row],[WinsRPM]]/21</f>
        <v>0.23809523809523808</v>
      </c>
      <c r="DD67" s="12">
        <f>Table1[[#This Row],[VORP]]/10</f>
        <v>0.4</v>
      </c>
      <c r="DE67" s="12">
        <f>Table1[[#This Row],[PER]]/33</f>
        <v>0.69696969696969702</v>
      </c>
      <c r="DF67" s="12">
        <f>Table1[[#This Row],[EFF]]/36</f>
        <v>0.71666666666666667</v>
      </c>
      <c r="DG67" s="12">
        <f>Table1[[#This Row],[EWA]]/30</f>
        <v>0.44444444444444448</v>
      </c>
      <c r="DH67" s="12">
        <f>Table1[[#This Row],[PIR]]/40</f>
        <v>0.66750000000000009</v>
      </c>
      <c r="DI67" s="12">
        <f>Table1[[#This Row],[Tendex]]/0.38</f>
        <v>0.7376153184785712</v>
      </c>
      <c r="DJ67" s="14">
        <f>SUM(Table1[[#This Row],[DPI]:[%Tendex]])/32</f>
        <v>0.62223246250719511</v>
      </c>
    </row>
    <row r="68" spans="1:114" x14ac:dyDescent="0.25">
      <c r="A68" t="s">
        <v>70</v>
      </c>
      <c r="B68" t="s">
        <v>90</v>
      </c>
      <c r="C68" t="s">
        <v>93</v>
      </c>
      <c r="D68" t="s">
        <v>54</v>
      </c>
      <c r="E68" s="7">
        <v>10.6</v>
      </c>
      <c r="F68" t="s">
        <v>7</v>
      </c>
      <c r="G68" s="7">
        <v>96.75</v>
      </c>
      <c r="H68" s="6">
        <v>22</v>
      </c>
      <c r="I68" s="6">
        <v>64</v>
      </c>
      <c r="J68" s="6">
        <v>38</v>
      </c>
      <c r="K68" s="6">
        <v>26</v>
      </c>
      <c r="L68" s="8">
        <f>Table1[[#This Row],[W]]/Table1[[#This Row],[GP]]</f>
        <v>0.59375</v>
      </c>
      <c r="M68" s="6">
        <v>20041.250000000025</v>
      </c>
      <c r="N68" s="7">
        <v>35.200000000000003</v>
      </c>
      <c r="O68" s="7">
        <v>2252.8000000000002</v>
      </c>
      <c r="P68" s="7">
        <v>20.3</v>
      </c>
      <c r="Q68" s="7">
        <v>7.5</v>
      </c>
      <c r="R68" s="7">
        <v>13.7</v>
      </c>
      <c r="S68" s="7">
        <v>54.5</v>
      </c>
      <c r="T68" s="7">
        <v>1.4</v>
      </c>
      <c r="U68" s="7">
        <v>3.5</v>
      </c>
      <c r="V68" s="7">
        <v>41.3</v>
      </c>
      <c r="W68" s="7">
        <v>4</v>
      </c>
      <c r="X68" s="7">
        <v>4.5999999999999996</v>
      </c>
      <c r="Y68" s="7">
        <v>86.1</v>
      </c>
      <c r="Z68" s="7">
        <v>2.9</v>
      </c>
      <c r="AA68" s="7">
        <v>9.3000000000000007</v>
      </c>
      <c r="AB68" s="7">
        <v>12.3</v>
      </c>
      <c r="AC68" s="7">
        <v>2.6</v>
      </c>
      <c r="AD68" s="7">
        <v>2.4</v>
      </c>
      <c r="AE68" s="7">
        <v>2</v>
      </c>
      <c r="AF68" s="7">
        <v>0.8</v>
      </c>
      <c r="AG68" s="7">
        <v>1.5</v>
      </c>
      <c r="AH68" s="7">
        <v>0.8</v>
      </c>
      <c r="AI68" s="7">
        <v>3.4</v>
      </c>
      <c r="AJ68" s="7">
        <v>4.5</v>
      </c>
      <c r="AK68" s="7">
        <v>116.2</v>
      </c>
      <c r="AL68" s="7">
        <v>108.8</v>
      </c>
      <c r="AM68" s="7">
        <v>10.3</v>
      </c>
      <c r="AN68" s="7">
        <v>8.8000000000000007</v>
      </c>
      <c r="AO68" s="7">
        <v>27.4</v>
      </c>
      <c r="AP68" s="7">
        <v>10</v>
      </c>
      <c r="AQ68" s="7">
        <f>0.96*Table1[[#This Row],[FGA]]+Table1[[#This Row],[TOV]]+(0.44*Table1[[#This Row],[FTA]]-Table1[[#This Row],[OREB]])</f>
        <v>14.276</v>
      </c>
      <c r="AR68" s="5">
        <v>54</v>
      </c>
      <c r="AS68" s="5">
        <v>0</v>
      </c>
      <c r="AT68" s="5">
        <v>13.3</v>
      </c>
      <c r="AU68" s="5">
        <v>600</v>
      </c>
      <c r="AV68" s="9">
        <f>Table1[[#This Row],[BLK]]+Table1[[#This Row],[PFD]]+Table1[[#This Row],[STL]]+Table1[Deflections]+Table1[[#This Row],[LooseBallsRecovered]]+Table1[[#This Row],[REB]]-Table1[[#This Row],[TOV]]+Table1[[#This Row],[ScreenAssistsPTS]]</f>
        <v>25.599999999999998</v>
      </c>
      <c r="AW6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10.3</v>
      </c>
      <c r="AX68" s="9">
        <f>Table1[[#This Row],[PTS]]/Table1[[#This Row],[POSS/G]]</f>
        <v>1.4219669375175119</v>
      </c>
      <c r="AY68" s="9">
        <v>12</v>
      </c>
      <c r="AZ68" s="9">
        <v>5.7</v>
      </c>
      <c r="BA68" s="9">
        <f>P68+AB68+AD68</f>
        <v>35</v>
      </c>
      <c r="BB68" s="9">
        <v>1.2</v>
      </c>
      <c r="BC68" s="9">
        <v>1.4</v>
      </c>
      <c r="BD68" s="9">
        <v>1.4</v>
      </c>
      <c r="BE68" s="9">
        <v>1531.9179823657944</v>
      </c>
      <c r="BF68" s="15">
        <v>29.2</v>
      </c>
      <c r="BG68" s="15">
        <v>11</v>
      </c>
      <c r="BH68" s="9">
        <v>18.100000000000001</v>
      </c>
      <c r="BI68" s="9">
        <v>59.8</v>
      </c>
      <c r="BJ68" s="9">
        <f>0.4*Table1[[#This Row],[EFG%]]+0.25*Table1[[#This Row],[TOV%]]+0.2*Table1[[#This Row],[REB%]]+0.15*Table1[[#This Row],[FTr]]</f>
        <v>34.67</v>
      </c>
      <c r="BK68" s="9">
        <v>64.7</v>
      </c>
      <c r="BL68" s="9">
        <v>21.9</v>
      </c>
      <c r="BM68" s="9">
        <v>96.22</v>
      </c>
      <c r="BN68" s="9">
        <v>16.100000000000001</v>
      </c>
      <c r="BO68" s="9">
        <v>7.4</v>
      </c>
      <c r="BP68" s="9">
        <v>43.4</v>
      </c>
      <c r="BQ68" s="9">
        <v>5.5</v>
      </c>
      <c r="BR68" s="9">
        <v>5.5</v>
      </c>
      <c r="BS68" s="9">
        <v>0.22500000000000001</v>
      </c>
      <c r="BT68" s="9">
        <v>6</v>
      </c>
      <c r="BU68" s="9">
        <v>10.5</v>
      </c>
      <c r="BV6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15.420000000000002</v>
      </c>
      <c r="BW68" s="9">
        <v>12.9</v>
      </c>
      <c r="BX68" s="9">
        <v>4.9000000000000004</v>
      </c>
      <c r="BY68" s="9">
        <v>24.8</v>
      </c>
      <c r="BZ6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28.5</v>
      </c>
      <c r="CA68" s="9">
        <f>Table1[[#This Row],[VA]]/30</f>
        <v>20</v>
      </c>
      <c r="CB6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28.799999999999997</v>
      </c>
      <c r="CC6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0.30076739414493775</v>
      </c>
      <c r="CD68" s="12">
        <f>Table1[[#This Row],[Hustle]]/38</f>
        <v>0.67368421052631577</v>
      </c>
      <c r="CE68" s="12">
        <f>Table1[[#This Row],[Utility]]/23</f>
        <v>0.44782608695652176</v>
      </c>
      <c r="CF68" s="12">
        <f>Table1[[#This Row],[PPP]]/1.8</f>
        <v>0.78998163195417326</v>
      </c>
      <c r="CG68" s="12">
        <f>Table1[[#This Row],[AST Ratio]]/35</f>
        <v>0.34285714285714286</v>
      </c>
      <c r="CH68" s="12">
        <f>Table1[[#This Row],[ScreenAssistsPTS]]/18</f>
        <v>0.31666666666666665</v>
      </c>
      <c r="CI68" s="12">
        <f>Table1[[#This Row],[PRA]]/50</f>
        <v>0.7</v>
      </c>
      <c r="CJ68" s="12">
        <f>Table1[[#This Row],[AST/TO]]/3</f>
        <v>0.39999999999999997</v>
      </c>
      <c r="CK68" s="12">
        <f>Table1[[#This Row],[REB]]/25</f>
        <v>0.49200000000000005</v>
      </c>
      <c r="CL68" s="12">
        <f>Table1[[#This Row],[Deflections]]/5</f>
        <v>0.27999999999999997</v>
      </c>
      <c r="CM68" s="12">
        <f>Table1[[#This Row],[LooseBallsRecovered]]/2.3</f>
        <v>0.60869565217391308</v>
      </c>
      <c r="CN68" s="12">
        <f>Table1[[#This Row],[TeamELO]]/1800</f>
        <v>0.85106554575877469</v>
      </c>
      <c r="CO68" s="12">
        <f>Table1[[#This Row],[EFG%]]/70</f>
        <v>0.8542857142857142</v>
      </c>
      <c r="CP68" s="12">
        <f>Table1[[#This Row],[TS%]]/70</f>
        <v>0.92428571428571438</v>
      </c>
      <c r="CQ68" s="12">
        <f>Table1[[#This Row],[USG%]]/40</f>
        <v>0.54749999999999999</v>
      </c>
      <c r="CR68" s="12">
        <f>Table1[[#This Row],[PACE]]/110</f>
        <v>0.87472727272727269</v>
      </c>
      <c r="CS68" s="12">
        <f>Table1[[#This Row],[PIE]]/24</f>
        <v>0.67083333333333339</v>
      </c>
      <c r="CT68" s="12">
        <f>(0.4*Table1[[#This Row],[EFG%]]+0.25*Table1[[#This Row],[TOV%]]+0.2*Table1[[#This Row],[REB%]]+0.15*Table1[[#This Row],[FTr]])/42</f>
        <v>0.82547619047619047</v>
      </c>
      <c r="CU68" s="12">
        <f>Table1[[#This Row],[NETRTG]]/17</f>
        <v>0.43529411764705883</v>
      </c>
      <c r="CV68" s="12">
        <f>Table1[[#This Row],[FP]]/62</f>
        <v>0.7</v>
      </c>
      <c r="CW68" s="12">
        <f>Table1[[#This Row],[RPM(+/-)]]/12</f>
        <v>0.45833333333333331</v>
      </c>
      <c r="CX68" s="12">
        <f>Table1[[#This Row],[BPM]]/12</f>
        <v>0.45833333333333331</v>
      </c>
      <c r="CY68" s="12">
        <f>Table1[[#This Row],[WS/48]]/0.3</f>
        <v>0.75</v>
      </c>
      <c r="CZ68" s="12">
        <f>Table1[[#This Row],[PIPM]]/9</f>
        <v>0.66666666666666663</v>
      </c>
      <c r="DA68" s="12">
        <f>Table1[[#This Row],[WAR]]/20</f>
        <v>0.52500000000000002</v>
      </c>
      <c r="DB68" s="12">
        <f>Table1[[#This Row],[GmSc]]/21</f>
        <v>0.73428571428571432</v>
      </c>
      <c r="DC68" s="12">
        <f>Table1[[#This Row],[WinsRPM]]/21</f>
        <v>0.61428571428571432</v>
      </c>
      <c r="DD68" s="12">
        <f>Table1[[#This Row],[VORP]]/10</f>
        <v>0.49000000000000005</v>
      </c>
      <c r="DE68" s="12">
        <f>Table1[[#This Row],[PER]]/33</f>
        <v>0.75151515151515158</v>
      </c>
      <c r="DF68" s="12">
        <f>Table1[[#This Row],[EFF]]/36</f>
        <v>0.79166666666666663</v>
      </c>
      <c r="DG68" s="12">
        <f>Table1[[#This Row],[EWA]]/30</f>
        <v>0.66666666666666663</v>
      </c>
      <c r="DH68" s="12">
        <f>Table1[[#This Row],[PIR]]/40</f>
        <v>0.72</v>
      </c>
      <c r="DI68" s="12">
        <f>Table1[[#This Row],[Tendex]]/0.38</f>
        <v>0.79149314248667824</v>
      </c>
      <c r="DJ68" s="14">
        <f>SUM(Table1[[#This Row],[DPI]:[%Tendex]])/32</f>
        <v>0.62979455215277247</v>
      </c>
    </row>
    <row r="69" spans="1:114" x14ac:dyDescent="0.25">
      <c r="A69" t="s">
        <v>80</v>
      </c>
      <c r="B69" t="s">
        <v>97</v>
      </c>
      <c r="C69" t="s">
        <v>92</v>
      </c>
      <c r="D69" t="s">
        <v>54</v>
      </c>
      <c r="E69" s="7">
        <v>10.6</v>
      </c>
      <c r="F69" t="s">
        <v>81</v>
      </c>
      <c r="G69" s="7">
        <v>98.49</v>
      </c>
      <c r="H69" s="6">
        <v>24</v>
      </c>
      <c r="I69" s="6">
        <v>34</v>
      </c>
      <c r="J69" s="6">
        <v>23</v>
      </c>
      <c r="K69" s="6">
        <v>11</v>
      </c>
      <c r="L69" s="8">
        <f>Table1[[#This Row],[W]]/Table1[[#This Row],[GP]]</f>
        <v>0.67647058823529416</v>
      </c>
      <c r="M69" s="6">
        <v>15799.5</v>
      </c>
      <c r="N69" s="7">
        <v>31</v>
      </c>
      <c r="O69" s="7">
        <v>1054</v>
      </c>
      <c r="P69" s="7">
        <v>18</v>
      </c>
      <c r="Q69" s="7">
        <v>6.6</v>
      </c>
      <c r="R69" s="7">
        <v>13.4</v>
      </c>
      <c r="S69" s="7">
        <v>49.5</v>
      </c>
      <c r="T69" s="7">
        <v>1</v>
      </c>
      <c r="U69" s="7">
        <v>3.3</v>
      </c>
      <c r="V69" s="7">
        <v>31</v>
      </c>
      <c r="W69" s="7">
        <v>3.6</v>
      </c>
      <c r="X69" s="7">
        <v>4.3</v>
      </c>
      <c r="Y69" s="7">
        <v>84.4</v>
      </c>
      <c r="Z69" s="7">
        <v>2.5</v>
      </c>
      <c r="AA69" s="7">
        <v>7.3</v>
      </c>
      <c r="AB69" s="7">
        <v>9.8000000000000007</v>
      </c>
      <c r="AC69" s="7">
        <v>3.7</v>
      </c>
      <c r="AD69" s="7">
        <v>7.4</v>
      </c>
      <c r="AE69" s="7">
        <v>3.1</v>
      </c>
      <c r="AF69" s="7">
        <v>1.5</v>
      </c>
      <c r="AG69" s="7">
        <v>0.6</v>
      </c>
      <c r="AH69" s="7">
        <v>0.9</v>
      </c>
      <c r="AI69" s="7">
        <v>2.9</v>
      </c>
      <c r="AJ69" s="7">
        <v>5.4</v>
      </c>
      <c r="AK69" s="7">
        <v>111.9</v>
      </c>
      <c r="AL69" s="7">
        <v>105.9</v>
      </c>
      <c r="AM69" s="7">
        <v>36.700000000000003</v>
      </c>
      <c r="AN69" s="7">
        <v>8</v>
      </c>
      <c r="AO69" s="7">
        <v>23</v>
      </c>
      <c r="AP69" s="7">
        <v>12.2</v>
      </c>
      <c r="AQ69" s="7">
        <f>0.96*Table1[[#This Row],[FGA]]+Table1[[#This Row],[TOV]]+(0.44*Table1[[#This Row],[FTA]]-Table1[[#This Row],[OREB]])</f>
        <v>15.355999999999998</v>
      </c>
      <c r="AR69" s="5">
        <v>20</v>
      </c>
      <c r="AS69" s="5">
        <v>2</v>
      </c>
      <c r="AT69" s="5">
        <v>12.3</v>
      </c>
      <c r="AU69" s="5">
        <v>534</v>
      </c>
      <c r="AV69" s="9">
        <f>Table1[[#This Row],[BLK]]+Table1[[#This Row],[PFD]]+Table1[[#This Row],[STL]]+Table1[Deflections]+Table1[[#This Row],[LooseBallsRecovered]]+Table1[[#This Row],[REB]]-Table1[[#This Row],[TOV]]+Table1[[#This Row],[ScreenAssistsPTS]]</f>
        <v>25.5</v>
      </c>
      <c r="AW6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14.26</v>
      </c>
      <c r="AX69" s="9">
        <f>Table1[[#This Row],[PTS]]/Table1[[#This Row],[POSS/G]]</f>
        <v>1.1721802552748113</v>
      </c>
      <c r="AY69" s="9">
        <v>28.7</v>
      </c>
      <c r="AZ69" s="9">
        <v>8</v>
      </c>
      <c r="BA69" s="9">
        <f>P69+AB69+AD69</f>
        <v>35.200000000000003</v>
      </c>
      <c r="BB69" s="9">
        <v>2.36</v>
      </c>
      <c r="BC69" s="9">
        <v>2.4</v>
      </c>
      <c r="BD69" s="9">
        <v>0.9</v>
      </c>
      <c r="BE69" s="9">
        <v>1595.9027877095523</v>
      </c>
      <c r="BF69" s="15">
        <v>26.9</v>
      </c>
      <c r="BG69" s="15">
        <v>16</v>
      </c>
      <c r="BH69" s="9">
        <v>15.5</v>
      </c>
      <c r="BI69" s="9">
        <v>53.3</v>
      </c>
      <c r="BJ69" s="9">
        <f>0.4*Table1[[#This Row],[EFG%]]+0.25*Table1[[#This Row],[TOV%]]+0.2*Table1[[#This Row],[REB%]]+0.15*Table1[[#This Row],[FTr]]</f>
        <v>32.454999999999998</v>
      </c>
      <c r="BK69" s="9">
        <v>58.6</v>
      </c>
      <c r="BL69" s="9">
        <v>25.2</v>
      </c>
      <c r="BM69" s="9">
        <v>98.36</v>
      </c>
      <c r="BN69" s="9">
        <v>17.899999999999999</v>
      </c>
      <c r="BO69" s="9">
        <v>6</v>
      </c>
      <c r="BP69" s="9">
        <v>44</v>
      </c>
      <c r="BQ69" s="9">
        <v>4.2</v>
      </c>
      <c r="BR69" s="9">
        <v>9.9</v>
      </c>
      <c r="BS69" s="9">
        <v>0.24</v>
      </c>
      <c r="BT69" s="9">
        <v>5.4</v>
      </c>
      <c r="BU69" s="9">
        <v>11.8</v>
      </c>
      <c r="BV6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11.420000000000005</v>
      </c>
      <c r="BW69" s="9">
        <v>13</v>
      </c>
      <c r="BX69" s="9">
        <v>5.5</v>
      </c>
      <c r="BY69" s="9">
        <v>18.399999999999999</v>
      </c>
      <c r="BZ6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26.700000000000003</v>
      </c>
      <c r="CA69" s="9">
        <f>Table1[[#This Row],[VA]]/30</f>
        <v>17.8</v>
      </c>
      <c r="CB6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28.300000000000004</v>
      </c>
      <c r="CC6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0.28935551110188901</v>
      </c>
      <c r="CD69" s="12">
        <f>Table1[[#This Row],[Hustle]]/38</f>
        <v>0.67105263157894735</v>
      </c>
      <c r="CE69" s="12">
        <f>Table1[[#This Row],[Utility]]/23</f>
        <v>0.62</v>
      </c>
      <c r="CF69" s="12">
        <f>Table1[[#This Row],[PPP]]/1.8</f>
        <v>0.65121125293045068</v>
      </c>
      <c r="CG69" s="12">
        <f>Table1[[#This Row],[AST Ratio]]/35</f>
        <v>0.82</v>
      </c>
      <c r="CH69" s="12">
        <f>Table1[[#This Row],[ScreenAssistsPTS]]/18</f>
        <v>0.44444444444444442</v>
      </c>
      <c r="CI69" s="12">
        <f>Table1[[#This Row],[PRA]]/50</f>
        <v>0.70400000000000007</v>
      </c>
      <c r="CJ69" s="12">
        <f>Table1[[#This Row],[AST/TO]]/3</f>
        <v>0.78666666666666663</v>
      </c>
      <c r="CK69" s="12">
        <f>Table1[[#This Row],[REB]]/25</f>
        <v>0.39200000000000002</v>
      </c>
      <c r="CL69" s="12">
        <f>Table1[[#This Row],[Deflections]]/5</f>
        <v>0.48</v>
      </c>
      <c r="CM69" s="12">
        <f>Table1[[#This Row],[LooseBallsRecovered]]/2.3</f>
        <v>0.39130434782608697</v>
      </c>
      <c r="CN69" s="12">
        <f>Table1[[#This Row],[TeamELO]]/1800</f>
        <v>0.88661265983864013</v>
      </c>
      <c r="CO69" s="12">
        <f>Table1[[#This Row],[EFG%]]/70</f>
        <v>0.76142857142857134</v>
      </c>
      <c r="CP69" s="12">
        <f>Table1[[#This Row],[TS%]]/70</f>
        <v>0.83714285714285719</v>
      </c>
      <c r="CQ69" s="12">
        <f>Table1[[#This Row],[USG%]]/40</f>
        <v>0.63</v>
      </c>
      <c r="CR69" s="12">
        <f>Table1[[#This Row],[PACE]]/110</f>
        <v>0.89418181818181819</v>
      </c>
      <c r="CS69" s="12">
        <f>Table1[[#This Row],[PIE]]/24</f>
        <v>0.74583333333333324</v>
      </c>
      <c r="CT69" s="12">
        <f>(0.4*Table1[[#This Row],[EFG%]]+0.25*Table1[[#This Row],[TOV%]]+0.2*Table1[[#This Row],[REB%]]+0.15*Table1[[#This Row],[FTr]])/42</f>
        <v>0.77273809523809522</v>
      </c>
      <c r="CU69" s="12">
        <f>Table1[[#This Row],[NETRTG]]/17</f>
        <v>0.35294117647058826</v>
      </c>
      <c r="CV69" s="12">
        <f>Table1[[#This Row],[FP]]/62</f>
        <v>0.70967741935483875</v>
      </c>
      <c r="CW69" s="12">
        <f>Table1[[#This Row],[RPM(+/-)]]/12</f>
        <v>0.35000000000000003</v>
      </c>
      <c r="CX69" s="12">
        <f>Table1[[#This Row],[BPM]]/12</f>
        <v>0.82500000000000007</v>
      </c>
      <c r="CY69" s="12">
        <f>Table1[[#This Row],[WS/48]]/0.3</f>
        <v>0.8</v>
      </c>
      <c r="CZ69" s="12">
        <f>Table1[[#This Row],[PIPM]]/9</f>
        <v>0.60000000000000009</v>
      </c>
      <c r="DA69" s="12">
        <f>Table1[[#This Row],[WAR]]/20</f>
        <v>0.59000000000000008</v>
      </c>
      <c r="DB69" s="12">
        <f>Table1[[#This Row],[GmSc]]/21</f>
        <v>0.54380952380952408</v>
      </c>
      <c r="DC69" s="12">
        <f>Table1[[#This Row],[WinsRPM]]/21</f>
        <v>0.61904761904761907</v>
      </c>
      <c r="DD69" s="12">
        <f>Table1[[#This Row],[VORP]]/10</f>
        <v>0.55000000000000004</v>
      </c>
      <c r="DE69" s="12">
        <f>Table1[[#This Row],[PER]]/33</f>
        <v>0.5575757575757575</v>
      </c>
      <c r="DF69" s="12">
        <f>Table1[[#This Row],[EFF]]/36</f>
        <v>0.7416666666666667</v>
      </c>
      <c r="DG69" s="12">
        <f>Table1[[#This Row],[EWA]]/30</f>
        <v>0.59333333333333338</v>
      </c>
      <c r="DH69" s="12">
        <f>Table1[[#This Row],[PIR]]/40</f>
        <v>0.70750000000000013</v>
      </c>
      <c r="DI69" s="12">
        <f>Table1[[#This Row],[Tendex]]/0.38</f>
        <v>0.76146187132076049</v>
      </c>
      <c r="DJ69" s="14">
        <f>SUM(Table1[[#This Row],[DPI]:[%Tendex]])/32</f>
        <v>0.6497071889434064</v>
      </c>
    </row>
    <row r="70" spans="1:114" x14ac:dyDescent="0.25">
      <c r="A70" t="s">
        <v>76</v>
      </c>
      <c r="B70" t="s">
        <v>97</v>
      </c>
      <c r="C70" t="s">
        <v>91</v>
      </c>
      <c r="D70" t="s">
        <v>54</v>
      </c>
      <c r="E70" s="7">
        <v>10.6</v>
      </c>
      <c r="F70" t="s">
        <v>77</v>
      </c>
      <c r="G70" s="7">
        <v>98.89</v>
      </c>
      <c r="H70" s="6">
        <v>33</v>
      </c>
      <c r="I70" s="6">
        <v>22</v>
      </c>
      <c r="J70" s="6">
        <v>10</v>
      </c>
      <c r="K70" s="6">
        <v>12</v>
      </c>
      <c r="L70" s="8">
        <f>Table1[[#This Row],[W]]/Table1[[#This Row],[GP]]</f>
        <v>0.45454545454545453</v>
      </c>
      <c r="M70" s="6">
        <v>11211.310000000012</v>
      </c>
      <c r="N70" s="7">
        <v>34.299999999999997</v>
      </c>
      <c r="O70" s="7">
        <v>754.59999999999991</v>
      </c>
      <c r="P70" s="7">
        <v>17.8</v>
      </c>
      <c r="Q70" s="7">
        <v>7</v>
      </c>
      <c r="R70" s="7">
        <v>16.100000000000001</v>
      </c>
      <c r="S70" s="7">
        <v>43.2</v>
      </c>
      <c r="T70" s="7">
        <v>0</v>
      </c>
      <c r="U70" s="7">
        <v>0.4</v>
      </c>
      <c r="V70" s="7">
        <v>0</v>
      </c>
      <c r="W70" s="7">
        <v>3.9</v>
      </c>
      <c r="X70" s="7">
        <v>4.7</v>
      </c>
      <c r="Y70" s="7">
        <v>81.7</v>
      </c>
      <c r="Z70" s="7">
        <v>3.7</v>
      </c>
      <c r="AA70" s="7">
        <v>6.9</v>
      </c>
      <c r="AB70" s="7">
        <v>10.6</v>
      </c>
      <c r="AC70" s="7">
        <v>3.4</v>
      </c>
      <c r="AD70" s="7">
        <v>2.4</v>
      </c>
      <c r="AE70" s="7">
        <v>1.9</v>
      </c>
      <c r="AF70" s="7">
        <v>0.4</v>
      </c>
      <c r="AG70" s="7">
        <v>1.2</v>
      </c>
      <c r="AH70" s="7">
        <v>0.8</v>
      </c>
      <c r="AI70" s="7">
        <v>1.9</v>
      </c>
      <c r="AJ70" s="7">
        <v>5.0999999999999996</v>
      </c>
      <c r="AK70" s="7">
        <v>108.5</v>
      </c>
      <c r="AL70" s="7">
        <v>113.7</v>
      </c>
      <c r="AM70" s="7">
        <v>11</v>
      </c>
      <c r="AN70" s="7">
        <v>10.4</v>
      </c>
      <c r="AO70" s="7">
        <v>20.399999999999999</v>
      </c>
      <c r="AP70" s="7">
        <v>8.4</v>
      </c>
      <c r="AQ70" s="7">
        <f>0.96*Table1[[#This Row],[FGA]]+Table1[[#This Row],[TOV]]+(0.44*Table1[[#This Row],[FTA]]-Table1[[#This Row],[OREB]])</f>
        <v>15.724000000000002</v>
      </c>
      <c r="AR70" s="5">
        <v>10</v>
      </c>
      <c r="AS70" s="5">
        <v>0</v>
      </c>
      <c r="AT70" s="5">
        <v>8</v>
      </c>
      <c r="AU70" s="5">
        <v>400</v>
      </c>
      <c r="AV70" s="9">
        <f>Table1[[#This Row],[BLK]]+Table1[[#This Row],[PFD]]+Table1[[#This Row],[STL]]+Table1[Deflections]+Table1[[#This Row],[LooseBallsRecovered]]+Table1[[#This Row],[REB]]-Table1[[#This Row],[TOV]]+Table1[[#This Row],[ScreenAssistsPTS]]</f>
        <v>25.5</v>
      </c>
      <c r="AW7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13.459999999999999</v>
      </c>
      <c r="AX70" s="9">
        <f>Table1[[#This Row],[PTS]]/Table1[[#This Row],[POSS/G]]</f>
        <v>1.1320274739252099</v>
      </c>
      <c r="AY70" s="9">
        <v>10.6</v>
      </c>
      <c r="AZ70" s="9">
        <v>7.4</v>
      </c>
      <c r="BA70" s="9">
        <f>P70+AB70+AD70</f>
        <v>30.799999999999997</v>
      </c>
      <c r="BB70" s="9">
        <v>1.26</v>
      </c>
      <c r="BC70" s="9">
        <v>1.3</v>
      </c>
      <c r="BD70" s="9">
        <v>1.4</v>
      </c>
      <c r="BE70" s="9">
        <v>1522.6339655077838</v>
      </c>
      <c r="BF70" s="15">
        <v>24.2</v>
      </c>
      <c r="BG70" s="15">
        <v>9.5</v>
      </c>
      <c r="BH70" s="9">
        <v>15.3</v>
      </c>
      <c r="BI70" s="9">
        <v>43.2</v>
      </c>
      <c r="BJ70" s="9">
        <f>0.4*Table1[[#This Row],[EFG%]]+0.25*Table1[[#This Row],[TOV%]]+0.2*Table1[[#This Row],[REB%]]+0.15*Table1[[#This Row],[FTr]]</f>
        <v>26.345000000000002</v>
      </c>
      <c r="BK70" s="9">
        <v>48.9</v>
      </c>
      <c r="BL70" s="9">
        <v>25.5</v>
      </c>
      <c r="BM70" s="9">
        <v>97.97</v>
      </c>
      <c r="BN70" s="9">
        <v>11.4</v>
      </c>
      <c r="BO70" s="9">
        <v>-5.2</v>
      </c>
      <c r="BP70" s="9">
        <v>36.799999999999997</v>
      </c>
      <c r="BQ70" s="9">
        <v>-3.5</v>
      </c>
      <c r="BR70" s="9">
        <v>0</v>
      </c>
      <c r="BS70" s="9">
        <v>0.15</v>
      </c>
      <c r="BT70" s="9">
        <v>0</v>
      </c>
      <c r="BU70" s="9">
        <v>5</v>
      </c>
      <c r="BV7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11.01</v>
      </c>
      <c r="BW70" s="9">
        <v>6</v>
      </c>
      <c r="BX70" s="9">
        <v>1</v>
      </c>
      <c r="BY70" s="9">
        <v>21</v>
      </c>
      <c r="BZ7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20.599999999999998</v>
      </c>
      <c r="CA70" s="9">
        <f>Table1[[#This Row],[VA]]/30</f>
        <v>13.333333333333334</v>
      </c>
      <c r="CB7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22.999999999999996</v>
      </c>
      <c r="CC7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0.21461968909761864</v>
      </c>
      <c r="CD70" s="12">
        <f>Table1[[#This Row],[Hustle]]/38</f>
        <v>0.67105263157894735</v>
      </c>
      <c r="CE70" s="12">
        <f>Table1[[#This Row],[Utility]]/23</f>
        <v>0.5852173913043478</v>
      </c>
      <c r="CF70" s="12">
        <f>Table1[[#This Row],[PPP]]/1.8</f>
        <v>0.62890415218067208</v>
      </c>
      <c r="CG70" s="12">
        <f>Table1[[#This Row],[AST Ratio]]/35</f>
        <v>0.30285714285714282</v>
      </c>
      <c r="CH70" s="12">
        <f>Table1[[#This Row],[ScreenAssistsPTS]]/18</f>
        <v>0.41111111111111115</v>
      </c>
      <c r="CI70" s="12">
        <f>Table1[[#This Row],[PRA]]/50</f>
        <v>0.61599999999999999</v>
      </c>
      <c r="CJ70" s="12">
        <f>Table1[[#This Row],[AST/TO]]/3</f>
        <v>0.42</v>
      </c>
      <c r="CK70" s="12">
        <f>Table1[[#This Row],[REB]]/25</f>
        <v>0.42399999999999999</v>
      </c>
      <c r="CL70" s="12">
        <f>Table1[[#This Row],[Deflections]]/5</f>
        <v>0.26</v>
      </c>
      <c r="CM70" s="12">
        <f>Table1[[#This Row],[LooseBallsRecovered]]/2.3</f>
        <v>0.60869565217391308</v>
      </c>
      <c r="CN70" s="12">
        <f>Table1[[#This Row],[TeamELO]]/1800</f>
        <v>0.84590775861543543</v>
      </c>
      <c r="CO70" s="12">
        <f>Table1[[#This Row],[EFG%]]/70</f>
        <v>0.61714285714285722</v>
      </c>
      <c r="CP70" s="12">
        <f>Table1[[#This Row],[TS%]]/70</f>
        <v>0.69857142857142851</v>
      </c>
      <c r="CQ70" s="12">
        <f>Table1[[#This Row],[USG%]]/40</f>
        <v>0.63749999999999996</v>
      </c>
      <c r="CR70" s="12">
        <f>Table1[[#This Row],[PACE]]/110</f>
        <v>0.89063636363636367</v>
      </c>
      <c r="CS70" s="12">
        <f>Table1[[#This Row],[PIE]]/24</f>
        <v>0.47500000000000003</v>
      </c>
      <c r="CT70" s="12">
        <f>(0.4*Table1[[#This Row],[EFG%]]+0.25*Table1[[#This Row],[TOV%]]+0.2*Table1[[#This Row],[REB%]]+0.15*Table1[[#This Row],[FTr]])/42</f>
        <v>0.6272619047619048</v>
      </c>
      <c r="CU70" s="12">
        <f>Table1[[#This Row],[NETRTG]]/17</f>
        <v>-0.30588235294117649</v>
      </c>
      <c r="CV70" s="12">
        <f>Table1[[#This Row],[FP]]/62</f>
        <v>0.59354838709677415</v>
      </c>
      <c r="CW70" s="12">
        <f>Table1[[#This Row],[RPM(+/-)]]/12</f>
        <v>-0.29166666666666669</v>
      </c>
      <c r="CX70" s="12">
        <f>Table1[[#This Row],[BPM]]/12</f>
        <v>0</v>
      </c>
      <c r="CY70" s="12">
        <f>Table1[[#This Row],[WS/48]]/0.3</f>
        <v>0.5</v>
      </c>
      <c r="CZ70" s="12">
        <f>Table1[[#This Row],[PIPM]]/9</f>
        <v>0</v>
      </c>
      <c r="DA70" s="12">
        <f>Table1[[#This Row],[WAR]]/20</f>
        <v>0.25</v>
      </c>
      <c r="DB70" s="12">
        <f>Table1[[#This Row],[GmSc]]/21</f>
        <v>0.52428571428571424</v>
      </c>
      <c r="DC70" s="12">
        <f>Table1[[#This Row],[WinsRPM]]/21</f>
        <v>0.2857142857142857</v>
      </c>
      <c r="DD70" s="12">
        <f>Table1[[#This Row],[VORP]]/10</f>
        <v>0.1</v>
      </c>
      <c r="DE70" s="12">
        <f>Table1[[#This Row],[PER]]/33</f>
        <v>0.63636363636363635</v>
      </c>
      <c r="DF70" s="12">
        <f>Table1[[#This Row],[EFF]]/36</f>
        <v>0.57222222222222219</v>
      </c>
      <c r="DG70" s="12">
        <f>Table1[[#This Row],[EWA]]/30</f>
        <v>0.44444444444444448</v>
      </c>
      <c r="DH70" s="12">
        <f>Table1[[#This Row],[PIR]]/40</f>
        <v>0.57499999999999996</v>
      </c>
      <c r="DI70" s="12">
        <f>Table1[[#This Row],[Tendex]]/0.38</f>
        <v>0.56478865552004909</v>
      </c>
      <c r="DJ70" s="14">
        <f>SUM(Table1[[#This Row],[DPI]:[%Tendex]])/32</f>
        <v>0.44277114749916902</v>
      </c>
    </row>
    <row r="71" spans="1:114" x14ac:dyDescent="0.25">
      <c r="A71" t="s">
        <v>69</v>
      </c>
      <c r="B71" t="s">
        <v>90</v>
      </c>
      <c r="C71" t="s">
        <v>94</v>
      </c>
      <c r="D71" t="s">
        <v>54</v>
      </c>
      <c r="E71" s="7">
        <v>10.6</v>
      </c>
      <c r="F71" t="s">
        <v>60</v>
      </c>
      <c r="G71" s="7">
        <v>100.75</v>
      </c>
      <c r="H71" s="6">
        <v>24</v>
      </c>
      <c r="I71" s="6">
        <v>63</v>
      </c>
      <c r="J71" s="6">
        <v>41</v>
      </c>
      <c r="K71" s="6">
        <v>22</v>
      </c>
      <c r="L71" s="8">
        <f>Table1[[#This Row],[W]]/Table1[[#This Row],[GP]]</f>
        <v>0.65079365079365081</v>
      </c>
      <c r="M71" s="6">
        <v>24002.166666666701</v>
      </c>
      <c r="N71" s="7">
        <v>30.4</v>
      </c>
      <c r="O71" s="7">
        <v>1915.1999999999998</v>
      </c>
      <c r="P71" s="7">
        <v>22.9</v>
      </c>
      <c r="Q71" s="7">
        <v>8.1</v>
      </c>
      <c r="R71" s="7">
        <v>16.8</v>
      </c>
      <c r="S71" s="7">
        <v>48.3</v>
      </c>
      <c r="T71" s="7">
        <v>1</v>
      </c>
      <c r="U71" s="7">
        <v>3.4</v>
      </c>
      <c r="V71" s="7">
        <v>30.8</v>
      </c>
      <c r="W71" s="7">
        <v>5.7</v>
      </c>
      <c r="X71" s="7">
        <v>7.4</v>
      </c>
      <c r="Y71" s="7">
        <v>76.900000000000006</v>
      </c>
      <c r="Z71" s="7">
        <v>2.2999999999999998</v>
      </c>
      <c r="AA71" s="7">
        <v>8.6999999999999993</v>
      </c>
      <c r="AB71" s="7">
        <v>11</v>
      </c>
      <c r="AC71" s="7">
        <v>3</v>
      </c>
      <c r="AD71" s="7">
        <v>3.2</v>
      </c>
      <c r="AE71" s="7">
        <v>3.7</v>
      </c>
      <c r="AF71" s="7">
        <v>0.6</v>
      </c>
      <c r="AG71" s="7">
        <v>1.8</v>
      </c>
      <c r="AH71" s="7">
        <v>1.2</v>
      </c>
      <c r="AI71" s="7">
        <v>3.3</v>
      </c>
      <c r="AJ71" s="7">
        <v>6.5</v>
      </c>
      <c r="AK71" s="7">
        <v>110.6</v>
      </c>
      <c r="AL71" s="7">
        <v>98.9</v>
      </c>
      <c r="AM71" s="7">
        <v>18.2</v>
      </c>
      <c r="AN71" s="7">
        <v>7.8</v>
      </c>
      <c r="AO71" s="7">
        <v>25.5</v>
      </c>
      <c r="AP71" s="7">
        <v>13.8</v>
      </c>
      <c r="AQ71" s="7">
        <f>0.96*Table1[[#This Row],[FGA]]+Table1[[#This Row],[TOV]]+(0.44*Table1[[#This Row],[FTA]]-Table1[[#This Row],[OREB]])</f>
        <v>20.783999999999999</v>
      </c>
      <c r="AR71" s="5">
        <v>38</v>
      </c>
      <c r="AS71" s="5">
        <v>0</v>
      </c>
      <c r="AT71" s="5">
        <v>6.2</v>
      </c>
      <c r="AU71" s="5">
        <v>352.5</v>
      </c>
      <c r="AV71" s="9">
        <f>Table1[[#This Row],[BLK]]+Table1[[#This Row],[PFD]]+Table1[[#This Row],[STL]]+Table1[Deflections]+Table1[[#This Row],[LooseBallsRecovered]]+Table1[[#This Row],[REB]]-Table1[[#This Row],[TOV]]+Table1[[#This Row],[ScreenAssistsPTS]]</f>
        <v>25.400000000000002</v>
      </c>
      <c r="AW7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10.749999999999998</v>
      </c>
      <c r="AX71" s="9">
        <f>Table1[[#This Row],[PTS]]/Table1[[#This Row],[POSS/G]]</f>
        <v>1.1018090839107004</v>
      </c>
      <c r="AY71" s="9">
        <v>11.7</v>
      </c>
      <c r="AZ71" s="9">
        <v>6.8</v>
      </c>
      <c r="BA71" s="9">
        <f>P71+AB71+AD71</f>
        <v>37.1</v>
      </c>
      <c r="BB71" s="9">
        <v>0.85</v>
      </c>
      <c r="BC71" s="9">
        <v>1.1000000000000001</v>
      </c>
      <c r="BD71" s="9">
        <v>1.3</v>
      </c>
      <c r="BE71" s="9">
        <v>1517.6802349510135</v>
      </c>
      <c r="BF71" s="15">
        <v>33.9</v>
      </c>
      <c r="BG71" s="15">
        <v>15</v>
      </c>
      <c r="BH71" s="9">
        <v>17.3</v>
      </c>
      <c r="BI71" s="9">
        <v>51.4</v>
      </c>
      <c r="BJ71" s="9">
        <f>0.4*Table1[[#This Row],[EFG%]]+0.25*Table1[[#This Row],[TOV%]]+0.2*Table1[[#This Row],[REB%]]+0.15*Table1[[#This Row],[FTr]]</f>
        <v>32.855000000000004</v>
      </c>
      <c r="BK71" s="9">
        <v>57.3</v>
      </c>
      <c r="BL71" s="9">
        <v>33</v>
      </c>
      <c r="BM71" s="9">
        <v>101.09</v>
      </c>
      <c r="BN71" s="9">
        <v>17.7</v>
      </c>
      <c r="BO71" s="9">
        <v>11.7</v>
      </c>
      <c r="BP71" s="9">
        <v>44.3</v>
      </c>
      <c r="BQ71" s="9">
        <v>7.7</v>
      </c>
      <c r="BR71" s="9">
        <v>2.7</v>
      </c>
      <c r="BS71" s="9">
        <v>0.156</v>
      </c>
      <c r="BT71" s="9">
        <v>4.4800000000000004</v>
      </c>
      <c r="BU71" s="9">
        <v>6.5990809429999997</v>
      </c>
      <c r="BV7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13.16</v>
      </c>
      <c r="BW71" s="9">
        <v>10.130000000000001</v>
      </c>
      <c r="BX71" s="9">
        <v>2.2999999999999998</v>
      </c>
      <c r="BY71" s="9">
        <v>22.95</v>
      </c>
      <c r="BZ7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25.4</v>
      </c>
      <c r="CA71" s="9">
        <f>Table1[[#This Row],[VA]]/30</f>
        <v>11.75</v>
      </c>
      <c r="CB7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27.4</v>
      </c>
      <c r="CC7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0.26078549351045094</v>
      </c>
      <c r="CD71" s="12">
        <f>Table1[[#This Row],[Hustle]]/38</f>
        <v>0.66842105263157903</v>
      </c>
      <c r="CE71" s="12">
        <f>Table1[[#This Row],[Utility]]/23</f>
        <v>0.467391304347826</v>
      </c>
      <c r="CF71" s="12">
        <f>Table1[[#This Row],[PPP]]/1.8</f>
        <v>0.61211615772816685</v>
      </c>
      <c r="CG71" s="12">
        <f>Table1[[#This Row],[AST Ratio]]/35</f>
        <v>0.33428571428571424</v>
      </c>
      <c r="CH71" s="12">
        <f>Table1[[#This Row],[ScreenAssistsPTS]]/18</f>
        <v>0.37777777777777777</v>
      </c>
      <c r="CI71" s="12">
        <f>Table1[[#This Row],[PRA]]/50</f>
        <v>0.74199999999999999</v>
      </c>
      <c r="CJ71" s="12">
        <f>Table1[[#This Row],[AST/TO]]/3</f>
        <v>0.28333333333333333</v>
      </c>
      <c r="CK71" s="12">
        <f>Table1[[#This Row],[REB]]/25</f>
        <v>0.44</v>
      </c>
      <c r="CL71" s="12">
        <f>Table1[[#This Row],[Deflections]]/5</f>
        <v>0.22000000000000003</v>
      </c>
      <c r="CM71" s="12">
        <f>Table1[[#This Row],[LooseBallsRecovered]]/2.3</f>
        <v>0.56521739130434789</v>
      </c>
      <c r="CN71" s="12">
        <f>Table1[[#This Row],[TeamELO]]/1800</f>
        <v>0.84315568608389635</v>
      </c>
      <c r="CO71" s="12">
        <f>Table1[[#This Row],[EFG%]]/70</f>
        <v>0.73428571428571432</v>
      </c>
      <c r="CP71" s="12">
        <f>Table1[[#This Row],[TS%]]/70</f>
        <v>0.81857142857142851</v>
      </c>
      <c r="CQ71" s="12">
        <f>Table1[[#This Row],[USG%]]/40</f>
        <v>0.82499999999999996</v>
      </c>
      <c r="CR71" s="12">
        <f>Table1[[#This Row],[PACE]]/110</f>
        <v>0.91900000000000004</v>
      </c>
      <c r="CS71" s="12">
        <f>Table1[[#This Row],[PIE]]/24</f>
        <v>0.73749999999999993</v>
      </c>
      <c r="CT71" s="12">
        <f>(0.4*Table1[[#This Row],[EFG%]]+0.25*Table1[[#This Row],[TOV%]]+0.2*Table1[[#This Row],[REB%]]+0.15*Table1[[#This Row],[FTr]])/42</f>
        <v>0.78226190476190482</v>
      </c>
      <c r="CU71" s="12">
        <f>Table1[[#This Row],[NETRTG]]/17</f>
        <v>0.68823529411764706</v>
      </c>
      <c r="CV71" s="12">
        <f>Table1[[#This Row],[FP]]/62</f>
        <v>0.71451612903225803</v>
      </c>
      <c r="CW71" s="12">
        <f>Table1[[#This Row],[RPM(+/-)]]/12</f>
        <v>0.64166666666666672</v>
      </c>
      <c r="CX71" s="12">
        <f>Table1[[#This Row],[BPM]]/12</f>
        <v>0.22500000000000001</v>
      </c>
      <c r="CY71" s="12">
        <f>Table1[[#This Row],[WS/48]]/0.3</f>
        <v>0.52</v>
      </c>
      <c r="CZ71" s="12">
        <f>Table1[[#This Row],[PIPM]]/9</f>
        <v>0.49777777777777782</v>
      </c>
      <c r="DA71" s="12">
        <f>Table1[[#This Row],[WAR]]/20</f>
        <v>0.32995404714999998</v>
      </c>
      <c r="DB71" s="12">
        <f>Table1[[#This Row],[GmSc]]/21</f>
        <v>0.62666666666666671</v>
      </c>
      <c r="DC71" s="12">
        <f>Table1[[#This Row],[WinsRPM]]/21</f>
        <v>0.48238095238095241</v>
      </c>
      <c r="DD71" s="12">
        <f>Table1[[#This Row],[VORP]]/10</f>
        <v>0.22999999999999998</v>
      </c>
      <c r="DE71" s="12">
        <f>Table1[[#This Row],[PER]]/33</f>
        <v>0.69545454545454544</v>
      </c>
      <c r="DF71" s="12">
        <f>Table1[[#This Row],[EFF]]/36</f>
        <v>0.70555555555555549</v>
      </c>
      <c r="DG71" s="12">
        <f>Table1[[#This Row],[EWA]]/30</f>
        <v>0.39166666666666666</v>
      </c>
      <c r="DH71" s="12">
        <f>Table1[[#This Row],[PIR]]/40</f>
        <v>0.68499999999999994</v>
      </c>
      <c r="DI71" s="12">
        <f>Table1[[#This Row],[Tendex]]/0.38</f>
        <v>0.68627761450118663</v>
      </c>
      <c r="DJ71" s="14">
        <f>SUM(Table1[[#This Row],[DPI]:[%Tendex]])/32</f>
        <v>0.57782716815880031</v>
      </c>
    </row>
    <row r="72" spans="1:114" x14ac:dyDescent="0.25">
      <c r="A72" t="s">
        <v>70</v>
      </c>
      <c r="B72" t="s">
        <v>90</v>
      </c>
      <c r="C72" t="s">
        <v>92</v>
      </c>
      <c r="D72" t="s">
        <v>54</v>
      </c>
      <c r="E72" s="7">
        <v>10.6</v>
      </c>
      <c r="F72" t="s">
        <v>7</v>
      </c>
      <c r="G72" s="7">
        <v>96.75</v>
      </c>
      <c r="H72" s="6">
        <v>22</v>
      </c>
      <c r="I72" s="6">
        <v>37</v>
      </c>
      <c r="J72" s="6">
        <v>23</v>
      </c>
      <c r="K72" s="6">
        <v>14</v>
      </c>
      <c r="L72" s="8">
        <f>Table1[[#This Row],[W]]/Table1[[#This Row],[GP]]</f>
        <v>0.6216216216216216</v>
      </c>
      <c r="M72" s="6">
        <v>13360.83333333335</v>
      </c>
      <c r="N72" s="7">
        <v>35.799999999999997</v>
      </c>
      <c r="O72" s="7">
        <v>1324.6</v>
      </c>
      <c r="P72" s="7">
        <v>20.3</v>
      </c>
      <c r="Q72" s="7">
        <v>7.5</v>
      </c>
      <c r="R72" s="7">
        <v>14.1</v>
      </c>
      <c r="S72" s="7">
        <v>53.2</v>
      </c>
      <c r="T72" s="7">
        <v>1.5</v>
      </c>
      <c r="U72" s="7">
        <v>3.8</v>
      </c>
      <c r="V72" s="7">
        <v>40.299999999999997</v>
      </c>
      <c r="W72" s="7">
        <v>3.8</v>
      </c>
      <c r="X72" s="7">
        <v>4.5999999999999996</v>
      </c>
      <c r="Y72" s="7">
        <v>82.8</v>
      </c>
      <c r="Z72" s="7">
        <v>2.8</v>
      </c>
      <c r="AA72" s="7">
        <v>8.8000000000000007</v>
      </c>
      <c r="AB72" s="7">
        <v>11.5</v>
      </c>
      <c r="AC72" s="7">
        <v>2.7</v>
      </c>
      <c r="AD72" s="7">
        <v>2.2000000000000002</v>
      </c>
      <c r="AE72" s="7">
        <v>2.2000000000000002</v>
      </c>
      <c r="AF72" s="7">
        <v>0.9</v>
      </c>
      <c r="AG72" s="7">
        <v>1.6</v>
      </c>
      <c r="AH72" s="7">
        <v>0.7</v>
      </c>
      <c r="AI72" s="7">
        <v>3.6</v>
      </c>
      <c r="AJ72" s="7">
        <v>4.5999999999999996</v>
      </c>
      <c r="AK72" s="7">
        <v>114.1</v>
      </c>
      <c r="AL72" s="7">
        <v>108.9</v>
      </c>
      <c r="AM72" s="7">
        <v>9.3000000000000007</v>
      </c>
      <c r="AN72" s="7">
        <v>8.1</v>
      </c>
      <c r="AO72" s="7">
        <v>25.8</v>
      </c>
      <c r="AP72" s="7">
        <v>10.7</v>
      </c>
      <c r="AQ72" s="7">
        <f>0.96*Table1[[#This Row],[FGA]]+Table1[[#This Row],[TOV]]+(0.44*Table1[[#This Row],[FTA]]-Table1[[#This Row],[OREB]])</f>
        <v>14.96</v>
      </c>
      <c r="AR72" s="5">
        <v>29</v>
      </c>
      <c r="AS72" s="5">
        <v>0</v>
      </c>
      <c r="AT72" s="5">
        <v>12</v>
      </c>
      <c r="AU72" s="5">
        <v>580</v>
      </c>
      <c r="AV72" s="9">
        <f>Table1[[#This Row],[BLK]]+Table1[[#This Row],[PFD]]+Table1[[#This Row],[STL]]+Table1[Deflections]+Table1[[#This Row],[LooseBallsRecovered]]+Table1[[#This Row],[REB]]-Table1[[#This Row],[TOV]]+Table1[[#This Row],[ScreenAssistsPTS]]</f>
        <v>25.400000000000002</v>
      </c>
      <c r="AW7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10.590000000000002</v>
      </c>
      <c r="AX72" s="9">
        <f>Table1[[#This Row],[PTS]]/Table1[[#This Row],[POSS/G]]</f>
        <v>1.356951871657754</v>
      </c>
      <c r="AY72" s="9">
        <v>10.6</v>
      </c>
      <c r="AZ72" s="9">
        <v>6</v>
      </c>
      <c r="BA72" s="9">
        <f>P72+AB72+AD72</f>
        <v>34</v>
      </c>
      <c r="BB72" s="9">
        <v>0.99</v>
      </c>
      <c r="BC72" s="9">
        <v>1.6</v>
      </c>
      <c r="BD72" s="9">
        <v>1.4</v>
      </c>
      <c r="BE72" s="9">
        <v>1499.0411115068555</v>
      </c>
      <c r="BF72" s="15">
        <v>27</v>
      </c>
      <c r="BG72" s="15">
        <v>12</v>
      </c>
      <c r="BH72" s="9">
        <v>16.899999999999999</v>
      </c>
      <c r="BI72" s="9">
        <v>58.5</v>
      </c>
      <c r="BJ72" s="9">
        <f>0.4*Table1[[#This Row],[EFG%]]+0.25*Table1[[#This Row],[TOV%]]+0.2*Table1[[#This Row],[REB%]]+0.15*Table1[[#This Row],[FTr]]</f>
        <v>33.83</v>
      </c>
      <c r="BK72" s="9">
        <v>62.9</v>
      </c>
      <c r="BL72" s="9">
        <v>22.2</v>
      </c>
      <c r="BM72" s="9">
        <v>96.03</v>
      </c>
      <c r="BN72" s="9">
        <v>15</v>
      </c>
      <c r="BO72" s="9">
        <v>5.2</v>
      </c>
      <c r="BP72" s="9">
        <v>42.9</v>
      </c>
      <c r="BQ72" s="9">
        <v>4.0999999999999996</v>
      </c>
      <c r="BR72" s="9">
        <v>5</v>
      </c>
      <c r="BS72" s="9">
        <v>0.21</v>
      </c>
      <c r="BT72" s="9">
        <v>4.5</v>
      </c>
      <c r="BU72" s="9">
        <v>10</v>
      </c>
      <c r="BV7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14.890000000000004</v>
      </c>
      <c r="BW72" s="9">
        <v>12.5</v>
      </c>
      <c r="BX72" s="9">
        <v>4.7</v>
      </c>
      <c r="BY72" s="9">
        <v>24.5</v>
      </c>
      <c r="BZ7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26.9</v>
      </c>
      <c r="CA72" s="9">
        <f>Table1[[#This Row],[VA]]/30</f>
        <v>19.333333333333332</v>
      </c>
      <c r="CB7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27.200000000000003</v>
      </c>
      <c r="CC7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0.28448207854470031</v>
      </c>
      <c r="CD72" s="12">
        <f>Table1[[#This Row],[Hustle]]/38</f>
        <v>0.66842105263157903</v>
      </c>
      <c r="CE72" s="12">
        <f>Table1[[#This Row],[Utility]]/23</f>
        <v>0.46043478260869575</v>
      </c>
      <c r="CF72" s="12">
        <f>Table1[[#This Row],[PPP]]/1.8</f>
        <v>0.75386215092097442</v>
      </c>
      <c r="CG72" s="12">
        <f>Table1[[#This Row],[AST Ratio]]/35</f>
        <v>0.30285714285714282</v>
      </c>
      <c r="CH72" s="12">
        <f>Table1[[#This Row],[ScreenAssistsPTS]]/18</f>
        <v>0.33333333333333331</v>
      </c>
      <c r="CI72" s="12">
        <f>Table1[[#This Row],[PRA]]/50</f>
        <v>0.68</v>
      </c>
      <c r="CJ72" s="12">
        <f>Table1[[#This Row],[AST/TO]]/3</f>
        <v>0.33</v>
      </c>
      <c r="CK72" s="12">
        <f>Table1[[#This Row],[REB]]/25</f>
        <v>0.46</v>
      </c>
      <c r="CL72" s="12">
        <f>Table1[[#This Row],[Deflections]]/5</f>
        <v>0.32</v>
      </c>
      <c r="CM72" s="12">
        <f>Table1[[#This Row],[LooseBallsRecovered]]/2.3</f>
        <v>0.60869565217391308</v>
      </c>
      <c r="CN72" s="12">
        <f>Table1[[#This Row],[TeamELO]]/1800</f>
        <v>0.83280061750380863</v>
      </c>
      <c r="CO72" s="12">
        <f>Table1[[#This Row],[EFG%]]/70</f>
        <v>0.83571428571428574</v>
      </c>
      <c r="CP72" s="12">
        <f>Table1[[#This Row],[TS%]]/70</f>
        <v>0.89857142857142858</v>
      </c>
      <c r="CQ72" s="12">
        <f>Table1[[#This Row],[USG%]]/40</f>
        <v>0.55499999999999994</v>
      </c>
      <c r="CR72" s="12">
        <f>Table1[[#This Row],[PACE]]/110</f>
        <v>0.873</v>
      </c>
      <c r="CS72" s="12">
        <f>Table1[[#This Row],[PIE]]/24</f>
        <v>0.625</v>
      </c>
      <c r="CT72" s="12">
        <f>(0.4*Table1[[#This Row],[EFG%]]+0.25*Table1[[#This Row],[TOV%]]+0.2*Table1[[#This Row],[REB%]]+0.15*Table1[[#This Row],[FTr]])/42</f>
        <v>0.80547619047619046</v>
      </c>
      <c r="CU72" s="12">
        <f>Table1[[#This Row],[NETRTG]]/17</f>
        <v>0.30588235294117649</v>
      </c>
      <c r="CV72" s="12">
        <f>Table1[[#This Row],[FP]]/62</f>
        <v>0.6919354838709677</v>
      </c>
      <c r="CW72" s="12">
        <f>Table1[[#This Row],[RPM(+/-)]]/12</f>
        <v>0.34166666666666662</v>
      </c>
      <c r="CX72" s="12">
        <f>Table1[[#This Row],[BPM]]/12</f>
        <v>0.41666666666666669</v>
      </c>
      <c r="CY72" s="12">
        <f>Table1[[#This Row],[WS/48]]/0.3</f>
        <v>0.7</v>
      </c>
      <c r="CZ72" s="12">
        <f>Table1[[#This Row],[PIPM]]/9</f>
        <v>0.5</v>
      </c>
      <c r="DA72" s="12">
        <f>Table1[[#This Row],[WAR]]/20</f>
        <v>0.5</v>
      </c>
      <c r="DB72" s="12">
        <f>Table1[[#This Row],[GmSc]]/21</f>
        <v>0.70904761904761926</v>
      </c>
      <c r="DC72" s="12">
        <f>Table1[[#This Row],[WinsRPM]]/21</f>
        <v>0.59523809523809523</v>
      </c>
      <c r="DD72" s="12">
        <f>Table1[[#This Row],[VORP]]/10</f>
        <v>0.47000000000000003</v>
      </c>
      <c r="DE72" s="12">
        <f>Table1[[#This Row],[PER]]/33</f>
        <v>0.74242424242424243</v>
      </c>
      <c r="DF72" s="12">
        <f>Table1[[#This Row],[EFF]]/36</f>
        <v>0.74722222222222223</v>
      </c>
      <c r="DG72" s="12">
        <f>Table1[[#This Row],[EWA]]/30</f>
        <v>0.64444444444444438</v>
      </c>
      <c r="DH72" s="12">
        <f>Table1[[#This Row],[PIR]]/40</f>
        <v>0.68</v>
      </c>
      <c r="DI72" s="12">
        <f>Table1[[#This Row],[Tendex]]/0.38</f>
        <v>0.7486370488018429</v>
      </c>
      <c r="DJ72" s="14">
        <f>SUM(Table1[[#This Row],[DPI]:[%Tendex]])/32</f>
        <v>0.59801035872235297</v>
      </c>
    </row>
    <row r="73" spans="1:114" x14ac:dyDescent="0.25">
      <c r="A73" t="s">
        <v>70</v>
      </c>
      <c r="B73" t="s">
        <v>97</v>
      </c>
      <c r="C73" t="s">
        <v>92</v>
      </c>
      <c r="D73" t="s">
        <v>54</v>
      </c>
      <c r="E73" s="7">
        <v>10.6</v>
      </c>
      <c r="F73" t="s">
        <v>7</v>
      </c>
      <c r="G73" s="7">
        <v>100.88</v>
      </c>
      <c r="H73" s="6">
        <v>23</v>
      </c>
      <c r="I73" s="6">
        <v>37</v>
      </c>
      <c r="J73" s="6">
        <v>17</v>
      </c>
      <c r="K73" s="6">
        <v>20</v>
      </c>
      <c r="L73" s="8">
        <f>Table1[[#This Row],[W]]/Table1[[#This Row],[GP]]</f>
        <v>0.45945945945945948</v>
      </c>
      <c r="M73" s="6">
        <v>13814.08333333335</v>
      </c>
      <c r="N73" s="7">
        <v>33.700000000000003</v>
      </c>
      <c r="O73" s="7">
        <v>1246.9000000000001</v>
      </c>
      <c r="P73" s="7">
        <v>21.7</v>
      </c>
      <c r="Q73" s="7">
        <v>7.8</v>
      </c>
      <c r="R73" s="7">
        <v>15.9</v>
      </c>
      <c r="S73" s="7">
        <v>48.8</v>
      </c>
      <c r="T73" s="7">
        <v>1.8</v>
      </c>
      <c r="U73" s="7">
        <v>4.5999999999999996</v>
      </c>
      <c r="V73" s="7">
        <v>38.799999999999997</v>
      </c>
      <c r="W73" s="7">
        <v>4.4000000000000004</v>
      </c>
      <c r="X73" s="7">
        <v>5.2</v>
      </c>
      <c r="Y73" s="7">
        <v>83</v>
      </c>
      <c r="Z73" s="7">
        <v>3.3</v>
      </c>
      <c r="AA73" s="7">
        <v>8.9</v>
      </c>
      <c r="AB73" s="7">
        <v>12.1</v>
      </c>
      <c r="AC73" s="7">
        <v>2.4</v>
      </c>
      <c r="AD73" s="7">
        <v>2.9</v>
      </c>
      <c r="AE73" s="7">
        <v>3.1</v>
      </c>
      <c r="AF73" s="7">
        <v>0.9</v>
      </c>
      <c r="AG73" s="7">
        <v>1.9</v>
      </c>
      <c r="AH73" s="7">
        <v>0.8</v>
      </c>
      <c r="AI73" s="7">
        <v>3.8</v>
      </c>
      <c r="AJ73" s="7">
        <v>5.4</v>
      </c>
      <c r="AK73" s="7">
        <v>111.3</v>
      </c>
      <c r="AL73" s="7">
        <v>110</v>
      </c>
      <c r="AM73" s="7">
        <v>14</v>
      </c>
      <c r="AN73" s="7">
        <v>9</v>
      </c>
      <c r="AO73" s="7">
        <v>24.4</v>
      </c>
      <c r="AP73" s="7">
        <v>12.6</v>
      </c>
      <c r="AQ73" s="7">
        <f>0.96*Table1[[#This Row],[FGA]]+Table1[[#This Row],[TOV]]+(0.44*Table1[[#This Row],[FTA]]-Table1[[#This Row],[OREB]])</f>
        <v>17.352</v>
      </c>
      <c r="AR73" s="5">
        <v>23</v>
      </c>
      <c r="AS73" s="5">
        <v>0</v>
      </c>
      <c r="AT73" s="5">
        <v>10.5</v>
      </c>
      <c r="AU73" s="5">
        <v>575</v>
      </c>
      <c r="AV73" s="9">
        <f>Table1[[#This Row],[BLK]]+Table1[[#This Row],[PFD]]+Table1[[#This Row],[STL]]+Table1[Deflections]+Table1[[#This Row],[LooseBallsRecovered]]+Table1[[#This Row],[REB]]-Table1[[#This Row],[TOV]]+Table1[[#This Row],[ScreenAssistsPTS]]</f>
        <v>25.200000000000003</v>
      </c>
      <c r="AW7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9.4600000000000009</v>
      </c>
      <c r="AX73" s="9">
        <f>Table1[[#This Row],[PTS]]/Table1[[#This Row],[POSS/G]]</f>
        <v>1.2505763024435224</v>
      </c>
      <c r="AY73" s="9">
        <v>12.2</v>
      </c>
      <c r="AZ73" s="9">
        <v>5.0999999999999996</v>
      </c>
      <c r="BA73" s="9">
        <f>P73+AB73+AD73</f>
        <v>36.699999999999996</v>
      </c>
      <c r="BB73" s="9">
        <v>0.96</v>
      </c>
      <c r="BC73" s="9">
        <v>1.6</v>
      </c>
      <c r="BD73" s="9">
        <v>1.3</v>
      </c>
      <c r="BE73" s="9">
        <v>1513.2229424662535</v>
      </c>
      <c r="BF73" s="15">
        <v>27.7</v>
      </c>
      <c r="BG73" s="15">
        <v>14</v>
      </c>
      <c r="BH73" s="9">
        <v>16.7</v>
      </c>
      <c r="BI73" s="9">
        <v>54.4</v>
      </c>
      <c r="BJ73" s="9">
        <f>0.4*Table1[[#This Row],[EFG%]]+0.25*Table1[[#This Row],[TOV%]]+0.2*Table1[[#This Row],[REB%]]+0.15*Table1[[#This Row],[FTr]]</f>
        <v>32.755000000000003</v>
      </c>
      <c r="BK73" s="9">
        <v>59.4</v>
      </c>
      <c r="BL73" s="9">
        <v>25.8</v>
      </c>
      <c r="BM73" s="9">
        <v>101.15</v>
      </c>
      <c r="BN73" s="9">
        <v>15.6</v>
      </c>
      <c r="BO73" s="9">
        <v>1.4</v>
      </c>
      <c r="BP73" s="9">
        <v>46.1</v>
      </c>
      <c r="BQ73" s="9">
        <v>0.9</v>
      </c>
      <c r="BR73" s="9">
        <v>7</v>
      </c>
      <c r="BS73" s="9">
        <v>0.2</v>
      </c>
      <c r="BT73" s="9">
        <v>2</v>
      </c>
      <c r="BU73" s="9">
        <v>7.4</v>
      </c>
      <c r="BV7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14.519999999999994</v>
      </c>
      <c r="BW73" s="9">
        <v>10.4</v>
      </c>
      <c r="BX73" s="9">
        <v>4.2</v>
      </c>
      <c r="BY73" s="9">
        <v>28.4</v>
      </c>
      <c r="BZ7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27.499999999999989</v>
      </c>
      <c r="CA73" s="9">
        <f>Table1[[#This Row],[VA]]/30</f>
        <v>19.166666666666668</v>
      </c>
      <c r="CB7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28.29999999999999</v>
      </c>
      <c r="CC7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0.27828584675880397</v>
      </c>
      <c r="CD73" s="12">
        <f>Table1[[#This Row],[Hustle]]/38</f>
        <v>0.66315789473684217</v>
      </c>
      <c r="CE73" s="12">
        <f>Table1[[#This Row],[Utility]]/23</f>
        <v>0.41130434782608699</v>
      </c>
      <c r="CF73" s="12">
        <f>Table1[[#This Row],[PPP]]/1.8</f>
        <v>0.69476461246862353</v>
      </c>
      <c r="CG73" s="12">
        <f>Table1[[#This Row],[AST Ratio]]/35</f>
        <v>0.34857142857142853</v>
      </c>
      <c r="CH73" s="12">
        <f>Table1[[#This Row],[ScreenAssistsPTS]]/18</f>
        <v>0.28333333333333333</v>
      </c>
      <c r="CI73" s="12">
        <f>Table1[[#This Row],[PRA]]/50</f>
        <v>0.73399999999999987</v>
      </c>
      <c r="CJ73" s="12">
        <f>Table1[[#This Row],[AST/TO]]/3</f>
        <v>0.32</v>
      </c>
      <c r="CK73" s="12">
        <f>Table1[[#This Row],[REB]]/25</f>
        <v>0.48399999999999999</v>
      </c>
      <c r="CL73" s="12">
        <f>Table1[[#This Row],[Deflections]]/5</f>
        <v>0.32</v>
      </c>
      <c r="CM73" s="12">
        <f>Table1[[#This Row],[LooseBallsRecovered]]/2.3</f>
        <v>0.56521739130434789</v>
      </c>
      <c r="CN73" s="12">
        <f>Table1[[#This Row],[TeamELO]]/1800</f>
        <v>0.84067941248125189</v>
      </c>
      <c r="CO73" s="12">
        <f>Table1[[#This Row],[EFG%]]/70</f>
        <v>0.77714285714285714</v>
      </c>
      <c r="CP73" s="12">
        <f>Table1[[#This Row],[TS%]]/70</f>
        <v>0.84857142857142853</v>
      </c>
      <c r="CQ73" s="12">
        <f>Table1[[#This Row],[USG%]]/40</f>
        <v>0.64500000000000002</v>
      </c>
      <c r="CR73" s="12">
        <f>Table1[[#This Row],[PACE]]/110</f>
        <v>0.91954545454545455</v>
      </c>
      <c r="CS73" s="12">
        <f>Table1[[#This Row],[PIE]]/24</f>
        <v>0.65</v>
      </c>
      <c r="CT73" s="12">
        <f>(0.4*Table1[[#This Row],[EFG%]]+0.25*Table1[[#This Row],[TOV%]]+0.2*Table1[[#This Row],[REB%]]+0.15*Table1[[#This Row],[FTr]])/42</f>
        <v>0.77988095238095245</v>
      </c>
      <c r="CU73" s="12">
        <f>Table1[[#This Row],[NETRTG]]/17</f>
        <v>8.2352941176470587E-2</v>
      </c>
      <c r="CV73" s="12">
        <f>Table1[[#This Row],[FP]]/62</f>
        <v>0.74354838709677418</v>
      </c>
      <c r="CW73" s="12">
        <f>Table1[[#This Row],[RPM(+/-)]]/12</f>
        <v>7.4999999999999997E-2</v>
      </c>
      <c r="CX73" s="12">
        <f>Table1[[#This Row],[BPM]]/12</f>
        <v>0.58333333333333337</v>
      </c>
      <c r="CY73" s="12">
        <f>Table1[[#This Row],[WS/48]]/0.3</f>
        <v>0.66666666666666674</v>
      </c>
      <c r="CZ73" s="12">
        <f>Table1[[#This Row],[PIPM]]/9</f>
        <v>0.22222222222222221</v>
      </c>
      <c r="DA73" s="12">
        <f>Table1[[#This Row],[WAR]]/20</f>
        <v>0.37</v>
      </c>
      <c r="DB73" s="12">
        <f>Table1[[#This Row],[GmSc]]/21</f>
        <v>0.69142857142857117</v>
      </c>
      <c r="DC73" s="12">
        <f>Table1[[#This Row],[WinsRPM]]/21</f>
        <v>0.49523809523809526</v>
      </c>
      <c r="DD73" s="12">
        <f>Table1[[#This Row],[VORP]]/10</f>
        <v>0.42000000000000004</v>
      </c>
      <c r="DE73" s="12">
        <f>Table1[[#This Row],[PER]]/33</f>
        <v>0.8606060606060606</v>
      </c>
      <c r="DF73" s="12">
        <f>Table1[[#This Row],[EFF]]/36</f>
        <v>0.76388888888888862</v>
      </c>
      <c r="DG73" s="12">
        <f>Table1[[#This Row],[EWA]]/30</f>
        <v>0.63888888888888895</v>
      </c>
      <c r="DH73" s="12">
        <f>Table1[[#This Row],[PIR]]/40</f>
        <v>0.7074999999999998</v>
      </c>
      <c r="DI73" s="12">
        <f>Table1[[#This Row],[Tendex]]/0.38</f>
        <v>0.7323311756810631</v>
      </c>
      <c r="DJ73" s="14">
        <f>SUM(Table1[[#This Row],[DPI]:[%Tendex]])/32</f>
        <v>0.57306794826842633</v>
      </c>
    </row>
    <row r="74" spans="1:114" x14ac:dyDescent="0.25">
      <c r="A74" t="s">
        <v>76</v>
      </c>
      <c r="B74" t="s">
        <v>97</v>
      </c>
      <c r="C74" t="s">
        <v>94</v>
      </c>
      <c r="D74" t="s">
        <v>54</v>
      </c>
      <c r="E74" s="7">
        <v>10.6</v>
      </c>
      <c r="F74" t="s">
        <v>77</v>
      </c>
      <c r="G74" s="7">
        <v>98.89</v>
      </c>
      <c r="H74" s="6">
        <v>33</v>
      </c>
      <c r="I74" s="6">
        <v>81</v>
      </c>
      <c r="J74" s="6">
        <v>48</v>
      </c>
      <c r="K74" s="6">
        <v>33</v>
      </c>
      <c r="L74" s="8">
        <f>Table1[[#This Row],[W]]/Table1[[#This Row],[GP]]</f>
        <v>0.59259259259259256</v>
      </c>
      <c r="M74" s="6">
        <v>40543</v>
      </c>
      <c r="N74" s="7">
        <v>33.200000000000003</v>
      </c>
      <c r="O74" s="7">
        <v>2689.2000000000003</v>
      </c>
      <c r="P74" s="7">
        <v>21.3</v>
      </c>
      <c r="Q74" s="7">
        <v>8.4</v>
      </c>
      <c r="R74" s="7">
        <v>16.3</v>
      </c>
      <c r="S74" s="7">
        <v>51.9</v>
      </c>
      <c r="T74" s="7">
        <v>0.1</v>
      </c>
      <c r="U74" s="7">
        <v>0.5</v>
      </c>
      <c r="V74" s="7">
        <v>23.8</v>
      </c>
      <c r="W74" s="7">
        <v>4.3</v>
      </c>
      <c r="X74" s="7">
        <v>5.0999999999999996</v>
      </c>
      <c r="Y74" s="7">
        <v>84.7</v>
      </c>
      <c r="Z74" s="7">
        <v>3.1</v>
      </c>
      <c r="AA74" s="7">
        <v>6.1</v>
      </c>
      <c r="AB74" s="7">
        <v>9.1999999999999993</v>
      </c>
      <c r="AC74" s="7">
        <v>4.0999999999999996</v>
      </c>
      <c r="AD74" s="7">
        <v>2.4</v>
      </c>
      <c r="AE74" s="7">
        <v>1.8</v>
      </c>
      <c r="AF74" s="7">
        <v>0.5</v>
      </c>
      <c r="AG74" s="7">
        <v>1.3</v>
      </c>
      <c r="AH74" s="7">
        <v>0.6</v>
      </c>
      <c r="AI74" s="7">
        <v>2.2000000000000002</v>
      </c>
      <c r="AJ74" s="7">
        <v>4.7</v>
      </c>
      <c r="AK74" s="7">
        <v>112.5</v>
      </c>
      <c r="AL74" s="7">
        <v>111</v>
      </c>
      <c r="AM74" s="7">
        <v>11.5</v>
      </c>
      <c r="AN74" s="7">
        <v>9.6</v>
      </c>
      <c r="AO74" s="7">
        <v>18</v>
      </c>
      <c r="AP74" s="7">
        <v>7.9</v>
      </c>
      <c r="AQ74" s="7">
        <f>0.96*Table1[[#This Row],[FGA]]+Table1[[#This Row],[TOV]]+(0.44*Table1[[#This Row],[FTA]]-Table1[[#This Row],[OREB]])</f>
        <v>16.591999999999999</v>
      </c>
      <c r="AR74" s="5">
        <v>32</v>
      </c>
      <c r="AS74" s="5">
        <v>0</v>
      </c>
      <c r="AT74" s="5">
        <v>9.3000000000000007</v>
      </c>
      <c r="AU74" s="5">
        <v>496.7</v>
      </c>
      <c r="AV74" s="9">
        <f>Table1[[#This Row],[BLK]]+Table1[[#This Row],[PFD]]+Table1[[#This Row],[STL]]+Table1[Deflections]+Table1[[#This Row],[LooseBallsRecovered]]+Table1[[#This Row],[REB]]-Table1[[#This Row],[TOV]]+Table1[[#This Row],[ScreenAssistsPTS]]</f>
        <v>24.9</v>
      </c>
      <c r="AW7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14.250000000000002</v>
      </c>
      <c r="AX74" s="9">
        <f>Table1[[#This Row],[PTS]]/Table1[[#This Row],[POSS/G]]</f>
        <v>1.2837512054001929</v>
      </c>
      <c r="AY74" s="9">
        <v>10.6</v>
      </c>
      <c r="AZ74" s="9">
        <v>9</v>
      </c>
      <c r="BA74" s="9">
        <f>P74+AB74+AD74</f>
        <v>32.9</v>
      </c>
      <c r="BB74" s="9">
        <v>1.35</v>
      </c>
      <c r="BC74" s="9">
        <v>1.1000000000000001</v>
      </c>
      <c r="BD74" s="9">
        <v>0.9</v>
      </c>
      <c r="BE74" s="9">
        <v>1541.5876433411406</v>
      </c>
      <c r="BF74" s="15">
        <v>26.4</v>
      </c>
      <c r="BG74" s="15">
        <v>8.8000000000000007</v>
      </c>
      <c r="BH74" s="9">
        <v>13.9</v>
      </c>
      <c r="BI74" s="9">
        <v>52.2</v>
      </c>
      <c r="BJ74" s="9">
        <f>0.4*Table1[[#This Row],[EFG%]]+0.25*Table1[[#This Row],[TOV%]]+0.2*Table1[[#This Row],[REB%]]+0.15*Table1[[#This Row],[FTr]]</f>
        <v>29.820000000000004</v>
      </c>
      <c r="BK74" s="9">
        <v>57.6</v>
      </c>
      <c r="BL74" s="9">
        <v>26.8</v>
      </c>
      <c r="BM74" s="9">
        <v>98.36</v>
      </c>
      <c r="BN74" s="9">
        <v>14.3</v>
      </c>
      <c r="BO74" s="9">
        <v>1.5</v>
      </c>
      <c r="BP74" s="9">
        <v>39.700000000000003</v>
      </c>
      <c r="BQ74" s="9">
        <v>1.1000000000000001</v>
      </c>
      <c r="BR74" s="9">
        <v>1.6</v>
      </c>
      <c r="BS74" s="9">
        <v>0.16700000000000001</v>
      </c>
      <c r="BT74" s="9">
        <v>1.2</v>
      </c>
      <c r="BU74" s="9">
        <v>6.4124868880000001</v>
      </c>
      <c r="BV7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14.259999999999998</v>
      </c>
      <c r="BW74" s="9">
        <v>7.84</v>
      </c>
      <c r="BX74" s="9">
        <v>2.6</v>
      </c>
      <c r="BY74" s="9">
        <v>24.6</v>
      </c>
      <c r="BZ7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24.199999999999996</v>
      </c>
      <c r="CA74" s="9">
        <f>Table1[[#This Row],[VA]]/30</f>
        <v>16.556666666666665</v>
      </c>
      <c r="CB7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26.099999999999998</v>
      </c>
      <c r="CC7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0.2515379811550032</v>
      </c>
      <c r="CD74" s="12">
        <f>Table1[[#This Row],[Hustle]]/38</f>
        <v>0.65526315789473677</v>
      </c>
      <c r="CE74" s="12">
        <f>Table1[[#This Row],[Utility]]/23</f>
        <v>0.61956521739130443</v>
      </c>
      <c r="CF74" s="12">
        <f>Table1[[#This Row],[PPP]]/1.8</f>
        <v>0.71319511411121828</v>
      </c>
      <c r="CG74" s="12">
        <f>Table1[[#This Row],[AST Ratio]]/35</f>
        <v>0.30285714285714282</v>
      </c>
      <c r="CH74" s="12">
        <f>Table1[[#This Row],[ScreenAssistsPTS]]/18</f>
        <v>0.5</v>
      </c>
      <c r="CI74" s="12">
        <f>Table1[[#This Row],[PRA]]/50</f>
        <v>0.65799999999999992</v>
      </c>
      <c r="CJ74" s="12">
        <f>Table1[[#This Row],[AST/TO]]/3</f>
        <v>0.45</v>
      </c>
      <c r="CK74" s="12">
        <f>Table1[[#This Row],[REB]]/25</f>
        <v>0.36799999999999999</v>
      </c>
      <c r="CL74" s="12">
        <f>Table1[[#This Row],[Deflections]]/5</f>
        <v>0.22000000000000003</v>
      </c>
      <c r="CM74" s="12">
        <f>Table1[[#This Row],[LooseBallsRecovered]]/2.3</f>
        <v>0.39130434782608697</v>
      </c>
      <c r="CN74" s="12">
        <f>Table1[[#This Row],[TeamELO]]/1800</f>
        <v>0.85643757963396705</v>
      </c>
      <c r="CO74" s="12">
        <f>Table1[[#This Row],[EFG%]]/70</f>
        <v>0.74571428571428577</v>
      </c>
      <c r="CP74" s="12">
        <f>Table1[[#This Row],[TS%]]/70</f>
        <v>0.82285714285714284</v>
      </c>
      <c r="CQ74" s="12">
        <f>Table1[[#This Row],[USG%]]/40</f>
        <v>0.67</v>
      </c>
      <c r="CR74" s="12">
        <f>Table1[[#This Row],[PACE]]/110</f>
        <v>0.89418181818181819</v>
      </c>
      <c r="CS74" s="12">
        <f>Table1[[#This Row],[PIE]]/24</f>
        <v>0.59583333333333333</v>
      </c>
      <c r="CT74" s="12">
        <f>(0.4*Table1[[#This Row],[EFG%]]+0.25*Table1[[#This Row],[TOV%]]+0.2*Table1[[#This Row],[REB%]]+0.15*Table1[[#This Row],[FTr]])/42</f>
        <v>0.71000000000000008</v>
      </c>
      <c r="CU74" s="12">
        <f>Table1[[#This Row],[NETRTG]]/17</f>
        <v>8.8235294117647065E-2</v>
      </c>
      <c r="CV74" s="12">
        <f>Table1[[#This Row],[FP]]/62</f>
        <v>0.64032258064516134</v>
      </c>
      <c r="CW74" s="12">
        <f>Table1[[#This Row],[RPM(+/-)]]/12</f>
        <v>9.1666666666666674E-2</v>
      </c>
      <c r="CX74" s="12">
        <f>Table1[[#This Row],[BPM]]/12</f>
        <v>0.13333333333333333</v>
      </c>
      <c r="CY74" s="12">
        <f>Table1[[#This Row],[WS/48]]/0.3</f>
        <v>0.55666666666666675</v>
      </c>
      <c r="CZ74" s="12">
        <f>Table1[[#This Row],[PIPM]]/9</f>
        <v>0.13333333333333333</v>
      </c>
      <c r="DA74" s="12">
        <f>Table1[[#This Row],[WAR]]/20</f>
        <v>0.32062434439999998</v>
      </c>
      <c r="DB74" s="12">
        <f>Table1[[#This Row],[GmSc]]/21</f>
        <v>0.6790476190476189</v>
      </c>
      <c r="DC74" s="12">
        <f>Table1[[#This Row],[WinsRPM]]/21</f>
        <v>0.37333333333333335</v>
      </c>
      <c r="DD74" s="12">
        <f>Table1[[#This Row],[VORP]]/10</f>
        <v>0.26</v>
      </c>
      <c r="DE74" s="12">
        <f>Table1[[#This Row],[PER]]/33</f>
        <v>0.74545454545454548</v>
      </c>
      <c r="DF74" s="12">
        <f>Table1[[#This Row],[EFF]]/36</f>
        <v>0.67222222222222205</v>
      </c>
      <c r="DG74" s="12">
        <f>Table1[[#This Row],[EWA]]/30</f>
        <v>0.55188888888888887</v>
      </c>
      <c r="DH74" s="12">
        <f>Table1[[#This Row],[PIR]]/40</f>
        <v>0.65249999999999997</v>
      </c>
      <c r="DI74" s="12">
        <f>Table1[[#This Row],[Tendex]]/0.38</f>
        <v>0.66194205567106101</v>
      </c>
      <c r="DJ74" s="14">
        <f>SUM(Table1[[#This Row],[DPI]:[%Tendex]])/32</f>
        <v>0.52293062573692239</v>
      </c>
    </row>
    <row r="75" spans="1:114" x14ac:dyDescent="0.25">
      <c r="A75" t="s">
        <v>76</v>
      </c>
      <c r="B75" t="s">
        <v>97</v>
      </c>
      <c r="C75" t="s">
        <v>93</v>
      </c>
      <c r="D75" t="s">
        <v>54</v>
      </c>
      <c r="E75" s="7">
        <v>10.6</v>
      </c>
      <c r="F75" t="s">
        <v>77</v>
      </c>
      <c r="G75" s="7">
        <v>98.89</v>
      </c>
      <c r="H75" s="6">
        <v>33</v>
      </c>
      <c r="I75" s="6">
        <v>62</v>
      </c>
      <c r="J75" s="6">
        <v>34</v>
      </c>
      <c r="K75" s="6">
        <v>28</v>
      </c>
      <c r="L75" s="8">
        <f>Table1[[#This Row],[W]]/Table1[[#This Row],[GP]]</f>
        <v>0.54838709677419351</v>
      </c>
      <c r="M75" s="6">
        <v>33633.930000000037</v>
      </c>
      <c r="N75" s="7">
        <v>32.6</v>
      </c>
      <c r="O75" s="7">
        <v>2021.2</v>
      </c>
      <c r="P75" s="7">
        <v>20.8</v>
      </c>
      <c r="Q75" s="7">
        <v>8.1999999999999993</v>
      </c>
      <c r="R75" s="7">
        <v>16.100000000000001</v>
      </c>
      <c r="S75" s="7">
        <v>50.9</v>
      </c>
      <c r="T75" s="7">
        <v>0.1</v>
      </c>
      <c r="U75" s="7">
        <v>0.4</v>
      </c>
      <c r="V75" s="7">
        <v>20</v>
      </c>
      <c r="W75" s="7">
        <v>4.4000000000000004</v>
      </c>
      <c r="X75" s="7">
        <v>5.2</v>
      </c>
      <c r="Y75" s="7">
        <v>84.7</v>
      </c>
      <c r="Z75" s="7">
        <v>3.1</v>
      </c>
      <c r="AA75" s="7">
        <v>5.8</v>
      </c>
      <c r="AB75" s="7">
        <v>8.8000000000000007</v>
      </c>
      <c r="AC75" s="7">
        <v>4.0999999999999996</v>
      </c>
      <c r="AD75" s="7">
        <v>2.5</v>
      </c>
      <c r="AE75" s="7">
        <v>1.8</v>
      </c>
      <c r="AF75" s="7">
        <v>0.5</v>
      </c>
      <c r="AG75" s="7">
        <v>1.3</v>
      </c>
      <c r="AH75" s="7">
        <v>0.7</v>
      </c>
      <c r="AI75" s="7">
        <v>2.2000000000000002</v>
      </c>
      <c r="AJ75" s="7">
        <v>5</v>
      </c>
      <c r="AK75" s="7">
        <v>112.5</v>
      </c>
      <c r="AL75" s="7">
        <v>112.1</v>
      </c>
      <c r="AM75" s="7">
        <v>12.2</v>
      </c>
      <c r="AN75" s="7">
        <v>9.6999999999999993</v>
      </c>
      <c r="AO75" s="7">
        <v>17.600000000000001</v>
      </c>
      <c r="AP75" s="7">
        <v>8.1</v>
      </c>
      <c r="AQ75" s="7">
        <f>0.96*Table1[[#This Row],[FGA]]+Table1[[#This Row],[TOV]]+(0.44*Table1[[#This Row],[FTA]]-Table1[[#This Row],[OREB]])</f>
        <v>16.443999999999999</v>
      </c>
      <c r="AR75" s="5">
        <v>22</v>
      </c>
      <c r="AS75" s="5">
        <v>0</v>
      </c>
      <c r="AT75" s="5">
        <v>9</v>
      </c>
      <c r="AU75" s="5">
        <v>470</v>
      </c>
      <c r="AV75" s="9">
        <f>Table1[[#This Row],[BLK]]+Table1[[#This Row],[PFD]]+Table1[[#This Row],[STL]]+Table1[Deflections]+Table1[[#This Row],[LooseBallsRecovered]]+Table1[[#This Row],[REB]]-Table1[[#This Row],[TOV]]+Table1[[#This Row],[ScreenAssistsPTS]]</f>
        <v>24.8</v>
      </c>
      <c r="AW7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14.470000000000002</v>
      </c>
      <c r="AX75" s="9">
        <f>Table1[[#This Row],[PTS]]/Table1[[#This Row],[POSS/G]]</f>
        <v>1.2648990513257117</v>
      </c>
      <c r="AY75" s="9">
        <v>11.1</v>
      </c>
      <c r="AZ75" s="9">
        <v>9</v>
      </c>
      <c r="BA75" s="9">
        <f>P75+AB75+AD75</f>
        <v>32.1</v>
      </c>
      <c r="BB75" s="9">
        <v>1.37</v>
      </c>
      <c r="BC75" s="9">
        <v>1.1000000000000001</v>
      </c>
      <c r="BD75" s="9">
        <v>0.9</v>
      </c>
      <c r="BE75" s="9">
        <v>1534.9408734037263</v>
      </c>
      <c r="BF75" s="15">
        <v>27.3</v>
      </c>
      <c r="BG75" s="15">
        <v>8.9</v>
      </c>
      <c r="BH75" s="9">
        <v>13.7</v>
      </c>
      <c r="BI75" s="9">
        <v>51.2</v>
      </c>
      <c r="BJ75" s="9">
        <f>0.4*Table1[[#This Row],[EFG%]]+0.25*Table1[[#This Row],[TOV%]]+0.2*Table1[[#This Row],[REB%]]+0.15*Table1[[#This Row],[FTr]]</f>
        <v>29.540000000000006</v>
      </c>
      <c r="BK75" s="9">
        <v>56.7</v>
      </c>
      <c r="BL75" s="9">
        <v>27.1</v>
      </c>
      <c r="BM75" s="9">
        <v>98.52</v>
      </c>
      <c r="BN75" s="9">
        <v>13.8</v>
      </c>
      <c r="BO75" s="9">
        <v>0.4</v>
      </c>
      <c r="BP75" s="9">
        <v>38.700000000000003</v>
      </c>
      <c r="BQ75" s="9">
        <v>0.5</v>
      </c>
      <c r="BR75" s="9">
        <v>1.3</v>
      </c>
      <c r="BS75" s="9">
        <v>0.16500000000000001</v>
      </c>
      <c r="BT75" s="9">
        <v>0.8</v>
      </c>
      <c r="BU75" s="9">
        <v>5.9</v>
      </c>
      <c r="BV7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13.689999999999996</v>
      </c>
      <c r="BW75" s="9">
        <v>7.5</v>
      </c>
      <c r="BX75" s="9">
        <v>2.5</v>
      </c>
      <c r="BY75" s="9">
        <v>24</v>
      </c>
      <c r="BZ7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23.399999999999995</v>
      </c>
      <c r="CA75" s="9">
        <f>Table1[[#This Row],[VA]]/30</f>
        <v>15.666666666666666</v>
      </c>
      <c r="CB7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25.499999999999996</v>
      </c>
      <c r="CC7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0.24369962350945681</v>
      </c>
      <c r="CD75" s="12">
        <f>Table1[[#This Row],[Hustle]]/38</f>
        <v>0.65263157894736845</v>
      </c>
      <c r="CE75" s="12">
        <f>Table1[[#This Row],[Utility]]/23</f>
        <v>0.62913043478260877</v>
      </c>
      <c r="CF75" s="12">
        <f>Table1[[#This Row],[PPP]]/1.8</f>
        <v>0.70272169518095096</v>
      </c>
      <c r="CG75" s="12">
        <f>Table1[[#This Row],[AST Ratio]]/35</f>
        <v>0.31714285714285712</v>
      </c>
      <c r="CH75" s="12">
        <f>Table1[[#This Row],[ScreenAssistsPTS]]/18</f>
        <v>0.5</v>
      </c>
      <c r="CI75" s="12">
        <f>Table1[[#This Row],[PRA]]/50</f>
        <v>0.64200000000000002</v>
      </c>
      <c r="CJ75" s="12">
        <f>Table1[[#This Row],[AST/TO]]/3</f>
        <v>0.45666666666666672</v>
      </c>
      <c r="CK75" s="12">
        <f>Table1[[#This Row],[REB]]/25</f>
        <v>0.35200000000000004</v>
      </c>
      <c r="CL75" s="12">
        <f>Table1[[#This Row],[Deflections]]/5</f>
        <v>0.22000000000000003</v>
      </c>
      <c r="CM75" s="12">
        <f>Table1[[#This Row],[LooseBallsRecovered]]/2.3</f>
        <v>0.39130434782608697</v>
      </c>
      <c r="CN75" s="12">
        <f>Table1[[#This Row],[TeamELO]]/1800</f>
        <v>0.85274492966873683</v>
      </c>
      <c r="CO75" s="12">
        <f>Table1[[#This Row],[EFG%]]/70</f>
        <v>0.73142857142857143</v>
      </c>
      <c r="CP75" s="12">
        <f>Table1[[#This Row],[TS%]]/70</f>
        <v>0.81</v>
      </c>
      <c r="CQ75" s="12">
        <f>Table1[[#This Row],[USG%]]/40</f>
        <v>0.67749999999999999</v>
      </c>
      <c r="CR75" s="12">
        <f>Table1[[#This Row],[PACE]]/110</f>
        <v>0.89563636363636356</v>
      </c>
      <c r="CS75" s="12">
        <f>Table1[[#This Row],[PIE]]/24</f>
        <v>0.57500000000000007</v>
      </c>
      <c r="CT75" s="12">
        <f>(0.4*Table1[[#This Row],[EFG%]]+0.25*Table1[[#This Row],[TOV%]]+0.2*Table1[[#This Row],[REB%]]+0.15*Table1[[#This Row],[FTr]])/42</f>
        <v>0.70333333333333348</v>
      </c>
      <c r="CU75" s="12">
        <f>Table1[[#This Row],[NETRTG]]/17</f>
        <v>2.3529411764705882E-2</v>
      </c>
      <c r="CV75" s="12">
        <f>Table1[[#This Row],[FP]]/62</f>
        <v>0.62419354838709684</v>
      </c>
      <c r="CW75" s="12">
        <f>Table1[[#This Row],[RPM(+/-)]]/12</f>
        <v>4.1666666666666664E-2</v>
      </c>
      <c r="CX75" s="12">
        <f>Table1[[#This Row],[BPM]]/12</f>
        <v>0.10833333333333334</v>
      </c>
      <c r="CY75" s="12">
        <f>Table1[[#This Row],[WS/48]]/0.3</f>
        <v>0.55000000000000004</v>
      </c>
      <c r="CZ75" s="12">
        <f>Table1[[#This Row],[PIPM]]/9</f>
        <v>8.8888888888888892E-2</v>
      </c>
      <c r="DA75" s="12">
        <f>Table1[[#This Row],[WAR]]/20</f>
        <v>0.29500000000000004</v>
      </c>
      <c r="DB75" s="12">
        <f>Table1[[#This Row],[GmSc]]/21</f>
        <v>0.65190476190476176</v>
      </c>
      <c r="DC75" s="12">
        <f>Table1[[#This Row],[WinsRPM]]/21</f>
        <v>0.35714285714285715</v>
      </c>
      <c r="DD75" s="12">
        <f>Table1[[#This Row],[VORP]]/10</f>
        <v>0.25</v>
      </c>
      <c r="DE75" s="12">
        <f>Table1[[#This Row],[PER]]/33</f>
        <v>0.72727272727272729</v>
      </c>
      <c r="DF75" s="12">
        <f>Table1[[#This Row],[EFF]]/36</f>
        <v>0.64999999999999991</v>
      </c>
      <c r="DG75" s="12">
        <f>Table1[[#This Row],[EWA]]/30</f>
        <v>0.52222222222222225</v>
      </c>
      <c r="DH75" s="12">
        <f>Table1[[#This Row],[PIR]]/40</f>
        <v>0.63749999999999996</v>
      </c>
      <c r="DI75" s="12">
        <f>Table1[[#This Row],[Tendex]]/0.38</f>
        <v>0.64131479870909691</v>
      </c>
      <c r="DJ75" s="14">
        <f>SUM(Table1[[#This Row],[DPI]:[%Tendex]])/32</f>
        <v>0.50869406234080938</v>
      </c>
    </row>
    <row r="76" spans="1:114" x14ac:dyDescent="0.25">
      <c r="A76" t="s">
        <v>80</v>
      </c>
      <c r="B76" t="s">
        <v>97</v>
      </c>
      <c r="C76" t="s">
        <v>91</v>
      </c>
      <c r="D76" t="s">
        <v>54</v>
      </c>
      <c r="E76" s="7">
        <v>10.6</v>
      </c>
      <c r="F76" t="s">
        <v>81</v>
      </c>
      <c r="G76" s="7">
        <v>98.49</v>
      </c>
      <c r="H76" s="6">
        <v>24</v>
      </c>
      <c r="I76" s="6">
        <v>22</v>
      </c>
      <c r="J76" s="6">
        <v>15</v>
      </c>
      <c r="K76" s="6">
        <v>7</v>
      </c>
      <c r="L76" s="8">
        <f>Table1[[#This Row],[W]]/Table1[[#This Row],[GP]]</f>
        <v>0.68181818181818177</v>
      </c>
      <c r="M76" s="6">
        <v>7899.75</v>
      </c>
      <c r="N76" s="7">
        <v>29.4</v>
      </c>
      <c r="O76" s="7">
        <v>646.79999999999995</v>
      </c>
      <c r="P76" s="7">
        <v>16.399999999999999</v>
      </c>
      <c r="Q76" s="7">
        <v>6</v>
      </c>
      <c r="R76" s="7">
        <v>12.6</v>
      </c>
      <c r="S76" s="7">
        <v>47.3</v>
      </c>
      <c r="T76" s="7">
        <v>1.1000000000000001</v>
      </c>
      <c r="U76" s="7">
        <v>3.6</v>
      </c>
      <c r="V76" s="7">
        <v>31.6</v>
      </c>
      <c r="W76" s="7">
        <v>3.3</v>
      </c>
      <c r="X76" s="7">
        <v>4</v>
      </c>
      <c r="Y76" s="7">
        <v>83</v>
      </c>
      <c r="Z76" s="7">
        <v>2.4</v>
      </c>
      <c r="AA76" s="7">
        <v>7.2</v>
      </c>
      <c r="AB76" s="7">
        <v>9.6</v>
      </c>
      <c r="AC76" s="7">
        <v>3.6</v>
      </c>
      <c r="AD76" s="7">
        <v>7.1</v>
      </c>
      <c r="AE76" s="7">
        <v>2.9</v>
      </c>
      <c r="AF76" s="7">
        <v>1.3</v>
      </c>
      <c r="AG76" s="7">
        <v>0.8</v>
      </c>
      <c r="AH76" s="7">
        <v>0.8</v>
      </c>
      <c r="AI76" s="7">
        <v>3.1</v>
      </c>
      <c r="AJ76" s="7">
        <v>5.2</v>
      </c>
      <c r="AK76" s="7">
        <v>111.3</v>
      </c>
      <c r="AL76" s="7">
        <v>105</v>
      </c>
      <c r="AM76" s="7">
        <v>36.299999999999997</v>
      </c>
      <c r="AN76" s="7">
        <v>7.9</v>
      </c>
      <c r="AO76" s="7">
        <v>23.9</v>
      </c>
      <c r="AP76" s="7">
        <v>11.8</v>
      </c>
      <c r="AQ76" s="7">
        <f>0.96*Table1[[#This Row],[FGA]]+Table1[[#This Row],[TOV]]+(0.44*Table1[[#This Row],[FTA]]-Table1[[#This Row],[OREB]])</f>
        <v>14.356</v>
      </c>
      <c r="AR76" s="5">
        <v>12</v>
      </c>
      <c r="AS76" s="5">
        <v>1</v>
      </c>
      <c r="AT76" s="5">
        <v>12.5</v>
      </c>
      <c r="AU76" s="5">
        <v>470</v>
      </c>
      <c r="AV76" s="9">
        <f>Table1[[#This Row],[BLK]]+Table1[[#This Row],[PFD]]+Table1[[#This Row],[STL]]+Table1[Deflections]+Table1[[#This Row],[LooseBallsRecovered]]+Table1[[#This Row],[REB]]-Table1[[#This Row],[TOV]]+Table1[[#This Row],[ScreenAssistsPTS]]</f>
        <v>24.599999999999998</v>
      </c>
      <c r="AW7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13.590000000000002</v>
      </c>
      <c r="AX76" s="9">
        <f>Table1[[#This Row],[PTS]]/Table1[[#This Row],[POSS/G]]</f>
        <v>1.1423794928949567</v>
      </c>
      <c r="AY76" s="9">
        <v>29.4</v>
      </c>
      <c r="AZ76" s="9">
        <v>7.7</v>
      </c>
      <c r="BA76" s="9">
        <f>P76+AB76+AD76</f>
        <v>33.1</v>
      </c>
      <c r="BB76" s="9">
        <v>2.4900000000000002</v>
      </c>
      <c r="BC76" s="9">
        <v>2.2000000000000002</v>
      </c>
      <c r="BD76" s="9">
        <v>0.7</v>
      </c>
      <c r="BE76" s="9">
        <v>1677.6067089062224</v>
      </c>
      <c r="BF76" s="15">
        <v>26.2</v>
      </c>
      <c r="BG76" s="15">
        <v>16</v>
      </c>
      <c r="BH76" s="9">
        <v>15.9</v>
      </c>
      <c r="BI76" s="9">
        <v>51.8</v>
      </c>
      <c r="BJ76" s="9">
        <f>0.4*Table1[[#This Row],[EFG%]]+0.25*Table1[[#This Row],[TOV%]]+0.2*Table1[[#This Row],[REB%]]+0.15*Table1[[#This Row],[FTr]]</f>
        <v>31.83</v>
      </c>
      <c r="BK76" s="9">
        <v>57</v>
      </c>
      <c r="BL76" s="9">
        <v>24.5</v>
      </c>
      <c r="BM76" s="9">
        <v>98.83</v>
      </c>
      <c r="BN76" s="9">
        <v>17.5</v>
      </c>
      <c r="BO76" s="9">
        <v>6.3</v>
      </c>
      <c r="BP76" s="9">
        <v>42</v>
      </c>
      <c r="BQ76" s="9">
        <v>4.3</v>
      </c>
      <c r="BR76" s="9">
        <v>10</v>
      </c>
      <c r="BS76" s="9">
        <v>0.25</v>
      </c>
      <c r="BT76" s="9">
        <v>5.5</v>
      </c>
      <c r="BU76" s="9">
        <v>12</v>
      </c>
      <c r="BV7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10.219999999999997</v>
      </c>
      <c r="BW76" s="9">
        <v>12</v>
      </c>
      <c r="BX76" s="9">
        <v>5</v>
      </c>
      <c r="BY76" s="9">
        <v>17.5</v>
      </c>
      <c r="BZ7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24.999999999999996</v>
      </c>
      <c r="CA76" s="9">
        <f>Table1[[#This Row],[VA]]/30</f>
        <v>15.666666666666666</v>
      </c>
      <c r="CB7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26.299999999999997</v>
      </c>
      <c r="CC7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0.27132301337079195</v>
      </c>
      <c r="CD76" s="12">
        <f>Table1[[#This Row],[Hustle]]/38</f>
        <v>0.64736842105263148</v>
      </c>
      <c r="CE76" s="12">
        <f>Table1[[#This Row],[Utility]]/23</f>
        <v>0.59086956521739142</v>
      </c>
      <c r="CF76" s="12">
        <f>Table1[[#This Row],[PPP]]/1.8</f>
        <v>0.63465527383053144</v>
      </c>
      <c r="CG76" s="12">
        <f>Table1[[#This Row],[AST Ratio]]/35</f>
        <v>0.84</v>
      </c>
      <c r="CH76" s="12">
        <f>Table1[[#This Row],[ScreenAssistsPTS]]/18</f>
        <v>0.42777777777777781</v>
      </c>
      <c r="CI76" s="12">
        <f>Table1[[#This Row],[PRA]]/50</f>
        <v>0.66200000000000003</v>
      </c>
      <c r="CJ76" s="12">
        <f>Table1[[#This Row],[AST/TO]]/3</f>
        <v>0.83000000000000007</v>
      </c>
      <c r="CK76" s="12">
        <f>Table1[[#This Row],[REB]]/25</f>
        <v>0.38400000000000001</v>
      </c>
      <c r="CL76" s="12">
        <f>Table1[[#This Row],[Deflections]]/5</f>
        <v>0.44000000000000006</v>
      </c>
      <c r="CM76" s="12">
        <f>Table1[[#This Row],[LooseBallsRecovered]]/2.3</f>
        <v>0.30434782608695654</v>
      </c>
      <c r="CN76" s="12">
        <f>Table1[[#This Row],[TeamELO]]/1800</f>
        <v>0.93200372717012359</v>
      </c>
      <c r="CO76" s="12">
        <f>Table1[[#This Row],[EFG%]]/70</f>
        <v>0.74</v>
      </c>
      <c r="CP76" s="12">
        <f>Table1[[#This Row],[TS%]]/70</f>
        <v>0.81428571428571428</v>
      </c>
      <c r="CQ76" s="12">
        <f>Table1[[#This Row],[USG%]]/40</f>
        <v>0.61250000000000004</v>
      </c>
      <c r="CR76" s="12">
        <f>Table1[[#This Row],[PACE]]/110</f>
        <v>0.89845454545454539</v>
      </c>
      <c r="CS76" s="12">
        <f>Table1[[#This Row],[PIE]]/24</f>
        <v>0.72916666666666663</v>
      </c>
      <c r="CT76" s="12">
        <f>(0.4*Table1[[#This Row],[EFG%]]+0.25*Table1[[#This Row],[TOV%]]+0.2*Table1[[#This Row],[REB%]]+0.15*Table1[[#This Row],[FTr]])/42</f>
        <v>0.75785714285714278</v>
      </c>
      <c r="CU76" s="12">
        <f>Table1[[#This Row],[NETRTG]]/17</f>
        <v>0.37058823529411766</v>
      </c>
      <c r="CV76" s="12">
        <f>Table1[[#This Row],[FP]]/62</f>
        <v>0.67741935483870963</v>
      </c>
      <c r="CW76" s="12">
        <f>Table1[[#This Row],[RPM(+/-)]]/12</f>
        <v>0.35833333333333334</v>
      </c>
      <c r="CX76" s="12">
        <f>Table1[[#This Row],[BPM]]/12</f>
        <v>0.83333333333333337</v>
      </c>
      <c r="CY76" s="12">
        <f>Table1[[#This Row],[WS/48]]/0.3</f>
        <v>0.83333333333333337</v>
      </c>
      <c r="CZ76" s="12">
        <f>Table1[[#This Row],[PIPM]]/9</f>
        <v>0.61111111111111116</v>
      </c>
      <c r="DA76" s="12">
        <f>Table1[[#This Row],[WAR]]/20</f>
        <v>0.6</v>
      </c>
      <c r="DB76" s="12">
        <f>Table1[[#This Row],[GmSc]]/21</f>
        <v>0.48666666666666653</v>
      </c>
      <c r="DC76" s="12">
        <f>Table1[[#This Row],[WinsRPM]]/21</f>
        <v>0.5714285714285714</v>
      </c>
      <c r="DD76" s="12">
        <f>Table1[[#This Row],[VORP]]/10</f>
        <v>0.5</v>
      </c>
      <c r="DE76" s="12">
        <f>Table1[[#This Row],[PER]]/33</f>
        <v>0.53030303030303028</v>
      </c>
      <c r="DF76" s="12">
        <f>Table1[[#This Row],[EFF]]/36</f>
        <v>0.69444444444444431</v>
      </c>
      <c r="DG76" s="12">
        <f>Table1[[#This Row],[EWA]]/30</f>
        <v>0.52222222222222225</v>
      </c>
      <c r="DH76" s="12">
        <f>Table1[[#This Row],[PIR]]/40</f>
        <v>0.65749999999999997</v>
      </c>
      <c r="DI76" s="12">
        <f>Table1[[#This Row],[Tendex]]/0.38</f>
        <v>0.71400792992313666</v>
      </c>
      <c r="DJ76" s="14">
        <f>SUM(Table1[[#This Row],[DPI]:[%Tendex]])/32</f>
        <v>0.63143681958223419</v>
      </c>
    </row>
    <row r="77" spans="1:114" x14ac:dyDescent="0.25">
      <c r="A77" t="s">
        <v>64</v>
      </c>
      <c r="B77" t="s">
        <v>90</v>
      </c>
      <c r="C77" t="s">
        <v>93</v>
      </c>
      <c r="D77" t="s">
        <v>29</v>
      </c>
      <c r="E77" s="7">
        <v>11.5</v>
      </c>
      <c r="F77" t="s">
        <v>65</v>
      </c>
      <c r="G77" s="7">
        <v>97.03</v>
      </c>
      <c r="H77" s="6">
        <v>23</v>
      </c>
      <c r="I77" s="6">
        <v>57</v>
      </c>
      <c r="J77" s="6">
        <v>31</v>
      </c>
      <c r="K77" s="6">
        <v>26</v>
      </c>
      <c r="L77" s="8">
        <f>Table1[[#This Row],[W]]/Table1[[#This Row],[GP]]</f>
        <v>0.54385964912280704</v>
      </c>
      <c r="M77" s="6">
        <v>11882.750000000025</v>
      </c>
      <c r="N77" s="7">
        <v>37.1</v>
      </c>
      <c r="O77" s="7">
        <v>2114.7000000000003</v>
      </c>
      <c r="P77" s="7">
        <v>27.2</v>
      </c>
      <c r="Q77" s="7">
        <v>10</v>
      </c>
      <c r="R77" s="7">
        <v>18.8</v>
      </c>
      <c r="S77" s="7">
        <v>53.3</v>
      </c>
      <c r="T77" s="7">
        <v>0.5</v>
      </c>
      <c r="U77" s="7">
        <v>1.8</v>
      </c>
      <c r="V77" s="7">
        <v>29</v>
      </c>
      <c r="W77" s="7">
        <v>6.7</v>
      </c>
      <c r="X77" s="7">
        <v>8.8000000000000007</v>
      </c>
      <c r="Y77" s="7">
        <v>75.5</v>
      </c>
      <c r="Z77" s="7">
        <v>2.1</v>
      </c>
      <c r="AA77" s="7">
        <v>8.1</v>
      </c>
      <c r="AB77" s="7">
        <v>10.199999999999999</v>
      </c>
      <c r="AC77" s="7">
        <v>1.4</v>
      </c>
      <c r="AD77" s="7">
        <v>4.9000000000000004</v>
      </c>
      <c r="AE77" s="7">
        <v>2.9</v>
      </c>
      <c r="AF77" s="7">
        <v>1.4</v>
      </c>
      <c r="AG77" s="7">
        <v>1.4</v>
      </c>
      <c r="AH77" s="7">
        <v>1</v>
      </c>
      <c r="AI77" s="7">
        <v>3.1</v>
      </c>
      <c r="AJ77" s="7">
        <v>6.8</v>
      </c>
      <c r="AK77" s="7">
        <v>109.3</v>
      </c>
      <c r="AL77" s="7">
        <v>105.2</v>
      </c>
      <c r="AM77" s="7">
        <v>24.2</v>
      </c>
      <c r="AN77" s="7">
        <v>6.1</v>
      </c>
      <c r="AO77" s="7">
        <v>21.6</v>
      </c>
      <c r="AP77" s="7">
        <v>9.4</v>
      </c>
      <c r="AQ77" s="7">
        <f>0.96*Table1[[#This Row],[FGA]]+Table1[[#This Row],[TOV]]+(0.44*Table1[[#This Row],[FTA]]-Table1[[#This Row],[OREB]])</f>
        <v>22.72</v>
      </c>
      <c r="AR77" s="5">
        <v>30</v>
      </c>
      <c r="AS77" s="5">
        <v>1</v>
      </c>
      <c r="AT77" s="5">
        <v>12.7</v>
      </c>
      <c r="AU77" s="5">
        <v>670</v>
      </c>
      <c r="AV77" s="9">
        <f>Table1[[#This Row],[BLK]]+Table1[[#This Row],[PFD]]+Table1[[#This Row],[STL]]+Table1[Deflections]+Table1[[#This Row],[LooseBallsRecovered]]+Table1[[#This Row],[REB]]-Table1[[#This Row],[TOV]]+Table1[[#This Row],[ScreenAssistsPTS]]</f>
        <v>24.400000000000002</v>
      </c>
      <c r="AW7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11.8</v>
      </c>
      <c r="AX77" s="9">
        <f>Table1[[#This Row],[PTS]]/Table1[[#This Row],[POSS/G]]</f>
        <v>1.1971830985915493</v>
      </c>
      <c r="AY77" s="9">
        <v>16</v>
      </c>
      <c r="AZ77" s="9">
        <v>3.2</v>
      </c>
      <c r="BA77" s="9">
        <f>P77+AB77+AD77</f>
        <v>42.3</v>
      </c>
      <c r="BB77" s="9">
        <v>1.7</v>
      </c>
      <c r="BC77" s="9">
        <v>2.5</v>
      </c>
      <c r="BD77" s="9">
        <v>1.8</v>
      </c>
      <c r="BE77" s="9">
        <v>1514.4280564197593</v>
      </c>
      <c r="BF77" s="15">
        <v>35.6</v>
      </c>
      <c r="BG77" s="15">
        <v>11</v>
      </c>
      <c r="BH77" s="9">
        <v>14.1</v>
      </c>
      <c r="BI77" s="9">
        <v>54.7</v>
      </c>
      <c r="BJ77" s="9">
        <f>0.4*Table1[[#This Row],[EFG%]]+0.25*Table1[[#This Row],[TOV%]]+0.2*Table1[[#This Row],[REB%]]+0.15*Table1[[#This Row],[FTr]]</f>
        <v>32.790000000000006</v>
      </c>
      <c r="BK77" s="9">
        <v>60</v>
      </c>
      <c r="BL77" s="9">
        <v>30.9</v>
      </c>
      <c r="BM77" s="9">
        <v>97.12</v>
      </c>
      <c r="BN77" s="9">
        <v>19.2</v>
      </c>
      <c r="BO77" s="9">
        <v>4.0999999999999996</v>
      </c>
      <c r="BP77" s="9">
        <v>52.3</v>
      </c>
      <c r="BQ77" s="9">
        <v>2.9</v>
      </c>
      <c r="BR77" s="9">
        <v>6.6</v>
      </c>
      <c r="BS77" s="9">
        <v>0.22500000000000001</v>
      </c>
      <c r="BT77" s="9">
        <v>4.7</v>
      </c>
      <c r="BU77" s="9">
        <v>12.7</v>
      </c>
      <c r="BV7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17.5</v>
      </c>
      <c r="BW77" s="9">
        <v>13</v>
      </c>
      <c r="BX77" s="9">
        <v>5.5</v>
      </c>
      <c r="BY77" s="9">
        <v>27.5</v>
      </c>
      <c r="BZ7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31.299999999999997</v>
      </c>
      <c r="CA77" s="9">
        <f>Table1[[#This Row],[VA]]/30</f>
        <v>22.333333333333332</v>
      </c>
      <c r="CB7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33.999999999999986</v>
      </c>
      <c r="CC7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0.34215466387213556</v>
      </c>
      <c r="CD77" s="12">
        <f>Table1[[#This Row],[Hustle]]/38</f>
        <v>0.64210526315789485</v>
      </c>
      <c r="CE77" s="12">
        <f>Table1[[#This Row],[Utility]]/23</f>
        <v>0.5130434782608696</v>
      </c>
      <c r="CF77" s="12">
        <f>Table1[[#This Row],[PPP]]/1.8</f>
        <v>0.66510172143974955</v>
      </c>
      <c r="CG77" s="12">
        <f>Table1[[#This Row],[AST Ratio]]/35</f>
        <v>0.45714285714285713</v>
      </c>
      <c r="CH77" s="12">
        <f>Table1[[#This Row],[ScreenAssistsPTS]]/18</f>
        <v>0.17777777777777778</v>
      </c>
      <c r="CI77" s="12">
        <f>Table1[[#This Row],[PRA]]/50</f>
        <v>0.84599999999999997</v>
      </c>
      <c r="CJ77" s="12">
        <f>Table1[[#This Row],[AST/TO]]/3</f>
        <v>0.56666666666666665</v>
      </c>
      <c r="CK77" s="12">
        <f>Table1[[#This Row],[REB]]/25</f>
        <v>0.40799999999999997</v>
      </c>
      <c r="CL77" s="12">
        <f>Table1[[#This Row],[Deflections]]/5</f>
        <v>0.5</v>
      </c>
      <c r="CM77" s="12">
        <f>Table1[[#This Row],[LooseBallsRecovered]]/2.3</f>
        <v>0.78260869565217395</v>
      </c>
      <c r="CN77" s="12">
        <f>Table1[[#This Row],[TeamELO]]/1800</f>
        <v>0.84134892023319963</v>
      </c>
      <c r="CO77" s="12">
        <f>Table1[[#This Row],[EFG%]]/70</f>
        <v>0.78142857142857147</v>
      </c>
      <c r="CP77" s="12">
        <f>Table1[[#This Row],[TS%]]/70</f>
        <v>0.8571428571428571</v>
      </c>
      <c r="CQ77" s="12">
        <f>Table1[[#This Row],[USG%]]/40</f>
        <v>0.77249999999999996</v>
      </c>
      <c r="CR77" s="12">
        <f>Table1[[#This Row],[PACE]]/110</f>
        <v>0.88290909090909098</v>
      </c>
      <c r="CS77" s="12">
        <f>Table1[[#This Row],[PIE]]/24</f>
        <v>0.79999999999999993</v>
      </c>
      <c r="CT77" s="12">
        <f>(0.4*Table1[[#This Row],[EFG%]]+0.25*Table1[[#This Row],[TOV%]]+0.2*Table1[[#This Row],[REB%]]+0.15*Table1[[#This Row],[FTr]])/42</f>
        <v>0.78071428571428592</v>
      </c>
      <c r="CU77" s="12">
        <f>Table1[[#This Row],[NETRTG]]/17</f>
        <v>0.24117647058823527</v>
      </c>
      <c r="CV77" s="12">
        <f>Table1[[#This Row],[FP]]/62</f>
        <v>0.84354838709677415</v>
      </c>
      <c r="CW77" s="12">
        <f>Table1[[#This Row],[RPM(+/-)]]/12</f>
        <v>0.24166666666666667</v>
      </c>
      <c r="CX77" s="12">
        <f>Table1[[#This Row],[BPM]]/12</f>
        <v>0.54999999999999993</v>
      </c>
      <c r="CY77" s="12">
        <f>Table1[[#This Row],[WS/48]]/0.3</f>
        <v>0.75</v>
      </c>
      <c r="CZ77" s="12">
        <f>Table1[[#This Row],[PIPM]]/9</f>
        <v>0.52222222222222225</v>
      </c>
      <c r="DA77" s="12">
        <f>Table1[[#This Row],[WAR]]/20</f>
        <v>0.63500000000000001</v>
      </c>
      <c r="DB77" s="12">
        <f>Table1[[#This Row],[GmSc]]/21</f>
        <v>0.83333333333333337</v>
      </c>
      <c r="DC77" s="12">
        <f>Table1[[#This Row],[WinsRPM]]/21</f>
        <v>0.61904761904761907</v>
      </c>
      <c r="DD77" s="12">
        <f>Table1[[#This Row],[VORP]]/10</f>
        <v>0.55000000000000004</v>
      </c>
      <c r="DE77" s="12">
        <f>Table1[[#This Row],[PER]]/33</f>
        <v>0.83333333333333337</v>
      </c>
      <c r="DF77" s="12">
        <f>Table1[[#This Row],[EFF]]/36</f>
        <v>0.86944444444444435</v>
      </c>
      <c r="DG77" s="12">
        <f>Table1[[#This Row],[EWA]]/30</f>
        <v>0.74444444444444435</v>
      </c>
      <c r="DH77" s="12">
        <f>Table1[[#This Row],[PIR]]/40</f>
        <v>0.84999999999999964</v>
      </c>
      <c r="DI77" s="12">
        <f>Table1[[#This Row],[Tendex]]/0.38</f>
        <v>0.90040701018983038</v>
      </c>
      <c r="DJ77" s="14">
        <f>SUM(Table1[[#This Row],[DPI]:[%Tendex]])/32</f>
        <v>0.66431606615290306</v>
      </c>
    </row>
    <row r="78" spans="1:114" x14ac:dyDescent="0.25">
      <c r="A78" t="s">
        <v>64</v>
      </c>
      <c r="B78" t="s">
        <v>90</v>
      </c>
      <c r="C78" t="s">
        <v>91</v>
      </c>
      <c r="D78" t="s">
        <v>29</v>
      </c>
      <c r="E78" s="7">
        <v>11.5</v>
      </c>
      <c r="F78" t="s">
        <v>65</v>
      </c>
      <c r="G78" s="7">
        <v>97.03</v>
      </c>
      <c r="H78" s="6">
        <v>23</v>
      </c>
      <c r="I78" s="6">
        <v>19</v>
      </c>
      <c r="J78" s="6">
        <v>10</v>
      </c>
      <c r="K78" s="6">
        <v>9</v>
      </c>
      <c r="L78" s="8">
        <f>Table1[[#This Row],[W]]/Table1[[#This Row],[GP]]</f>
        <v>0.52631578947368418</v>
      </c>
      <c r="M78" s="6">
        <v>3960.9166666666752</v>
      </c>
      <c r="N78" s="7">
        <v>37.200000000000003</v>
      </c>
      <c r="O78" s="7">
        <v>706.80000000000007</v>
      </c>
      <c r="P78" s="7">
        <v>29.2</v>
      </c>
      <c r="Q78" s="7">
        <v>11.1</v>
      </c>
      <c r="R78" s="7">
        <v>20.2</v>
      </c>
      <c r="S78" s="7">
        <v>54.7</v>
      </c>
      <c r="T78" s="7">
        <v>0.5</v>
      </c>
      <c r="U78" s="7">
        <v>1.7</v>
      </c>
      <c r="V78" s="7">
        <v>27.3</v>
      </c>
      <c r="W78" s="7">
        <v>6.6</v>
      </c>
      <c r="X78" s="7">
        <v>8.6999999999999993</v>
      </c>
      <c r="Y78" s="7">
        <v>75.8</v>
      </c>
      <c r="Z78" s="7">
        <v>1.9</v>
      </c>
      <c r="AA78" s="7">
        <v>8.1999999999999993</v>
      </c>
      <c r="AB78" s="7">
        <v>10.1</v>
      </c>
      <c r="AC78" s="7">
        <v>1.4</v>
      </c>
      <c r="AD78" s="7">
        <v>4.5</v>
      </c>
      <c r="AE78" s="7">
        <v>2.8</v>
      </c>
      <c r="AF78" s="7">
        <v>1.7</v>
      </c>
      <c r="AG78" s="7">
        <v>1.8</v>
      </c>
      <c r="AH78" s="7">
        <v>0.9</v>
      </c>
      <c r="AI78" s="7">
        <v>3.6</v>
      </c>
      <c r="AJ78" s="7">
        <v>7</v>
      </c>
      <c r="AK78" s="7">
        <v>108.7</v>
      </c>
      <c r="AL78" s="7">
        <v>104.7</v>
      </c>
      <c r="AM78" s="7">
        <v>22.6</v>
      </c>
      <c r="AN78" s="7">
        <v>5.5</v>
      </c>
      <c r="AO78" s="7">
        <v>22.4</v>
      </c>
      <c r="AP78" s="7">
        <v>8.9</v>
      </c>
      <c r="AQ78" s="7">
        <f>0.96*Table1[[#This Row],[FGA]]+Table1[[#This Row],[TOV]]+(0.44*Table1[[#This Row],[FTA]]-Table1[[#This Row],[OREB]])</f>
        <v>24.12</v>
      </c>
      <c r="AR78" s="5">
        <v>9</v>
      </c>
      <c r="AS78" s="5">
        <v>0</v>
      </c>
      <c r="AT78" s="5">
        <v>12.5</v>
      </c>
      <c r="AU78" s="5">
        <v>700</v>
      </c>
      <c r="AV78" s="9">
        <f>Table1[[#This Row],[BLK]]+Table1[[#This Row],[PFD]]+Table1[[#This Row],[STL]]+Table1[Deflections]+Table1[[#This Row],[LooseBallsRecovered]]+Table1[[#This Row],[REB]]-Table1[[#This Row],[TOV]]+Table1[[#This Row],[ScreenAssistsPTS]]</f>
        <v>24.4</v>
      </c>
      <c r="AW7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11.4</v>
      </c>
      <c r="AX78" s="9">
        <f>Table1[[#This Row],[PTS]]/Table1[[#This Row],[POSS/G]]</f>
        <v>1.2106135986733</v>
      </c>
      <c r="AY78" s="9">
        <v>14.3</v>
      </c>
      <c r="AZ78" s="9">
        <v>3.2</v>
      </c>
      <c r="BA78" s="9">
        <f>P78+AB78+AD78</f>
        <v>43.8</v>
      </c>
      <c r="BB78" s="9">
        <v>1.6</v>
      </c>
      <c r="BC78" s="9">
        <v>2.5</v>
      </c>
      <c r="BD78" s="9">
        <v>0.9</v>
      </c>
      <c r="BE78" s="9">
        <v>1508.5326998653245</v>
      </c>
      <c r="BF78" s="15">
        <v>32.700000000000003</v>
      </c>
      <c r="BG78" s="15">
        <v>10</v>
      </c>
      <c r="BH78" s="9">
        <v>14.2</v>
      </c>
      <c r="BI78" s="9">
        <v>55.9</v>
      </c>
      <c r="BJ78" s="9">
        <f>0.4*Table1[[#This Row],[EFG%]]+0.25*Table1[[#This Row],[TOV%]]+0.2*Table1[[#This Row],[REB%]]+0.15*Table1[[#This Row],[FTr]]</f>
        <v>32.604999999999997</v>
      </c>
      <c r="BK78" s="9">
        <v>60.7</v>
      </c>
      <c r="BL78" s="9">
        <v>32.6</v>
      </c>
      <c r="BM78" s="9">
        <v>96.92</v>
      </c>
      <c r="BN78" s="9">
        <v>20.5</v>
      </c>
      <c r="BO78" s="9">
        <v>4</v>
      </c>
      <c r="BP78" s="9">
        <v>55.8</v>
      </c>
      <c r="BQ78" s="9">
        <v>2.7</v>
      </c>
      <c r="BR78" s="9">
        <v>6.5</v>
      </c>
      <c r="BS78" s="9">
        <v>0.222</v>
      </c>
      <c r="BT78" s="9">
        <v>4.5</v>
      </c>
      <c r="BU78" s="9">
        <v>12.5</v>
      </c>
      <c r="BV7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19.369999999999997</v>
      </c>
      <c r="BW78" s="9">
        <v>14</v>
      </c>
      <c r="BX78" s="9">
        <v>6</v>
      </c>
      <c r="BY78" s="9">
        <v>28.1</v>
      </c>
      <c r="BZ7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33.299999999999997</v>
      </c>
      <c r="CA78" s="9">
        <f>Table1[[#This Row],[VA]]/30</f>
        <v>23.333333333333332</v>
      </c>
      <c r="CB7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35.799999999999997</v>
      </c>
      <c r="CC7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0.36274815325874565</v>
      </c>
      <c r="CD78" s="12">
        <f>Table1[[#This Row],[Hustle]]/38</f>
        <v>0.64210526315789473</v>
      </c>
      <c r="CE78" s="12">
        <f>Table1[[#This Row],[Utility]]/23</f>
        <v>0.4956521739130435</v>
      </c>
      <c r="CF78" s="12">
        <f>Table1[[#This Row],[PPP]]/1.8</f>
        <v>0.67256311037405558</v>
      </c>
      <c r="CG78" s="12">
        <f>Table1[[#This Row],[AST Ratio]]/35</f>
        <v>0.40857142857142859</v>
      </c>
      <c r="CH78" s="12">
        <f>Table1[[#This Row],[ScreenAssistsPTS]]/18</f>
        <v>0.17777777777777778</v>
      </c>
      <c r="CI78" s="12">
        <f>Table1[[#This Row],[PRA]]/50</f>
        <v>0.87599999999999989</v>
      </c>
      <c r="CJ78" s="12">
        <f>Table1[[#This Row],[AST/TO]]/3</f>
        <v>0.53333333333333333</v>
      </c>
      <c r="CK78" s="12">
        <f>Table1[[#This Row],[REB]]/25</f>
        <v>0.40399999999999997</v>
      </c>
      <c r="CL78" s="12">
        <f>Table1[[#This Row],[Deflections]]/5</f>
        <v>0.5</v>
      </c>
      <c r="CM78" s="12">
        <f>Table1[[#This Row],[LooseBallsRecovered]]/2.3</f>
        <v>0.39130434782608697</v>
      </c>
      <c r="CN78" s="12">
        <f>Table1[[#This Row],[TeamELO]]/1800</f>
        <v>0.8380737221474025</v>
      </c>
      <c r="CO78" s="12">
        <f>Table1[[#This Row],[EFG%]]/70</f>
        <v>0.7985714285714286</v>
      </c>
      <c r="CP78" s="12">
        <f>Table1[[#This Row],[TS%]]/70</f>
        <v>0.86714285714285722</v>
      </c>
      <c r="CQ78" s="12">
        <f>Table1[[#This Row],[USG%]]/40</f>
        <v>0.81500000000000006</v>
      </c>
      <c r="CR78" s="12">
        <f>Table1[[#This Row],[PACE]]/110</f>
        <v>0.88109090909090915</v>
      </c>
      <c r="CS78" s="12">
        <f>Table1[[#This Row],[PIE]]/24</f>
        <v>0.85416666666666663</v>
      </c>
      <c r="CT78" s="12">
        <f>(0.4*Table1[[#This Row],[EFG%]]+0.25*Table1[[#This Row],[TOV%]]+0.2*Table1[[#This Row],[REB%]]+0.15*Table1[[#This Row],[FTr]])/42</f>
        <v>0.77630952380952378</v>
      </c>
      <c r="CU78" s="12">
        <f>Table1[[#This Row],[NETRTG]]/17</f>
        <v>0.23529411764705882</v>
      </c>
      <c r="CV78" s="12">
        <f>Table1[[#This Row],[FP]]/62</f>
        <v>0.89999999999999991</v>
      </c>
      <c r="CW78" s="12">
        <f>Table1[[#This Row],[RPM(+/-)]]/12</f>
        <v>0.22500000000000001</v>
      </c>
      <c r="CX78" s="12">
        <f>Table1[[#This Row],[BPM]]/12</f>
        <v>0.54166666666666663</v>
      </c>
      <c r="CY78" s="12">
        <f>Table1[[#This Row],[WS/48]]/0.3</f>
        <v>0.74</v>
      </c>
      <c r="CZ78" s="12">
        <f>Table1[[#This Row],[PIPM]]/9</f>
        <v>0.5</v>
      </c>
      <c r="DA78" s="12">
        <f>Table1[[#This Row],[WAR]]/20</f>
        <v>0.625</v>
      </c>
      <c r="DB78" s="12">
        <f>Table1[[#This Row],[GmSc]]/21</f>
        <v>0.9223809523809523</v>
      </c>
      <c r="DC78" s="12">
        <f>Table1[[#This Row],[WinsRPM]]/21</f>
        <v>0.66666666666666663</v>
      </c>
      <c r="DD78" s="12">
        <f>Table1[[#This Row],[VORP]]/10</f>
        <v>0.6</v>
      </c>
      <c r="DE78" s="12">
        <f>Table1[[#This Row],[PER]]/33</f>
        <v>0.85151515151515156</v>
      </c>
      <c r="DF78" s="12">
        <f>Table1[[#This Row],[EFF]]/36</f>
        <v>0.92499999999999993</v>
      </c>
      <c r="DG78" s="12">
        <f>Table1[[#This Row],[EWA]]/30</f>
        <v>0.77777777777777779</v>
      </c>
      <c r="DH78" s="12">
        <f>Table1[[#This Row],[PIR]]/40</f>
        <v>0.89499999999999991</v>
      </c>
      <c r="DI78" s="12">
        <f>Table1[[#This Row],[Tendex]]/0.38</f>
        <v>0.95460040331248852</v>
      </c>
      <c r="DJ78" s="14">
        <f>SUM(Table1[[#This Row],[DPI]:[%Tendex]])/32</f>
        <v>0.66536138369841169</v>
      </c>
    </row>
    <row r="79" spans="1:114" x14ac:dyDescent="0.25">
      <c r="A79" t="s">
        <v>76</v>
      </c>
      <c r="B79" t="s">
        <v>101</v>
      </c>
      <c r="C79" t="s">
        <v>92</v>
      </c>
      <c r="D79" t="s">
        <v>54</v>
      </c>
      <c r="E79" s="7">
        <v>10.6</v>
      </c>
      <c r="F79" t="s">
        <v>77</v>
      </c>
      <c r="G79" s="7">
        <v>100.6</v>
      </c>
      <c r="H79" s="6">
        <v>34</v>
      </c>
      <c r="I79" s="6">
        <v>30</v>
      </c>
      <c r="J79" s="6">
        <v>13</v>
      </c>
      <c r="K79" s="6">
        <v>17</v>
      </c>
      <c r="L79" s="8">
        <f>Table1[[#This Row],[W]]/Table1[[#This Row],[GP]]</f>
        <v>0.43333333333333335</v>
      </c>
      <c r="M79" s="6">
        <v>23020.910000000022</v>
      </c>
      <c r="N79" s="7">
        <v>33</v>
      </c>
      <c r="O79" s="7">
        <v>990</v>
      </c>
      <c r="P79" s="7">
        <v>19.399999999999999</v>
      </c>
      <c r="Q79" s="7">
        <v>7.9</v>
      </c>
      <c r="R79" s="7">
        <v>15.3</v>
      </c>
      <c r="S79" s="7">
        <v>51.3</v>
      </c>
      <c r="T79" s="7">
        <v>0.8</v>
      </c>
      <c r="U79" s="7">
        <v>2</v>
      </c>
      <c r="V79" s="7">
        <v>40</v>
      </c>
      <c r="W79" s="7">
        <v>2.9</v>
      </c>
      <c r="X79" s="7">
        <v>3.4</v>
      </c>
      <c r="Y79" s="7">
        <v>83.5</v>
      </c>
      <c r="Z79" s="7">
        <v>2.1</v>
      </c>
      <c r="AA79" s="7">
        <v>5.5</v>
      </c>
      <c r="AB79" s="7">
        <v>7.7</v>
      </c>
      <c r="AC79" s="7">
        <v>4.5</v>
      </c>
      <c r="AD79" s="7">
        <v>2.5</v>
      </c>
      <c r="AE79" s="7">
        <v>1.4</v>
      </c>
      <c r="AF79" s="7">
        <v>0.6</v>
      </c>
      <c r="AG79" s="7">
        <v>1.9</v>
      </c>
      <c r="AH79" s="7">
        <v>0.4</v>
      </c>
      <c r="AI79" s="7">
        <v>2.2000000000000002</v>
      </c>
      <c r="AJ79" s="7">
        <v>3.3</v>
      </c>
      <c r="AK79" s="7">
        <v>107.9</v>
      </c>
      <c r="AL79" s="7">
        <v>112.3</v>
      </c>
      <c r="AM79" s="7">
        <v>12</v>
      </c>
      <c r="AN79" s="7">
        <v>6.5</v>
      </c>
      <c r="AO79" s="7">
        <v>16</v>
      </c>
      <c r="AP79" s="7">
        <v>6.9</v>
      </c>
      <c r="AQ79" s="7">
        <f>0.96*Table1[[#This Row],[FGA]]+Table1[[#This Row],[TOV]]+(0.44*Table1[[#This Row],[FTA]]-Table1[[#This Row],[OREB]])</f>
        <v>15.484000000000002</v>
      </c>
      <c r="AR79" s="5">
        <v>8</v>
      </c>
      <c r="AS79" s="5">
        <v>0</v>
      </c>
      <c r="AT79" s="5">
        <v>4</v>
      </c>
      <c r="AU79" s="5">
        <v>300</v>
      </c>
      <c r="AV79" s="9">
        <f>Table1[[#This Row],[BLK]]+Table1[[#This Row],[PFD]]+Table1[[#This Row],[STL]]+Table1[Deflections]+Table1[[#This Row],[LooseBallsRecovered]]+Table1[[#This Row],[REB]]-Table1[[#This Row],[TOV]]+Table1[[#This Row],[ScreenAssistsPTS]]</f>
        <v>24.3</v>
      </c>
      <c r="AW7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15.72</v>
      </c>
      <c r="AX79" s="9">
        <f>Table1[[#This Row],[PTS]]/Table1[[#This Row],[POSS/G]]</f>
        <v>1.2529062257814516</v>
      </c>
      <c r="AY79" s="9">
        <v>12</v>
      </c>
      <c r="AZ79" s="9">
        <v>9.9</v>
      </c>
      <c r="BA79" s="9">
        <f>P79+AB79+AD79</f>
        <v>29.599999999999998</v>
      </c>
      <c r="BB79" s="9">
        <v>1.72</v>
      </c>
      <c r="BC79" s="9">
        <v>1.5</v>
      </c>
      <c r="BD79" s="9">
        <v>0.8</v>
      </c>
      <c r="BE79" s="9">
        <v>1506.690709145588</v>
      </c>
      <c r="BF79" s="15">
        <v>19</v>
      </c>
      <c r="BG79" s="15">
        <v>7.7</v>
      </c>
      <c r="BH79" s="9">
        <v>11.4</v>
      </c>
      <c r="BI79" s="9">
        <v>53.9</v>
      </c>
      <c r="BJ79" s="9">
        <f>0.4*Table1[[#This Row],[EFG%]]+0.25*Table1[[#This Row],[TOV%]]+0.2*Table1[[#This Row],[REB%]]+0.15*Table1[[#This Row],[FTr]]</f>
        <v>28.615000000000006</v>
      </c>
      <c r="BK79" s="9">
        <v>57.6</v>
      </c>
      <c r="BL79" s="9">
        <v>23.8</v>
      </c>
      <c r="BM79" s="9">
        <v>101.25</v>
      </c>
      <c r="BN79" s="9">
        <v>13</v>
      </c>
      <c r="BO79" s="9">
        <v>-4.4000000000000004</v>
      </c>
      <c r="BP79" s="9">
        <v>38.6</v>
      </c>
      <c r="BQ79" s="9">
        <v>-3.1</v>
      </c>
      <c r="BR79" s="9">
        <v>-0.5</v>
      </c>
      <c r="BS79" s="9">
        <v>0.12</v>
      </c>
      <c r="BT79" s="9">
        <v>-0.5</v>
      </c>
      <c r="BU79" s="9">
        <v>2</v>
      </c>
      <c r="BV7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13.459999999999997</v>
      </c>
      <c r="BW79" s="9">
        <v>1</v>
      </c>
      <c r="BX79" s="9">
        <v>2</v>
      </c>
      <c r="BY79" s="9">
        <v>22</v>
      </c>
      <c r="BZ7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22.800000000000004</v>
      </c>
      <c r="CA79" s="9">
        <f>Table1[[#This Row],[VA]]/30</f>
        <v>10</v>
      </c>
      <c r="CB7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23.499999999999996</v>
      </c>
      <c r="CC7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0.23333885575436275</v>
      </c>
      <c r="CD79" s="12">
        <f>Table1[[#This Row],[Hustle]]/38</f>
        <v>0.63947368421052631</v>
      </c>
      <c r="CE79" s="12">
        <f>Table1[[#This Row],[Utility]]/23</f>
        <v>0.6834782608695652</v>
      </c>
      <c r="CF79" s="12">
        <f>Table1[[#This Row],[PPP]]/1.8</f>
        <v>0.69605901432302864</v>
      </c>
      <c r="CG79" s="12">
        <f>Table1[[#This Row],[AST Ratio]]/35</f>
        <v>0.34285714285714286</v>
      </c>
      <c r="CH79" s="12">
        <f>Table1[[#This Row],[ScreenAssistsPTS]]/18</f>
        <v>0.55000000000000004</v>
      </c>
      <c r="CI79" s="12">
        <f>Table1[[#This Row],[PRA]]/50</f>
        <v>0.59199999999999997</v>
      </c>
      <c r="CJ79" s="12">
        <f>Table1[[#This Row],[AST/TO]]/3</f>
        <v>0.57333333333333336</v>
      </c>
      <c r="CK79" s="12">
        <f>Table1[[#This Row],[REB]]/25</f>
        <v>0.308</v>
      </c>
      <c r="CL79" s="12">
        <f>Table1[[#This Row],[Deflections]]/5</f>
        <v>0.3</v>
      </c>
      <c r="CM79" s="12">
        <f>Table1[[#This Row],[LooseBallsRecovered]]/2.3</f>
        <v>0.34782608695652178</v>
      </c>
      <c r="CN79" s="12">
        <f>Table1[[#This Row],[TeamELO]]/1800</f>
        <v>0.8370503939697711</v>
      </c>
      <c r="CO79" s="12">
        <f>Table1[[#This Row],[EFG%]]/70</f>
        <v>0.77</v>
      </c>
      <c r="CP79" s="12">
        <f>Table1[[#This Row],[TS%]]/70</f>
        <v>0.82285714285714284</v>
      </c>
      <c r="CQ79" s="12">
        <f>Table1[[#This Row],[USG%]]/40</f>
        <v>0.59499999999999997</v>
      </c>
      <c r="CR79" s="12">
        <f>Table1[[#This Row],[PACE]]/110</f>
        <v>0.92045454545454541</v>
      </c>
      <c r="CS79" s="12">
        <f>Table1[[#This Row],[PIE]]/24</f>
        <v>0.54166666666666663</v>
      </c>
      <c r="CT79" s="12">
        <f>(0.4*Table1[[#This Row],[EFG%]]+0.25*Table1[[#This Row],[TOV%]]+0.2*Table1[[#This Row],[REB%]]+0.15*Table1[[#This Row],[FTr]])/42</f>
        <v>0.68130952380952392</v>
      </c>
      <c r="CU79" s="12">
        <f>Table1[[#This Row],[NETRTG]]/17</f>
        <v>-0.25882352941176473</v>
      </c>
      <c r="CV79" s="12">
        <f>Table1[[#This Row],[FP]]/62</f>
        <v>0.6225806451612903</v>
      </c>
      <c r="CW79" s="12">
        <f>Table1[[#This Row],[RPM(+/-)]]/12</f>
        <v>-0.25833333333333336</v>
      </c>
      <c r="CX79" s="12">
        <f>Table1[[#This Row],[BPM]]/12</f>
        <v>-4.1666666666666664E-2</v>
      </c>
      <c r="CY79" s="12">
        <f>Table1[[#This Row],[WS/48]]/0.3</f>
        <v>0.4</v>
      </c>
      <c r="CZ79" s="12">
        <f>Table1[[#This Row],[PIPM]]/9</f>
        <v>-5.5555555555555552E-2</v>
      </c>
      <c r="DA79" s="12">
        <f>Table1[[#This Row],[WAR]]/20</f>
        <v>0.1</v>
      </c>
      <c r="DB79" s="12">
        <f>Table1[[#This Row],[GmSc]]/21</f>
        <v>0.64095238095238083</v>
      </c>
      <c r="DC79" s="12">
        <f>Table1[[#This Row],[WinsRPM]]/21</f>
        <v>4.7619047619047616E-2</v>
      </c>
      <c r="DD79" s="12">
        <f>Table1[[#This Row],[VORP]]/10</f>
        <v>0.2</v>
      </c>
      <c r="DE79" s="12">
        <f>Table1[[#This Row],[PER]]/33</f>
        <v>0.66666666666666663</v>
      </c>
      <c r="DF79" s="12">
        <f>Table1[[#This Row],[EFF]]/36</f>
        <v>0.63333333333333341</v>
      </c>
      <c r="DG79" s="12">
        <f>Table1[[#This Row],[EWA]]/30</f>
        <v>0.33333333333333331</v>
      </c>
      <c r="DH79" s="12">
        <f>Table1[[#This Row],[PIR]]/40</f>
        <v>0.58749999999999991</v>
      </c>
      <c r="DI79" s="12">
        <f>Table1[[#This Row],[Tendex]]/0.38</f>
        <v>0.6140496204062178</v>
      </c>
      <c r="DJ79" s="14">
        <f>SUM(Table1[[#This Row],[DPI]:[%Tendex]])/32</f>
        <v>0.45103192930664743</v>
      </c>
    </row>
    <row r="80" spans="1:114" x14ac:dyDescent="0.25">
      <c r="A80" t="s">
        <v>64</v>
      </c>
      <c r="B80" t="s">
        <v>90</v>
      </c>
      <c r="C80" t="s">
        <v>94</v>
      </c>
      <c r="D80" t="s">
        <v>29</v>
      </c>
      <c r="E80" s="7">
        <v>11.5</v>
      </c>
      <c r="F80" t="s">
        <v>65</v>
      </c>
      <c r="G80" s="7">
        <v>97.03</v>
      </c>
      <c r="H80" s="6">
        <v>23</v>
      </c>
      <c r="I80" s="6">
        <v>75</v>
      </c>
      <c r="J80" s="6">
        <v>39</v>
      </c>
      <c r="K80" s="6">
        <v>36</v>
      </c>
      <c r="L80" s="8">
        <f>Table1[[#This Row],[W]]/Table1[[#This Row],[GP]]</f>
        <v>0.52</v>
      </c>
      <c r="M80" s="6">
        <v>15843.666666666701</v>
      </c>
      <c r="N80" s="7">
        <v>36.700000000000003</v>
      </c>
      <c r="O80" s="7">
        <v>2752.5</v>
      </c>
      <c r="P80" s="7">
        <v>26.9</v>
      </c>
      <c r="Q80" s="7">
        <v>9.9</v>
      </c>
      <c r="R80" s="7">
        <v>18.7</v>
      </c>
      <c r="S80" s="7">
        <v>52.9</v>
      </c>
      <c r="T80" s="7">
        <v>0.6</v>
      </c>
      <c r="U80" s="7">
        <v>1.9</v>
      </c>
      <c r="V80" s="7">
        <v>30.7</v>
      </c>
      <c r="W80" s="7">
        <v>6.5</v>
      </c>
      <c r="X80" s="7">
        <v>8.5</v>
      </c>
      <c r="Y80" s="7">
        <v>76</v>
      </c>
      <c r="Z80" s="7">
        <v>2.1</v>
      </c>
      <c r="AA80" s="7">
        <v>8</v>
      </c>
      <c r="AB80" s="7">
        <v>10</v>
      </c>
      <c r="AC80" s="7">
        <v>1.4</v>
      </c>
      <c r="AD80" s="7">
        <v>4.8</v>
      </c>
      <c r="AE80" s="7">
        <v>3</v>
      </c>
      <c r="AF80" s="7">
        <v>1.5</v>
      </c>
      <c r="AG80" s="7">
        <v>1.4</v>
      </c>
      <c r="AH80" s="7">
        <v>1.1000000000000001</v>
      </c>
      <c r="AI80" s="7">
        <v>3.1</v>
      </c>
      <c r="AJ80" s="7">
        <v>6.8</v>
      </c>
      <c r="AK80" s="7">
        <v>109.4</v>
      </c>
      <c r="AL80" s="7">
        <v>106.5</v>
      </c>
      <c r="AM80" s="7">
        <v>23.7</v>
      </c>
      <c r="AN80" s="7">
        <v>6</v>
      </c>
      <c r="AO80" s="7">
        <v>21.8</v>
      </c>
      <c r="AP80" s="7">
        <v>9.8000000000000007</v>
      </c>
      <c r="AQ80" s="7">
        <f>0.96*Table1[[#This Row],[FGA]]+Table1[[#This Row],[TOV]]+(0.44*Table1[[#This Row],[FTA]]-Table1[[#This Row],[OREB]])</f>
        <v>22.591999999999999</v>
      </c>
      <c r="AR80" s="5">
        <v>42</v>
      </c>
      <c r="AS80" s="5">
        <v>1</v>
      </c>
      <c r="AT80" s="5">
        <v>12.1</v>
      </c>
      <c r="AU80" s="5">
        <v>652.70000000000005</v>
      </c>
      <c r="AV80" s="9">
        <f>Table1[[#This Row],[BLK]]+Table1[[#This Row],[PFD]]+Table1[[#This Row],[STL]]+Table1[Deflections]+Table1[[#This Row],[LooseBallsRecovered]]+Table1[[#This Row],[REB]]-Table1[[#This Row],[TOV]]+Table1[[#This Row],[ScreenAssistsPTS]]</f>
        <v>24.2</v>
      </c>
      <c r="AW8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11.620000000000001</v>
      </c>
      <c r="AX80" s="9">
        <f>Table1[[#This Row],[PTS]]/Table1[[#This Row],[POSS/G]]</f>
        <v>1.1906869688385269</v>
      </c>
      <c r="AY80" s="9">
        <v>15.9</v>
      </c>
      <c r="AZ80" s="9">
        <v>3.2</v>
      </c>
      <c r="BA80" s="9">
        <f>P80+AB80+AD80</f>
        <v>41.699999999999996</v>
      </c>
      <c r="BB80" s="9">
        <v>1.62</v>
      </c>
      <c r="BC80" s="9">
        <v>2.5</v>
      </c>
      <c r="BD80" s="9">
        <v>1.8</v>
      </c>
      <c r="BE80" s="9">
        <v>1512.8959999851534</v>
      </c>
      <c r="BF80" s="15">
        <v>34.799999999999997</v>
      </c>
      <c r="BG80" s="15">
        <v>11</v>
      </c>
      <c r="BH80" s="9">
        <v>14.1</v>
      </c>
      <c r="BI80" s="9">
        <v>54.5</v>
      </c>
      <c r="BJ80" s="9">
        <f>0.4*Table1[[#This Row],[EFG%]]+0.25*Table1[[#This Row],[TOV%]]+0.2*Table1[[#This Row],[REB%]]+0.15*Table1[[#This Row],[FTr]]</f>
        <v>32.590000000000003</v>
      </c>
      <c r="BK80" s="9">
        <v>59.8</v>
      </c>
      <c r="BL80" s="9">
        <v>30.7</v>
      </c>
      <c r="BM80" s="9">
        <v>97.61</v>
      </c>
      <c r="BN80" s="9">
        <v>18.600000000000001</v>
      </c>
      <c r="BO80" s="9">
        <v>2.8</v>
      </c>
      <c r="BP80" s="9">
        <v>51.7</v>
      </c>
      <c r="BQ80" s="9">
        <v>2</v>
      </c>
      <c r="BR80" s="9">
        <v>5.9</v>
      </c>
      <c r="BS80" s="9">
        <v>0.214</v>
      </c>
      <c r="BT80" s="9">
        <v>3.99</v>
      </c>
      <c r="BU80" s="9">
        <v>11.791367340000001</v>
      </c>
      <c r="BV8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17.279999999999994</v>
      </c>
      <c r="BW80" s="9">
        <v>12.9</v>
      </c>
      <c r="BX80" s="9">
        <v>5.4</v>
      </c>
      <c r="BY80" s="9">
        <v>27.37</v>
      </c>
      <c r="BZ8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30.799999999999997</v>
      </c>
      <c r="CA80" s="9">
        <f>Table1[[#This Row],[VA]]/30</f>
        <v>21.756666666666668</v>
      </c>
      <c r="CB8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33.399999999999991</v>
      </c>
      <c r="CC8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0.33623041199183412</v>
      </c>
      <c r="CD80" s="12">
        <f>Table1[[#This Row],[Hustle]]/38</f>
        <v>0.63684210526315788</v>
      </c>
      <c r="CE80" s="12">
        <f>Table1[[#This Row],[Utility]]/23</f>
        <v>0.50521739130434784</v>
      </c>
      <c r="CF80" s="12">
        <f>Table1[[#This Row],[PPP]]/1.8</f>
        <v>0.66149276046584826</v>
      </c>
      <c r="CG80" s="12">
        <f>Table1[[#This Row],[AST Ratio]]/35</f>
        <v>0.45428571428571429</v>
      </c>
      <c r="CH80" s="12">
        <f>Table1[[#This Row],[ScreenAssistsPTS]]/18</f>
        <v>0.17777777777777778</v>
      </c>
      <c r="CI80" s="12">
        <f>Table1[[#This Row],[PRA]]/50</f>
        <v>0.83399999999999996</v>
      </c>
      <c r="CJ80" s="12">
        <f>Table1[[#This Row],[AST/TO]]/3</f>
        <v>0.54</v>
      </c>
      <c r="CK80" s="12">
        <f>Table1[[#This Row],[REB]]/25</f>
        <v>0.4</v>
      </c>
      <c r="CL80" s="12">
        <f>Table1[[#This Row],[Deflections]]/5</f>
        <v>0.5</v>
      </c>
      <c r="CM80" s="12">
        <f>Table1[[#This Row],[LooseBallsRecovered]]/2.3</f>
        <v>0.78260869565217395</v>
      </c>
      <c r="CN80" s="12">
        <f>Table1[[#This Row],[TeamELO]]/1800</f>
        <v>0.84049777776952961</v>
      </c>
      <c r="CO80" s="12">
        <f>Table1[[#This Row],[EFG%]]/70</f>
        <v>0.77857142857142858</v>
      </c>
      <c r="CP80" s="12">
        <f>Table1[[#This Row],[TS%]]/70</f>
        <v>0.8542857142857142</v>
      </c>
      <c r="CQ80" s="12">
        <f>Table1[[#This Row],[USG%]]/40</f>
        <v>0.76749999999999996</v>
      </c>
      <c r="CR80" s="12">
        <f>Table1[[#This Row],[PACE]]/110</f>
        <v>0.88736363636363635</v>
      </c>
      <c r="CS80" s="12">
        <f>Table1[[#This Row],[PIE]]/24</f>
        <v>0.77500000000000002</v>
      </c>
      <c r="CT80" s="12">
        <f>(0.4*Table1[[#This Row],[EFG%]]+0.25*Table1[[#This Row],[TOV%]]+0.2*Table1[[#This Row],[REB%]]+0.15*Table1[[#This Row],[FTr]])/42</f>
        <v>0.77595238095238106</v>
      </c>
      <c r="CU80" s="12">
        <f>Table1[[#This Row],[NETRTG]]/17</f>
        <v>0.16470588235294117</v>
      </c>
      <c r="CV80" s="12">
        <f>Table1[[#This Row],[FP]]/62</f>
        <v>0.83387096774193548</v>
      </c>
      <c r="CW80" s="12">
        <f>Table1[[#This Row],[RPM(+/-)]]/12</f>
        <v>0.16666666666666666</v>
      </c>
      <c r="CX80" s="12">
        <f>Table1[[#This Row],[BPM]]/12</f>
        <v>0.4916666666666667</v>
      </c>
      <c r="CY80" s="12">
        <f>Table1[[#This Row],[WS/48]]/0.3</f>
        <v>0.71333333333333337</v>
      </c>
      <c r="CZ80" s="12">
        <f>Table1[[#This Row],[PIPM]]/9</f>
        <v>0.44333333333333336</v>
      </c>
      <c r="DA80" s="12">
        <f>Table1[[#This Row],[WAR]]/20</f>
        <v>0.58956836700000004</v>
      </c>
      <c r="DB80" s="12">
        <f>Table1[[#This Row],[GmSc]]/21</f>
        <v>0.82285714285714262</v>
      </c>
      <c r="DC80" s="12">
        <f>Table1[[#This Row],[WinsRPM]]/21</f>
        <v>0.61428571428571432</v>
      </c>
      <c r="DD80" s="12">
        <f>Table1[[#This Row],[VORP]]/10</f>
        <v>0.54</v>
      </c>
      <c r="DE80" s="12">
        <f>Table1[[#This Row],[PER]]/33</f>
        <v>0.82939393939393946</v>
      </c>
      <c r="DF80" s="12">
        <f>Table1[[#This Row],[EFF]]/36</f>
        <v>0.85555555555555551</v>
      </c>
      <c r="DG80" s="12">
        <f>Table1[[#This Row],[EWA]]/30</f>
        <v>0.72522222222222221</v>
      </c>
      <c r="DH80" s="12">
        <f>Table1[[#This Row],[PIR]]/40</f>
        <v>0.83499999999999974</v>
      </c>
      <c r="DI80" s="12">
        <f>Table1[[#This Row],[Tendex]]/0.38</f>
        <v>0.88481687366272133</v>
      </c>
      <c r="DJ80" s="14">
        <f>SUM(Table1[[#This Row],[DPI]:[%Tendex]])/32</f>
        <v>0.64630225149262122</v>
      </c>
    </row>
    <row r="81" spans="1:114" x14ac:dyDescent="0.25">
      <c r="A81" t="s">
        <v>70</v>
      </c>
      <c r="B81" t="s">
        <v>90</v>
      </c>
      <c r="C81" t="s">
        <v>91</v>
      </c>
      <c r="D81" t="s">
        <v>54</v>
      </c>
      <c r="E81" s="7">
        <v>10.6</v>
      </c>
      <c r="F81" t="s">
        <v>7</v>
      </c>
      <c r="G81" s="7">
        <v>96.75</v>
      </c>
      <c r="H81" s="6">
        <v>22</v>
      </c>
      <c r="I81" s="6">
        <v>22</v>
      </c>
      <c r="J81" s="6">
        <v>13</v>
      </c>
      <c r="K81" s="6">
        <v>9</v>
      </c>
      <c r="L81" s="8">
        <f>Table1[[#This Row],[W]]/Table1[[#This Row],[GP]]</f>
        <v>0.59090909090909094</v>
      </c>
      <c r="M81" s="6">
        <v>6680.4166666666752</v>
      </c>
      <c r="N81" s="7">
        <v>34.299999999999997</v>
      </c>
      <c r="O81" s="7">
        <v>754.59999999999991</v>
      </c>
      <c r="P81" s="7">
        <v>20.399999999999999</v>
      </c>
      <c r="Q81" s="7">
        <v>7.7</v>
      </c>
      <c r="R81" s="7">
        <v>14.6</v>
      </c>
      <c r="S81" s="7">
        <v>52.6</v>
      </c>
      <c r="T81" s="7">
        <v>1.3</v>
      </c>
      <c r="U81" s="7">
        <v>3.6</v>
      </c>
      <c r="V81" s="7">
        <v>36.299999999999997</v>
      </c>
      <c r="W81" s="7">
        <v>3.7</v>
      </c>
      <c r="X81" s="7">
        <v>4.3</v>
      </c>
      <c r="Y81" s="7">
        <v>86.3</v>
      </c>
      <c r="Z81" s="7">
        <v>2.8</v>
      </c>
      <c r="AA81" s="7">
        <v>8.9</v>
      </c>
      <c r="AB81" s="7">
        <v>11.7</v>
      </c>
      <c r="AC81" s="7">
        <v>2.6</v>
      </c>
      <c r="AD81" s="7">
        <v>1.5</v>
      </c>
      <c r="AE81" s="7">
        <v>2.1</v>
      </c>
      <c r="AF81" s="7">
        <v>0.5</v>
      </c>
      <c r="AG81" s="7">
        <v>1.3</v>
      </c>
      <c r="AH81" s="7">
        <v>0.9</v>
      </c>
      <c r="AI81" s="7">
        <v>3.5</v>
      </c>
      <c r="AJ81" s="7">
        <v>4.3</v>
      </c>
      <c r="AK81" s="7">
        <v>110.9</v>
      </c>
      <c r="AL81" s="7">
        <v>110.8</v>
      </c>
      <c r="AM81" s="7">
        <v>7.3</v>
      </c>
      <c r="AN81" s="7">
        <v>8.1</v>
      </c>
      <c r="AO81" s="7">
        <v>26.9</v>
      </c>
      <c r="AP81" s="7">
        <v>10.5</v>
      </c>
      <c r="AQ81" s="7">
        <f>0.96*Table1[[#This Row],[FGA]]+Table1[[#This Row],[TOV]]+(0.44*Table1[[#This Row],[FTA]]-Table1[[#This Row],[OREB]])</f>
        <v>15.208</v>
      </c>
      <c r="AR81" s="5">
        <v>18</v>
      </c>
      <c r="AS81" s="5">
        <v>0</v>
      </c>
      <c r="AT81" s="5">
        <v>11</v>
      </c>
      <c r="AU81" s="5">
        <v>500</v>
      </c>
      <c r="AV81" s="9">
        <f>Table1[[#This Row],[BLK]]+Table1[[#This Row],[PFD]]+Table1[[#This Row],[STL]]+Table1[Deflections]+Table1[[#This Row],[LooseBallsRecovered]]+Table1[[#This Row],[REB]]-Table1[[#This Row],[TOV]]+Table1[[#This Row],[ScreenAssistsPTS]]</f>
        <v>24.2</v>
      </c>
      <c r="AW8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8.84</v>
      </c>
      <c r="AX81" s="9">
        <f>Table1[[#This Row],[PTS]]/Table1[[#This Row],[POSS/G]]</f>
        <v>1.3413992635455023</v>
      </c>
      <c r="AY81" s="9">
        <v>7.7</v>
      </c>
      <c r="AZ81" s="9">
        <v>5.7</v>
      </c>
      <c r="BA81" s="9">
        <f>P81+AB81+AD81</f>
        <v>33.599999999999994</v>
      </c>
      <c r="BB81" s="9">
        <v>0.74</v>
      </c>
      <c r="BC81" s="9">
        <v>1.4</v>
      </c>
      <c r="BD81" s="9">
        <v>1.4</v>
      </c>
      <c r="BE81" s="9">
        <v>1488.2842986861626</v>
      </c>
      <c r="BF81" s="15">
        <v>25.3</v>
      </c>
      <c r="BG81" s="15">
        <v>11</v>
      </c>
      <c r="BH81" s="9">
        <v>17.3</v>
      </c>
      <c r="BI81" s="9">
        <v>57.2</v>
      </c>
      <c r="BJ81" s="9">
        <f>0.4*Table1[[#This Row],[EFG%]]+0.25*Table1[[#This Row],[TOV%]]+0.2*Table1[[#This Row],[REB%]]+0.15*Table1[[#This Row],[FTr]]</f>
        <v>32.885000000000005</v>
      </c>
      <c r="BK81" s="9">
        <v>61.9</v>
      </c>
      <c r="BL81" s="9">
        <v>23</v>
      </c>
      <c r="BM81" s="9">
        <v>97.63</v>
      </c>
      <c r="BN81" s="9">
        <v>15</v>
      </c>
      <c r="BO81" s="9">
        <v>0.2</v>
      </c>
      <c r="BP81" s="9">
        <v>40</v>
      </c>
      <c r="BQ81" s="9">
        <v>0.3</v>
      </c>
      <c r="BR81" s="9">
        <v>4.5</v>
      </c>
      <c r="BS81" s="9">
        <v>0.2</v>
      </c>
      <c r="BT81" s="9">
        <v>3</v>
      </c>
      <c r="BU81" s="9">
        <v>9.5</v>
      </c>
      <c r="BV8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14.320000000000002</v>
      </c>
      <c r="BW81" s="9">
        <v>12</v>
      </c>
      <c r="BX81" s="9">
        <v>4.5</v>
      </c>
      <c r="BY81" s="9">
        <v>24</v>
      </c>
      <c r="BZ8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25.79999999999999</v>
      </c>
      <c r="CA81" s="9">
        <f>Table1[[#This Row],[VA]]/30</f>
        <v>16.666666666666668</v>
      </c>
      <c r="CB8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25.699999999999989</v>
      </c>
      <c r="CC8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0.2694850738040106</v>
      </c>
      <c r="CD81" s="12">
        <f>Table1[[#This Row],[Hustle]]/38</f>
        <v>0.63684210526315788</v>
      </c>
      <c r="CE81" s="12">
        <f>Table1[[#This Row],[Utility]]/23</f>
        <v>0.3843478260869565</v>
      </c>
      <c r="CF81" s="12">
        <f>Table1[[#This Row],[PPP]]/1.8</f>
        <v>0.74522181308083457</v>
      </c>
      <c r="CG81" s="12">
        <f>Table1[[#This Row],[AST Ratio]]/35</f>
        <v>0.22</v>
      </c>
      <c r="CH81" s="12">
        <f>Table1[[#This Row],[ScreenAssistsPTS]]/18</f>
        <v>0.31666666666666665</v>
      </c>
      <c r="CI81" s="12">
        <f>Table1[[#This Row],[PRA]]/50</f>
        <v>0.67199999999999993</v>
      </c>
      <c r="CJ81" s="12">
        <f>Table1[[#This Row],[AST/TO]]/3</f>
        <v>0.24666666666666667</v>
      </c>
      <c r="CK81" s="12">
        <f>Table1[[#This Row],[REB]]/25</f>
        <v>0.46799999999999997</v>
      </c>
      <c r="CL81" s="12">
        <f>Table1[[#This Row],[Deflections]]/5</f>
        <v>0.27999999999999997</v>
      </c>
      <c r="CM81" s="12">
        <f>Table1[[#This Row],[LooseBallsRecovered]]/2.3</f>
        <v>0.60869565217391308</v>
      </c>
      <c r="CN81" s="12">
        <f>Table1[[#This Row],[TeamELO]]/1800</f>
        <v>0.82682461038120147</v>
      </c>
      <c r="CO81" s="12">
        <f>Table1[[#This Row],[EFG%]]/70</f>
        <v>0.81714285714285717</v>
      </c>
      <c r="CP81" s="12">
        <f>Table1[[#This Row],[TS%]]/70</f>
        <v>0.88428571428571423</v>
      </c>
      <c r="CQ81" s="12">
        <f>Table1[[#This Row],[USG%]]/40</f>
        <v>0.57499999999999996</v>
      </c>
      <c r="CR81" s="12">
        <f>Table1[[#This Row],[PACE]]/110</f>
        <v>0.88754545454545453</v>
      </c>
      <c r="CS81" s="12">
        <f>Table1[[#This Row],[PIE]]/24</f>
        <v>0.625</v>
      </c>
      <c r="CT81" s="12">
        <f>(0.4*Table1[[#This Row],[EFG%]]+0.25*Table1[[#This Row],[TOV%]]+0.2*Table1[[#This Row],[REB%]]+0.15*Table1[[#This Row],[FTr]])/42</f>
        <v>0.7829761904761906</v>
      </c>
      <c r="CU81" s="12">
        <f>Table1[[#This Row],[NETRTG]]/17</f>
        <v>1.1764705882352941E-2</v>
      </c>
      <c r="CV81" s="12">
        <f>Table1[[#This Row],[FP]]/62</f>
        <v>0.64516129032258063</v>
      </c>
      <c r="CW81" s="12">
        <f>Table1[[#This Row],[RPM(+/-)]]/12</f>
        <v>2.4999999999999998E-2</v>
      </c>
      <c r="CX81" s="12">
        <f>Table1[[#This Row],[BPM]]/12</f>
        <v>0.375</v>
      </c>
      <c r="CY81" s="12">
        <f>Table1[[#This Row],[WS/48]]/0.3</f>
        <v>0.66666666666666674</v>
      </c>
      <c r="CZ81" s="12">
        <f>Table1[[#This Row],[PIPM]]/9</f>
        <v>0.33333333333333331</v>
      </c>
      <c r="DA81" s="12">
        <f>Table1[[#This Row],[WAR]]/20</f>
        <v>0.47499999999999998</v>
      </c>
      <c r="DB81" s="12">
        <f>Table1[[#This Row],[GmSc]]/21</f>
        <v>0.68190476190476201</v>
      </c>
      <c r="DC81" s="12">
        <f>Table1[[#This Row],[WinsRPM]]/21</f>
        <v>0.5714285714285714</v>
      </c>
      <c r="DD81" s="12">
        <f>Table1[[#This Row],[VORP]]/10</f>
        <v>0.45</v>
      </c>
      <c r="DE81" s="12">
        <f>Table1[[#This Row],[PER]]/33</f>
        <v>0.72727272727272729</v>
      </c>
      <c r="DF81" s="12">
        <f>Table1[[#This Row],[EFF]]/36</f>
        <v>0.71666666666666634</v>
      </c>
      <c r="DG81" s="12">
        <f>Table1[[#This Row],[EWA]]/30</f>
        <v>0.55555555555555558</v>
      </c>
      <c r="DH81" s="12">
        <f>Table1[[#This Row],[PIR]]/40</f>
        <v>0.64249999999999974</v>
      </c>
      <c r="DI81" s="12">
        <f>Table1[[#This Row],[Tendex]]/0.38</f>
        <v>0.70917124685265942</v>
      </c>
      <c r="DJ81" s="14">
        <f>SUM(Table1[[#This Row],[DPI]:[%Tendex]])/32</f>
        <v>0.54886378383298395</v>
      </c>
    </row>
    <row r="82" spans="1:114" x14ac:dyDescent="0.25">
      <c r="A82" t="s">
        <v>70</v>
      </c>
      <c r="B82" t="s">
        <v>97</v>
      </c>
      <c r="C82" t="s">
        <v>91</v>
      </c>
      <c r="D82" t="s">
        <v>54</v>
      </c>
      <c r="E82" s="7">
        <v>10.6</v>
      </c>
      <c r="F82" t="s">
        <v>7</v>
      </c>
      <c r="G82" s="7">
        <v>100.88</v>
      </c>
      <c r="H82" s="6">
        <v>23</v>
      </c>
      <c r="I82" s="6">
        <v>22</v>
      </c>
      <c r="J82" s="6">
        <v>11</v>
      </c>
      <c r="K82" s="6">
        <v>11</v>
      </c>
      <c r="L82" s="8">
        <f>Table1[[#This Row],[W]]/Table1[[#This Row],[GP]]</f>
        <v>0.5</v>
      </c>
      <c r="M82" s="6">
        <v>6907.0416666666752</v>
      </c>
      <c r="N82" s="7">
        <v>33.4</v>
      </c>
      <c r="O82" s="7">
        <v>734.8</v>
      </c>
      <c r="P82" s="7">
        <v>20.6</v>
      </c>
      <c r="Q82" s="7">
        <v>7.4</v>
      </c>
      <c r="R82" s="7">
        <v>15.1</v>
      </c>
      <c r="S82" s="7">
        <v>49.1</v>
      </c>
      <c r="T82" s="7">
        <v>1.8</v>
      </c>
      <c r="U82" s="7">
        <v>4.5</v>
      </c>
      <c r="V82" s="7">
        <v>40</v>
      </c>
      <c r="W82" s="7">
        <v>4</v>
      </c>
      <c r="X82" s="7">
        <v>4.5</v>
      </c>
      <c r="Y82" s="7">
        <v>88.8</v>
      </c>
      <c r="Z82" s="7">
        <v>3.3</v>
      </c>
      <c r="AA82" s="7">
        <v>8.9</v>
      </c>
      <c r="AB82" s="7">
        <v>12.1</v>
      </c>
      <c r="AC82" s="7">
        <v>2.2000000000000002</v>
      </c>
      <c r="AD82" s="7">
        <v>2.2999999999999998</v>
      </c>
      <c r="AE82" s="7">
        <v>3.5</v>
      </c>
      <c r="AF82" s="7">
        <v>0.8</v>
      </c>
      <c r="AG82" s="7">
        <v>1.6</v>
      </c>
      <c r="AH82" s="7">
        <v>0.7</v>
      </c>
      <c r="AI82" s="7">
        <v>3.6</v>
      </c>
      <c r="AJ82" s="7">
        <v>5.0999999999999996</v>
      </c>
      <c r="AK82" s="7">
        <v>109.3</v>
      </c>
      <c r="AL82" s="7">
        <v>109.5</v>
      </c>
      <c r="AM82" s="7">
        <v>11.1</v>
      </c>
      <c r="AN82" s="7">
        <v>9.1</v>
      </c>
      <c r="AO82" s="7">
        <v>24.3</v>
      </c>
      <c r="AP82" s="7">
        <v>15.5</v>
      </c>
      <c r="AQ82" s="7">
        <f>0.96*Table1[[#This Row],[FGA]]+Table1[[#This Row],[TOV]]+(0.44*Table1[[#This Row],[FTA]]-Table1[[#This Row],[OREB]])</f>
        <v>16.675999999999998</v>
      </c>
      <c r="AR82" s="5">
        <v>12</v>
      </c>
      <c r="AS82" s="5">
        <v>0</v>
      </c>
      <c r="AT82" s="5">
        <v>9</v>
      </c>
      <c r="AU82" s="5">
        <v>550</v>
      </c>
      <c r="AV82" s="9">
        <f>Table1[[#This Row],[BLK]]+Table1[[#This Row],[PFD]]+Table1[[#This Row],[STL]]+Table1[Deflections]+Table1[[#This Row],[LooseBallsRecovered]]+Table1[[#This Row],[REB]]-Table1[[#This Row],[TOV]]+Table1[[#This Row],[ScreenAssistsPTS]]</f>
        <v>23.599999999999998</v>
      </c>
      <c r="AW8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7.8500000000000005</v>
      </c>
      <c r="AX82" s="9">
        <f>Table1[[#This Row],[PTS]]/Table1[[#This Row],[POSS/G]]</f>
        <v>1.2353082273926603</v>
      </c>
      <c r="AY82" s="9">
        <v>10.1</v>
      </c>
      <c r="AZ82" s="9">
        <v>4.8</v>
      </c>
      <c r="BA82" s="9">
        <f>P82+AB82+AD82</f>
        <v>35</v>
      </c>
      <c r="BB82" s="9">
        <v>0.65</v>
      </c>
      <c r="BC82" s="9">
        <v>1.6</v>
      </c>
      <c r="BD82" s="9">
        <v>1.1000000000000001</v>
      </c>
      <c r="BE82" s="9">
        <v>1508.9915913669392</v>
      </c>
      <c r="BF82" s="15">
        <v>26.5</v>
      </c>
      <c r="BG82" s="15">
        <v>17</v>
      </c>
      <c r="BH82" s="9">
        <v>16.7</v>
      </c>
      <c r="BI82" s="9">
        <v>55.1</v>
      </c>
      <c r="BJ82" s="9">
        <f>0.4*Table1[[#This Row],[EFG%]]+0.25*Table1[[#This Row],[TOV%]]+0.2*Table1[[#This Row],[REB%]]+0.15*Table1[[#This Row],[FTr]]</f>
        <v>33.605000000000004</v>
      </c>
      <c r="BK82" s="9">
        <v>60.4</v>
      </c>
      <c r="BL82" s="9">
        <v>25.2</v>
      </c>
      <c r="BM82" s="9">
        <v>101.74</v>
      </c>
      <c r="BN82" s="9">
        <v>14.8</v>
      </c>
      <c r="BO82" s="9">
        <v>-0.2</v>
      </c>
      <c r="BP82" s="9">
        <v>42.3</v>
      </c>
      <c r="BQ82" s="9">
        <v>-0.3</v>
      </c>
      <c r="BR82" s="9">
        <v>5</v>
      </c>
      <c r="BS82" s="9">
        <v>0.15</v>
      </c>
      <c r="BT82" s="9">
        <v>0</v>
      </c>
      <c r="BU82" s="9">
        <v>6</v>
      </c>
      <c r="BV8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13.349999999999998</v>
      </c>
      <c r="BW82" s="9">
        <v>10</v>
      </c>
      <c r="BX82" s="9">
        <v>4</v>
      </c>
      <c r="BY82" s="9">
        <v>28</v>
      </c>
      <c r="BZ8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25.7</v>
      </c>
      <c r="CA82" s="9">
        <f>Table1[[#This Row],[VA]]/30</f>
        <v>18.333333333333332</v>
      </c>
      <c r="CB8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26.5</v>
      </c>
      <c r="CC8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0.2562207608429598</v>
      </c>
      <c r="CD82" s="12">
        <f>Table1[[#This Row],[Hustle]]/38</f>
        <v>0.6210526315789473</v>
      </c>
      <c r="CE82" s="12">
        <f>Table1[[#This Row],[Utility]]/23</f>
        <v>0.34130434782608698</v>
      </c>
      <c r="CF82" s="12">
        <f>Table1[[#This Row],[PPP]]/1.8</f>
        <v>0.68628234855147796</v>
      </c>
      <c r="CG82" s="12">
        <f>Table1[[#This Row],[AST Ratio]]/35</f>
        <v>0.28857142857142853</v>
      </c>
      <c r="CH82" s="12">
        <f>Table1[[#This Row],[ScreenAssistsPTS]]/18</f>
        <v>0.26666666666666666</v>
      </c>
      <c r="CI82" s="12">
        <f>Table1[[#This Row],[PRA]]/50</f>
        <v>0.7</v>
      </c>
      <c r="CJ82" s="12">
        <f>Table1[[#This Row],[AST/TO]]/3</f>
        <v>0.21666666666666667</v>
      </c>
      <c r="CK82" s="12">
        <f>Table1[[#This Row],[REB]]/25</f>
        <v>0.48399999999999999</v>
      </c>
      <c r="CL82" s="12">
        <f>Table1[[#This Row],[Deflections]]/5</f>
        <v>0.32</v>
      </c>
      <c r="CM82" s="12">
        <f>Table1[[#This Row],[LooseBallsRecovered]]/2.3</f>
        <v>0.47826086956521746</v>
      </c>
      <c r="CN82" s="12">
        <f>Table1[[#This Row],[TeamELO]]/1800</f>
        <v>0.8383286618705218</v>
      </c>
      <c r="CO82" s="12">
        <f>Table1[[#This Row],[EFG%]]/70</f>
        <v>0.78714285714285714</v>
      </c>
      <c r="CP82" s="12">
        <f>Table1[[#This Row],[TS%]]/70</f>
        <v>0.86285714285714288</v>
      </c>
      <c r="CQ82" s="12">
        <f>Table1[[#This Row],[USG%]]/40</f>
        <v>0.63</v>
      </c>
      <c r="CR82" s="12">
        <f>Table1[[#This Row],[PACE]]/110</f>
        <v>0.9249090909090909</v>
      </c>
      <c r="CS82" s="12">
        <f>Table1[[#This Row],[PIE]]/24</f>
        <v>0.6166666666666667</v>
      </c>
      <c r="CT82" s="12">
        <f>(0.4*Table1[[#This Row],[EFG%]]+0.25*Table1[[#This Row],[TOV%]]+0.2*Table1[[#This Row],[REB%]]+0.15*Table1[[#This Row],[FTr]])/42</f>
        <v>0.80011904761904773</v>
      </c>
      <c r="CU82" s="12">
        <f>Table1[[#This Row],[NETRTG]]/17</f>
        <v>-1.1764705882352941E-2</v>
      </c>
      <c r="CV82" s="12">
        <f>Table1[[#This Row],[FP]]/62</f>
        <v>0.68225806451612903</v>
      </c>
      <c r="CW82" s="12">
        <f>Table1[[#This Row],[RPM(+/-)]]/12</f>
        <v>-2.4999999999999998E-2</v>
      </c>
      <c r="CX82" s="12">
        <f>Table1[[#This Row],[BPM]]/12</f>
        <v>0.41666666666666669</v>
      </c>
      <c r="CY82" s="12">
        <f>Table1[[#This Row],[WS/48]]/0.3</f>
        <v>0.5</v>
      </c>
      <c r="CZ82" s="12">
        <f>Table1[[#This Row],[PIPM]]/9</f>
        <v>0</v>
      </c>
      <c r="DA82" s="12">
        <f>Table1[[#This Row],[WAR]]/20</f>
        <v>0.3</v>
      </c>
      <c r="DB82" s="12">
        <f>Table1[[#This Row],[GmSc]]/21</f>
        <v>0.63571428571428557</v>
      </c>
      <c r="DC82" s="12">
        <f>Table1[[#This Row],[WinsRPM]]/21</f>
        <v>0.47619047619047616</v>
      </c>
      <c r="DD82" s="12">
        <f>Table1[[#This Row],[VORP]]/10</f>
        <v>0.4</v>
      </c>
      <c r="DE82" s="12">
        <f>Table1[[#This Row],[PER]]/33</f>
        <v>0.84848484848484851</v>
      </c>
      <c r="DF82" s="12">
        <f>Table1[[#This Row],[EFF]]/36</f>
        <v>0.71388888888888891</v>
      </c>
      <c r="DG82" s="12">
        <f>Table1[[#This Row],[EWA]]/30</f>
        <v>0.61111111111111105</v>
      </c>
      <c r="DH82" s="12">
        <f>Table1[[#This Row],[PIR]]/40</f>
        <v>0.66249999999999998</v>
      </c>
      <c r="DI82" s="12">
        <f>Table1[[#This Row],[Tendex]]/0.38</f>
        <v>0.67426516011305215</v>
      </c>
      <c r="DJ82" s="14">
        <f>SUM(Table1[[#This Row],[DPI]:[%Tendex]])/32</f>
        <v>0.52334822569671635</v>
      </c>
    </row>
    <row r="83" spans="1:114" x14ac:dyDescent="0.25">
      <c r="A83" t="s">
        <v>76</v>
      </c>
      <c r="B83" t="s">
        <v>97</v>
      </c>
      <c r="C83" t="s">
        <v>92</v>
      </c>
      <c r="D83" t="s">
        <v>54</v>
      </c>
      <c r="E83" s="7">
        <v>10.6</v>
      </c>
      <c r="F83" t="s">
        <v>77</v>
      </c>
      <c r="G83" s="7">
        <v>98.89</v>
      </c>
      <c r="H83" s="6">
        <v>33</v>
      </c>
      <c r="I83" s="6">
        <v>38</v>
      </c>
      <c r="J83" s="6">
        <v>21</v>
      </c>
      <c r="K83" s="6">
        <v>17</v>
      </c>
      <c r="L83" s="8">
        <f>Table1[[#This Row],[W]]/Table1[[#This Row],[GP]]</f>
        <v>0.55263157894736847</v>
      </c>
      <c r="M83" s="6">
        <v>22422.620000000024</v>
      </c>
      <c r="N83" s="7">
        <v>32.5</v>
      </c>
      <c r="O83" s="7">
        <v>1235</v>
      </c>
      <c r="P83" s="7">
        <v>19.8</v>
      </c>
      <c r="Q83" s="7">
        <v>7.9</v>
      </c>
      <c r="R83" s="7">
        <v>16</v>
      </c>
      <c r="S83" s="7">
        <v>49.7</v>
      </c>
      <c r="T83" s="7">
        <v>0.1</v>
      </c>
      <c r="U83" s="7">
        <v>0.4</v>
      </c>
      <c r="V83" s="7">
        <v>14.3</v>
      </c>
      <c r="W83" s="7">
        <v>3.9</v>
      </c>
      <c r="X83" s="7">
        <v>4.7</v>
      </c>
      <c r="Y83" s="7">
        <v>82.7</v>
      </c>
      <c r="Z83" s="7">
        <v>3</v>
      </c>
      <c r="AA83" s="7">
        <v>6</v>
      </c>
      <c r="AB83" s="7">
        <v>9</v>
      </c>
      <c r="AC83" s="7">
        <v>3.5</v>
      </c>
      <c r="AD83" s="7">
        <v>2.2000000000000002</v>
      </c>
      <c r="AE83" s="7">
        <v>1.8</v>
      </c>
      <c r="AF83" s="7">
        <v>0.6</v>
      </c>
      <c r="AG83" s="7">
        <v>1.2</v>
      </c>
      <c r="AH83" s="7">
        <v>0.6</v>
      </c>
      <c r="AI83" s="7">
        <v>2.1</v>
      </c>
      <c r="AJ83" s="7">
        <v>4.8</v>
      </c>
      <c r="AK83" s="7">
        <v>111.6</v>
      </c>
      <c r="AL83" s="7">
        <v>111.9</v>
      </c>
      <c r="AM83" s="7">
        <v>10.8</v>
      </c>
      <c r="AN83" s="7">
        <v>9.3000000000000007</v>
      </c>
      <c r="AO83" s="7">
        <v>18.7</v>
      </c>
      <c r="AP83" s="7">
        <v>8.1</v>
      </c>
      <c r="AQ83" s="7">
        <f>0.96*Table1[[#This Row],[FGA]]+Table1[[#This Row],[TOV]]+(0.44*Table1[[#This Row],[FTA]]-Table1[[#This Row],[OREB]])</f>
        <v>16.228000000000002</v>
      </c>
      <c r="AR83" s="5">
        <v>12</v>
      </c>
      <c r="AS83" s="5">
        <v>0</v>
      </c>
      <c r="AT83" s="5">
        <v>8.5</v>
      </c>
      <c r="AU83" s="5">
        <v>430</v>
      </c>
      <c r="AV83" s="9">
        <f>Table1[[#This Row],[BLK]]+Table1[[#This Row],[PFD]]+Table1[[#This Row],[STL]]+Table1[Deflections]+Table1[[#This Row],[LooseBallsRecovered]]+Table1[[#This Row],[REB]]-Table1[[#This Row],[TOV]]+Table1[[#This Row],[ScreenAssistsPTS]]</f>
        <v>23.4</v>
      </c>
      <c r="AW8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12.95</v>
      </c>
      <c r="AX83" s="9">
        <f>Table1[[#This Row],[PTS]]/Table1[[#This Row],[POSS/G]]</f>
        <v>1.2201133842740941</v>
      </c>
      <c r="AY83" s="9">
        <v>10.1</v>
      </c>
      <c r="AZ83" s="9">
        <v>7.4</v>
      </c>
      <c r="BA83" s="9">
        <f>P83+AB83+AD83</f>
        <v>31</v>
      </c>
      <c r="BB83" s="9">
        <v>1.25</v>
      </c>
      <c r="BC83" s="9">
        <v>1.1000000000000001</v>
      </c>
      <c r="BD83" s="9">
        <v>1.1000000000000001</v>
      </c>
      <c r="BE83" s="9">
        <v>1515.0451953740821</v>
      </c>
      <c r="BF83" s="15">
        <v>24.4</v>
      </c>
      <c r="BG83" s="15">
        <v>9.1</v>
      </c>
      <c r="BH83" s="9">
        <v>14</v>
      </c>
      <c r="BI83" s="9">
        <v>49.8</v>
      </c>
      <c r="BJ83" s="9">
        <f>0.4*Table1[[#This Row],[EFG%]]+0.25*Table1[[#This Row],[TOV%]]+0.2*Table1[[#This Row],[REB%]]+0.15*Table1[[#This Row],[FTr]]</f>
        <v>28.655000000000001</v>
      </c>
      <c r="BK83" s="9">
        <v>54.9</v>
      </c>
      <c r="BL83" s="9">
        <v>26.8</v>
      </c>
      <c r="BM83" s="9">
        <v>98.26</v>
      </c>
      <c r="BN83" s="9">
        <v>13.2</v>
      </c>
      <c r="BO83" s="9">
        <v>-0.3</v>
      </c>
      <c r="BP83" s="9">
        <v>37.4</v>
      </c>
      <c r="BQ83" s="9">
        <v>0</v>
      </c>
      <c r="BR83" s="9">
        <v>0.8</v>
      </c>
      <c r="BS83" s="9">
        <v>0.16</v>
      </c>
      <c r="BT83" s="9">
        <v>0.5</v>
      </c>
      <c r="BU83" s="9">
        <v>5.3</v>
      </c>
      <c r="BV8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12.900000000000004</v>
      </c>
      <c r="BW83" s="9">
        <v>7</v>
      </c>
      <c r="BX83" s="9">
        <v>2</v>
      </c>
      <c r="BY83" s="9">
        <v>23</v>
      </c>
      <c r="BZ8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22.1</v>
      </c>
      <c r="CA83" s="9">
        <f>Table1[[#This Row],[VA]]/30</f>
        <v>14.333333333333334</v>
      </c>
      <c r="CB8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24.200000000000003</v>
      </c>
      <c r="CC8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0.23004499744737436</v>
      </c>
      <c r="CD83" s="12">
        <f>Table1[[#This Row],[Hustle]]/38</f>
        <v>0.61578947368421044</v>
      </c>
      <c r="CE83" s="12">
        <f>Table1[[#This Row],[Utility]]/23</f>
        <v>0.56304347826086953</v>
      </c>
      <c r="CF83" s="12">
        <f>Table1[[#This Row],[PPP]]/1.8</f>
        <v>0.67784076904116342</v>
      </c>
      <c r="CG83" s="12">
        <f>Table1[[#This Row],[AST Ratio]]/35</f>
        <v>0.28857142857142853</v>
      </c>
      <c r="CH83" s="12">
        <f>Table1[[#This Row],[ScreenAssistsPTS]]/18</f>
        <v>0.41111111111111115</v>
      </c>
      <c r="CI83" s="12">
        <f>Table1[[#This Row],[PRA]]/50</f>
        <v>0.62</v>
      </c>
      <c r="CJ83" s="12">
        <f>Table1[[#This Row],[AST/TO]]/3</f>
        <v>0.41666666666666669</v>
      </c>
      <c r="CK83" s="12">
        <f>Table1[[#This Row],[REB]]/25</f>
        <v>0.36</v>
      </c>
      <c r="CL83" s="12">
        <f>Table1[[#This Row],[Deflections]]/5</f>
        <v>0.22000000000000003</v>
      </c>
      <c r="CM83" s="12">
        <f>Table1[[#This Row],[LooseBallsRecovered]]/2.3</f>
        <v>0.47826086956521746</v>
      </c>
      <c r="CN83" s="12">
        <f>Table1[[#This Row],[TeamELO]]/1800</f>
        <v>0.84169177520782346</v>
      </c>
      <c r="CO83" s="12">
        <f>Table1[[#This Row],[EFG%]]/70</f>
        <v>0.71142857142857141</v>
      </c>
      <c r="CP83" s="12">
        <f>Table1[[#This Row],[TS%]]/70</f>
        <v>0.78428571428571425</v>
      </c>
      <c r="CQ83" s="12">
        <f>Table1[[#This Row],[USG%]]/40</f>
        <v>0.67</v>
      </c>
      <c r="CR83" s="12">
        <f>Table1[[#This Row],[PACE]]/110</f>
        <v>0.89327272727272733</v>
      </c>
      <c r="CS83" s="12">
        <f>Table1[[#This Row],[PIE]]/24</f>
        <v>0.54999999999999993</v>
      </c>
      <c r="CT83" s="12">
        <f>(0.4*Table1[[#This Row],[EFG%]]+0.25*Table1[[#This Row],[TOV%]]+0.2*Table1[[#This Row],[REB%]]+0.15*Table1[[#This Row],[FTr]])/42</f>
        <v>0.68226190476190474</v>
      </c>
      <c r="CU83" s="12">
        <f>Table1[[#This Row],[NETRTG]]/17</f>
        <v>-1.7647058823529412E-2</v>
      </c>
      <c r="CV83" s="12">
        <f>Table1[[#This Row],[FP]]/62</f>
        <v>0.60322580645161283</v>
      </c>
      <c r="CW83" s="12">
        <f>Table1[[#This Row],[RPM(+/-)]]/12</f>
        <v>0</v>
      </c>
      <c r="CX83" s="12">
        <f>Table1[[#This Row],[BPM]]/12</f>
        <v>6.6666666666666666E-2</v>
      </c>
      <c r="CY83" s="12">
        <f>Table1[[#This Row],[WS/48]]/0.3</f>
        <v>0.53333333333333333</v>
      </c>
      <c r="CZ83" s="12">
        <f>Table1[[#This Row],[PIPM]]/9</f>
        <v>5.5555555555555552E-2</v>
      </c>
      <c r="DA83" s="12">
        <f>Table1[[#This Row],[WAR]]/20</f>
        <v>0.26500000000000001</v>
      </c>
      <c r="DB83" s="12">
        <f>Table1[[#This Row],[GmSc]]/21</f>
        <v>0.61428571428571443</v>
      </c>
      <c r="DC83" s="12">
        <f>Table1[[#This Row],[WinsRPM]]/21</f>
        <v>0.33333333333333331</v>
      </c>
      <c r="DD83" s="12">
        <f>Table1[[#This Row],[VORP]]/10</f>
        <v>0.2</v>
      </c>
      <c r="DE83" s="12">
        <f>Table1[[#This Row],[PER]]/33</f>
        <v>0.69696969696969702</v>
      </c>
      <c r="DF83" s="12">
        <f>Table1[[#This Row],[EFF]]/36</f>
        <v>0.61388888888888893</v>
      </c>
      <c r="DG83" s="12">
        <f>Table1[[#This Row],[EWA]]/30</f>
        <v>0.4777777777777778</v>
      </c>
      <c r="DH83" s="12">
        <f>Table1[[#This Row],[PIR]]/40</f>
        <v>0.60500000000000009</v>
      </c>
      <c r="DI83" s="12">
        <f>Table1[[#This Row],[Tendex]]/0.38</f>
        <v>0.6053815722299325</v>
      </c>
      <c r="DJ83" s="14">
        <f>SUM(Table1[[#This Row],[DPI]:[%Tendex]])/32</f>
        <v>0.48240611801644978</v>
      </c>
    </row>
    <row r="84" spans="1:114" x14ac:dyDescent="0.25">
      <c r="A84" t="s">
        <v>76</v>
      </c>
      <c r="B84" t="s">
        <v>101</v>
      </c>
      <c r="C84" t="s">
        <v>91</v>
      </c>
      <c r="D84" t="s">
        <v>54</v>
      </c>
      <c r="E84" s="7">
        <v>10.6</v>
      </c>
      <c r="F84" t="s">
        <v>77</v>
      </c>
      <c r="G84" s="7">
        <v>100.6</v>
      </c>
      <c r="H84" s="6">
        <v>34</v>
      </c>
      <c r="I84" s="6">
        <v>20</v>
      </c>
      <c r="J84" s="6">
        <v>7</v>
      </c>
      <c r="K84" s="6">
        <v>13</v>
      </c>
      <c r="L84" s="8">
        <f>Table1[[#This Row],[W]]/Table1[[#This Row],[GP]]</f>
        <v>0.35</v>
      </c>
      <c r="M84" s="6">
        <v>11510.455000000011</v>
      </c>
      <c r="N84" s="7">
        <v>32.799999999999997</v>
      </c>
      <c r="O84" s="7">
        <v>656</v>
      </c>
      <c r="P84" s="7">
        <v>18.899999999999999</v>
      </c>
      <c r="Q84" s="7">
        <v>7.7</v>
      </c>
      <c r="R84" s="7">
        <v>14.8</v>
      </c>
      <c r="S84" s="7">
        <v>51.7</v>
      </c>
      <c r="T84" s="7">
        <v>0.6</v>
      </c>
      <c r="U84" s="7">
        <v>1.6</v>
      </c>
      <c r="V84" s="7">
        <v>35.5</v>
      </c>
      <c r="W84" s="7">
        <v>3</v>
      </c>
      <c r="X84" s="7">
        <v>3.6</v>
      </c>
      <c r="Y84" s="7">
        <v>83.3</v>
      </c>
      <c r="Z84" s="7">
        <v>2.1</v>
      </c>
      <c r="AA84" s="7">
        <v>4.7</v>
      </c>
      <c r="AB84" s="7">
        <v>6.7</v>
      </c>
      <c r="AC84" s="7">
        <v>4.5</v>
      </c>
      <c r="AD84" s="7">
        <v>2.5</v>
      </c>
      <c r="AE84" s="7">
        <v>1.7</v>
      </c>
      <c r="AF84" s="7">
        <v>0.7</v>
      </c>
      <c r="AG84" s="7">
        <v>1.8</v>
      </c>
      <c r="AH84" s="7">
        <v>0.4</v>
      </c>
      <c r="AI84" s="7">
        <v>2.2000000000000002</v>
      </c>
      <c r="AJ84" s="7">
        <v>3.4</v>
      </c>
      <c r="AK84" s="7">
        <v>107.7</v>
      </c>
      <c r="AL84" s="7">
        <v>115.1</v>
      </c>
      <c r="AM84" s="7">
        <v>12.3</v>
      </c>
      <c r="AN84" s="7">
        <v>6.2</v>
      </c>
      <c r="AO84" s="7">
        <v>13.8</v>
      </c>
      <c r="AP84" s="7">
        <v>8.1</v>
      </c>
      <c r="AQ84" s="7">
        <f>0.96*Table1[[#This Row],[FGA]]+Table1[[#This Row],[TOV]]+(0.44*Table1[[#This Row],[FTA]]-Table1[[#This Row],[OREB]])</f>
        <v>15.391999999999999</v>
      </c>
      <c r="AR84" s="5">
        <v>2</v>
      </c>
      <c r="AS84" s="5">
        <v>0</v>
      </c>
      <c r="AT84" s="5">
        <v>3</v>
      </c>
      <c r="AU84" s="5">
        <v>230</v>
      </c>
      <c r="AV84" s="9">
        <f>Table1[[#This Row],[BLK]]+Table1[[#This Row],[PFD]]+Table1[[#This Row],[STL]]+Table1[Deflections]+Table1[[#This Row],[LooseBallsRecovered]]+Table1[[#This Row],[REB]]-Table1[[#This Row],[TOV]]+Table1[[#This Row],[ScreenAssistsPTS]]</f>
        <v>23.3</v>
      </c>
      <c r="AW8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15.52</v>
      </c>
      <c r="AX84" s="9">
        <f>Table1[[#This Row],[PTS]]/Table1[[#This Row],[POSS/G]]</f>
        <v>1.2279106029106028</v>
      </c>
      <c r="AY84" s="9">
        <v>12.3</v>
      </c>
      <c r="AZ84" s="9">
        <v>9.8000000000000007</v>
      </c>
      <c r="BA84" s="9">
        <f>P84+AB84+AD84</f>
        <v>28.099999999999998</v>
      </c>
      <c r="BB84" s="9">
        <v>1.52</v>
      </c>
      <c r="BC84" s="9">
        <v>1.8</v>
      </c>
      <c r="BD84" s="9">
        <v>0.8</v>
      </c>
      <c r="BE84" s="9">
        <v>1532.6274738316372</v>
      </c>
      <c r="BF84" s="15">
        <v>20.3</v>
      </c>
      <c r="BG84" s="15">
        <v>9.4</v>
      </c>
      <c r="BH84" s="9">
        <v>10</v>
      </c>
      <c r="BI84" s="9">
        <v>53.5</v>
      </c>
      <c r="BJ84" s="9">
        <f>0.4*Table1[[#This Row],[EFG%]]+0.25*Table1[[#This Row],[TOV%]]+0.2*Table1[[#This Row],[REB%]]+0.15*Table1[[#This Row],[FTr]]</f>
        <v>28.795000000000002</v>
      </c>
      <c r="BK84" s="9">
        <v>57.5</v>
      </c>
      <c r="BL84" s="9">
        <v>23.4</v>
      </c>
      <c r="BM84" s="9">
        <v>101.56</v>
      </c>
      <c r="BN84" s="9">
        <v>12.1</v>
      </c>
      <c r="BO84" s="9">
        <v>-7.4</v>
      </c>
      <c r="BP84" s="9">
        <v>36.299999999999997</v>
      </c>
      <c r="BQ84" s="9">
        <v>-5.0999999999999996</v>
      </c>
      <c r="BR84" s="9">
        <v>-1</v>
      </c>
      <c r="BS84" s="9">
        <v>0.1</v>
      </c>
      <c r="BT84" s="9">
        <v>-1</v>
      </c>
      <c r="BU84" s="9">
        <v>1.5</v>
      </c>
      <c r="BV8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12.679999999999998</v>
      </c>
      <c r="BW84" s="9">
        <v>0.85</v>
      </c>
      <c r="BX84" s="9">
        <v>1.5</v>
      </c>
      <c r="BY84" s="9">
        <v>19.7</v>
      </c>
      <c r="BZ8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21.199999999999996</v>
      </c>
      <c r="CA84" s="9">
        <f>Table1[[#This Row],[VA]]/30</f>
        <v>7.666666666666667</v>
      </c>
      <c r="CB8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22</v>
      </c>
      <c r="CC8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0.21742865974882411</v>
      </c>
      <c r="CD84" s="12">
        <f>Table1[[#This Row],[Hustle]]/38</f>
        <v>0.61315789473684212</v>
      </c>
      <c r="CE84" s="12">
        <f>Table1[[#This Row],[Utility]]/23</f>
        <v>0.67478260869565221</v>
      </c>
      <c r="CF84" s="12">
        <f>Table1[[#This Row],[PPP]]/1.8</f>
        <v>0.68217255717255709</v>
      </c>
      <c r="CG84" s="12">
        <f>Table1[[#This Row],[AST Ratio]]/35</f>
        <v>0.35142857142857142</v>
      </c>
      <c r="CH84" s="12">
        <f>Table1[[#This Row],[ScreenAssistsPTS]]/18</f>
        <v>0.54444444444444451</v>
      </c>
      <c r="CI84" s="12">
        <f>Table1[[#This Row],[PRA]]/50</f>
        <v>0.56199999999999994</v>
      </c>
      <c r="CJ84" s="12">
        <f>Table1[[#This Row],[AST/TO]]/3</f>
        <v>0.50666666666666671</v>
      </c>
      <c r="CK84" s="12">
        <f>Table1[[#This Row],[REB]]/25</f>
        <v>0.26800000000000002</v>
      </c>
      <c r="CL84" s="12">
        <f>Table1[[#This Row],[Deflections]]/5</f>
        <v>0.36</v>
      </c>
      <c r="CM84" s="12">
        <f>Table1[[#This Row],[LooseBallsRecovered]]/2.3</f>
        <v>0.34782608695652178</v>
      </c>
      <c r="CN84" s="12">
        <f>Table1[[#This Row],[TeamELO]]/1800</f>
        <v>0.85145970768424284</v>
      </c>
      <c r="CO84" s="12">
        <f>Table1[[#This Row],[EFG%]]/70</f>
        <v>0.76428571428571423</v>
      </c>
      <c r="CP84" s="12">
        <f>Table1[[#This Row],[TS%]]/70</f>
        <v>0.8214285714285714</v>
      </c>
      <c r="CQ84" s="12">
        <f>Table1[[#This Row],[USG%]]/40</f>
        <v>0.58499999999999996</v>
      </c>
      <c r="CR84" s="12">
        <f>Table1[[#This Row],[PACE]]/110</f>
        <v>0.92327272727272724</v>
      </c>
      <c r="CS84" s="12">
        <f>Table1[[#This Row],[PIE]]/24</f>
        <v>0.50416666666666665</v>
      </c>
      <c r="CT84" s="12">
        <f>(0.4*Table1[[#This Row],[EFG%]]+0.25*Table1[[#This Row],[TOV%]]+0.2*Table1[[#This Row],[REB%]]+0.15*Table1[[#This Row],[FTr]])/42</f>
        <v>0.68559523809523815</v>
      </c>
      <c r="CU84" s="12">
        <f>Table1[[#This Row],[NETRTG]]/17</f>
        <v>-0.43529411764705883</v>
      </c>
      <c r="CV84" s="12">
        <f>Table1[[#This Row],[FP]]/62</f>
        <v>0.5854838709677419</v>
      </c>
      <c r="CW84" s="12">
        <f>Table1[[#This Row],[RPM(+/-)]]/12</f>
        <v>-0.42499999999999999</v>
      </c>
      <c r="CX84" s="12">
        <f>Table1[[#This Row],[BPM]]/12</f>
        <v>-8.3333333333333329E-2</v>
      </c>
      <c r="CY84" s="12">
        <f>Table1[[#This Row],[WS/48]]/0.3</f>
        <v>0.33333333333333337</v>
      </c>
      <c r="CZ84" s="12">
        <f>Table1[[#This Row],[PIPM]]/9</f>
        <v>-0.1111111111111111</v>
      </c>
      <c r="DA84" s="12">
        <f>Table1[[#This Row],[WAR]]/20</f>
        <v>7.4999999999999997E-2</v>
      </c>
      <c r="DB84" s="12">
        <f>Table1[[#This Row],[GmSc]]/21</f>
        <v>0.60380952380952368</v>
      </c>
      <c r="DC84" s="12">
        <f>Table1[[#This Row],[WinsRPM]]/21</f>
        <v>4.0476190476190478E-2</v>
      </c>
      <c r="DD84" s="12">
        <f>Table1[[#This Row],[VORP]]/10</f>
        <v>0.15</v>
      </c>
      <c r="DE84" s="12">
        <f>Table1[[#This Row],[PER]]/33</f>
        <v>0.59696969696969693</v>
      </c>
      <c r="DF84" s="12">
        <f>Table1[[#This Row],[EFF]]/36</f>
        <v>0.5888888888888888</v>
      </c>
      <c r="DG84" s="12">
        <f>Table1[[#This Row],[EWA]]/30</f>
        <v>0.25555555555555559</v>
      </c>
      <c r="DH84" s="12">
        <f>Table1[[#This Row],[PIR]]/40</f>
        <v>0.55000000000000004</v>
      </c>
      <c r="DI84" s="12">
        <f>Table1[[#This Row],[Tendex]]/0.38</f>
        <v>0.57218068354953711</v>
      </c>
      <c r="DJ84" s="14">
        <f>SUM(Table1[[#This Row],[DPI]:[%Tendex]])/32</f>
        <v>0.41695770740604321</v>
      </c>
    </row>
    <row r="85" spans="1:114" x14ac:dyDescent="0.25">
      <c r="A85" t="s">
        <v>76</v>
      </c>
      <c r="B85" t="s">
        <v>101</v>
      </c>
      <c r="C85" t="s">
        <v>93</v>
      </c>
      <c r="D85" t="s">
        <v>54</v>
      </c>
      <c r="E85" s="7">
        <v>10.6</v>
      </c>
      <c r="F85" t="s">
        <v>77</v>
      </c>
      <c r="G85" s="7">
        <v>100.6</v>
      </c>
      <c r="H85" s="6">
        <v>34</v>
      </c>
      <c r="I85" s="6">
        <v>52</v>
      </c>
      <c r="J85" s="6">
        <v>22</v>
      </c>
      <c r="K85" s="6">
        <v>30</v>
      </c>
      <c r="L85" s="8">
        <f>Table1[[#This Row],[W]]/Table1[[#This Row],[GP]]</f>
        <v>0.42307692307692307</v>
      </c>
      <c r="M85" s="6">
        <v>33030</v>
      </c>
      <c r="N85" s="7">
        <v>33</v>
      </c>
      <c r="O85" s="7">
        <v>1716</v>
      </c>
      <c r="P85" s="7">
        <v>18.8</v>
      </c>
      <c r="Q85" s="7">
        <v>7.3</v>
      </c>
      <c r="R85" s="7">
        <v>14.8</v>
      </c>
      <c r="S85" s="7">
        <v>49.5</v>
      </c>
      <c r="T85" s="7">
        <v>1.2</v>
      </c>
      <c r="U85" s="7">
        <v>2.9</v>
      </c>
      <c r="V85" s="7">
        <v>39.200000000000003</v>
      </c>
      <c r="W85" s="7">
        <v>3</v>
      </c>
      <c r="X85" s="7">
        <v>3.6</v>
      </c>
      <c r="Y85" s="7">
        <v>82.9</v>
      </c>
      <c r="Z85" s="7">
        <v>2</v>
      </c>
      <c r="AA85" s="7">
        <v>5.5</v>
      </c>
      <c r="AB85" s="7">
        <v>7.5</v>
      </c>
      <c r="AC85" s="7">
        <v>4.3</v>
      </c>
      <c r="AD85" s="7">
        <v>2.4</v>
      </c>
      <c r="AE85" s="7">
        <v>1.4</v>
      </c>
      <c r="AF85" s="7">
        <v>0.6</v>
      </c>
      <c r="AG85" s="7">
        <v>1.6</v>
      </c>
      <c r="AH85" s="7">
        <v>0.4</v>
      </c>
      <c r="AI85" s="7">
        <v>2.4</v>
      </c>
      <c r="AJ85" s="7">
        <v>3.1</v>
      </c>
      <c r="AK85" s="7">
        <v>110.2</v>
      </c>
      <c r="AL85" s="7">
        <v>113.7</v>
      </c>
      <c r="AM85" s="7">
        <v>11.8</v>
      </c>
      <c r="AN85" s="7">
        <v>6</v>
      </c>
      <c r="AO85" s="7">
        <v>16.399999999999999</v>
      </c>
      <c r="AP85" s="7">
        <v>7</v>
      </c>
      <c r="AQ85" s="7">
        <f>0.96*Table1[[#This Row],[FGA]]+Table1[[#This Row],[TOV]]+(0.44*Table1[[#This Row],[FTA]]-Table1[[#This Row],[OREB]])</f>
        <v>15.192</v>
      </c>
      <c r="AR85" s="5">
        <v>14</v>
      </c>
      <c r="AS85" s="5">
        <v>0</v>
      </c>
      <c r="AT85" s="5">
        <v>4.4000000000000004</v>
      </c>
      <c r="AU85" s="5">
        <v>219.6</v>
      </c>
      <c r="AV85" s="9">
        <f>Table1[[#This Row],[BLK]]+Table1[[#This Row],[PFD]]+Table1[[#This Row],[STL]]+Table1[Deflections]+Table1[[#This Row],[LooseBallsRecovered]]+Table1[[#This Row],[REB]]-Table1[[#This Row],[TOV]]+Table1[[#This Row],[ScreenAssistsPTS]]</f>
        <v>23.299999999999997</v>
      </c>
      <c r="AW8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14.74</v>
      </c>
      <c r="AX85" s="9">
        <f>Table1[[#This Row],[PTS]]/Table1[[#This Row],[POSS/G]]</f>
        <v>1.2374934175882044</v>
      </c>
      <c r="AY85" s="9">
        <v>12.2</v>
      </c>
      <c r="AZ85" s="9">
        <v>9.6</v>
      </c>
      <c r="BA85" s="9">
        <f>P85+AB85+AD85</f>
        <v>28.7</v>
      </c>
      <c r="BB85" s="9">
        <v>1.74</v>
      </c>
      <c r="BC85" s="9">
        <v>1.5</v>
      </c>
      <c r="BD85" s="9">
        <v>0.8</v>
      </c>
      <c r="BE85" s="9">
        <v>1509.4040805403642</v>
      </c>
      <c r="BF85" s="15">
        <v>20.3</v>
      </c>
      <c r="BG85" s="15">
        <v>7.9</v>
      </c>
      <c r="BH85" s="9">
        <v>11.2</v>
      </c>
      <c r="BI85" s="9">
        <v>53.4</v>
      </c>
      <c r="BJ85" s="9">
        <f>0.4*Table1[[#This Row],[EFG%]]+0.25*Table1[[#This Row],[TOV%]]+0.2*Table1[[#This Row],[REB%]]+0.15*Table1[[#This Row],[FTr]]</f>
        <v>28.619999999999997</v>
      </c>
      <c r="BK85" s="9">
        <v>57.3</v>
      </c>
      <c r="BL85" s="9">
        <v>23.4</v>
      </c>
      <c r="BM85" s="9">
        <v>99.8</v>
      </c>
      <c r="BN85" s="9">
        <v>12.1</v>
      </c>
      <c r="BO85" s="9">
        <v>-3.5</v>
      </c>
      <c r="BP85" s="9">
        <v>36.700000000000003</v>
      </c>
      <c r="BQ85" s="9">
        <v>-2.6</v>
      </c>
      <c r="BR85" s="9">
        <v>-0.31</v>
      </c>
      <c r="BS85" s="9">
        <v>0.122</v>
      </c>
      <c r="BT85" s="9">
        <v>0</v>
      </c>
      <c r="BU85" s="9">
        <v>2.2936087809127801</v>
      </c>
      <c r="BV8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12.569999999999999</v>
      </c>
      <c r="BW85" s="9">
        <v>0.84</v>
      </c>
      <c r="BX85" s="9">
        <v>1.5</v>
      </c>
      <c r="BY85" s="9">
        <v>19.89</v>
      </c>
      <c r="BZ8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21.400000000000002</v>
      </c>
      <c r="CA85" s="9">
        <f>Table1[[#This Row],[VA]]/30</f>
        <v>7.3199999999999994</v>
      </c>
      <c r="CB8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21.699999999999996</v>
      </c>
      <c r="CC8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0.21967495724950997</v>
      </c>
      <c r="CD85" s="12">
        <f>Table1[[#This Row],[Hustle]]/38</f>
        <v>0.61315789473684201</v>
      </c>
      <c r="CE85" s="12">
        <f>Table1[[#This Row],[Utility]]/23</f>
        <v>0.64086956521739136</v>
      </c>
      <c r="CF85" s="12">
        <f>Table1[[#This Row],[PPP]]/1.8</f>
        <v>0.68749634310455798</v>
      </c>
      <c r="CG85" s="12">
        <f>Table1[[#This Row],[AST Ratio]]/35</f>
        <v>0.34857142857142853</v>
      </c>
      <c r="CH85" s="12">
        <f>Table1[[#This Row],[ScreenAssistsPTS]]/18</f>
        <v>0.53333333333333333</v>
      </c>
      <c r="CI85" s="12">
        <f>Table1[[#This Row],[PRA]]/50</f>
        <v>0.57399999999999995</v>
      </c>
      <c r="CJ85" s="12">
        <f>Table1[[#This Row],[AST/TO]]/3</f>
        <v>0.57999999999999996</v>
      </c>
      <c r="CK85" s="12">
        <f>Table1[[#This Row],[REB]]/25</f>
        <v>0.3</v>
      </c>
      <c r="CL85" s="12">
        <f>Table1[[#This Row],[Deflections]]/5</f>
        <v>0.3</v>
      </c>
      <c r="CM85" s="12">
        <f>Table1[[#This Row],[LooseBallsRecovered]]/2.3</f>
        <v>0.34782608695652178</v>
      </c>
      <c r="CN85" s="12">
        <f>Table1[[#This Row],[TeamELO]]/1800</f>
        <v>0.83855782252242461</v>
      </c>
      <c r="CO85" s="12">
        <f>Table1[[#This Row],[EFG%]]/70</f>
        <v>0.76285714285714279</v>
      </c>
      <c r="CP85" s="12">
        <f>Table1[[#This Row],[TS%]]/70</f>
        <v>0.81857142857142851</v>
      </c>
      <c r="CQ85" s="12">
        <f>Table1[[#This Row],[USG%]]/40</f>
        <v>0.58499999999999996</v>
      </c>
      <c r="CR85" s="12">
        <f>Table1[[#This Row],[PACE]]/110</f>
        <v>0.90727272727272723</v>
      </c>
      <c r="CS85" s="12">
        <f>Table1[[#This Row],[PIE]]/24</f>
        <v>0.50416666666666665</v>
      </c>
      <c r="CT85" s="12">
        <f>(0.4*Table1[[#This Row],[EFG%]]+0.25*Table1[[#This Row],[TOV%]]+0.2*Table1[[#This Row],[REB%]]+0.15*Table1[[#This Row],[FTr]])/42</f>
        <v>0.68142857142857138</v>
      </c>
      <c r="CU85" s="12">
        <f>Table1[[#This Row],[NETRTG]]/17</f>
        <v>-0.20588235294117646</v>
      </c>
      <c r="CV85" s="12">
        <f>Table1[[#This Row],[FP]]/62</f>
        <v>0.59193548387096784</v>
      </c>
      <c r="CW85" s="12">
        <f>Table1[[#This Row],[RPM(+/-)]]/12</f>
        <v>-0.21666666666666667</v>
      </c>
      <c r="CX85" s="12">
        <f>Table1[[#This Row],[BPM]]/12</f>
        <v>-2.5833333333333333E-2</v>
      </c>
      <c r="CY85" s="12">
        <f>Table1[[#This Row],[WS/48]]/0.3</f>
        <v>0.40666666666666668</v>
      </c>
      <c r="CZ85" s="12">
        <f>Table1[[#This Row],[PIPM]]/9</f>
        <v>0</v>
      </c>
      <c r="DA85" s="12">
        <f>Table1[[#This Row],[WAR]]/20</f>
        <v>0.114680439045639</v>
      </c>
      <c r="DB85" s="12">
        <f>Table1[[#This Row],[GmSc]]/21</f>
        <v>0.59857142857142853</v>
      </c>
      <c r="DC85" s="12">
        <f>Table1[[#This Row],[WinsRPM]]/21</f>
        <v>0.04</v>
      </c>
      <c r="DD85" s="12">
        <f>Table1[[#This Row],[VORP]]/10</f>
        <v>0.15</v>
      </c>
      <c r="DE85" s="12">
        <f>Table1[[#This Row],[PER]]/33</f>
        <v>0.60272727272727278</v>
      </c>
      <c r="DF85" s="12">
        <f>Table1[[#This Row],[EFF]]/36</f>
        <v>0.59444444444444455</v>
      </c>
      <c r="DG85" s="12">
        <f>Table1[[#This Row],[EWA]]/30</f>
        <v>0.24399999999999997</v>
      </c>
      <c r="DH85" s="12">
        <f>Table1[[#This Row],[PIR]]/40</f>
        <v>0.54249999999999987</v>
      </c>
      <c r="DI85" s="12">
        <f>Table1[[#This Row],[Tendex]]/0.38</f>
        <v>0.57809199276186829</v>
      </c>
      <c r="DJ85" s="14">
        <f>SUM(Table1[[#This Row],[DPI]:[%Tendex]])/32</f>
        <v>0.43869826207456708</v>
      </c>
    </row>
    <row r="86" spans="1:114" x14ac:dyDescent="0.25">
      <c r="A86" t="s">
        <v>76</v>
      </c>
      <c r="B86" t="s">
        <v>90</v>
      </c>
      <c r="C86" t="s">
        <v>94</v>
      </c>
      <c r="D86" t="s">
        <v>54</v>
      </c>
      <c r="E86" s="7">
        <v>10.6</v>
      </c>
      <c r="F86" t="s">
        <v>77</v>
      </c>
      <c r="G86" s="7">
        <v>95.7</v>
      </c>
      <c r="H86" s="6">
        <v>32</v>
      </c>
      <c r="I86" s="6">
        <v>75</v>
      </c>
      <c r="J86" s="6">
        <v>45</v>
      </c>
      <c r="K86" s="6">
        <v>30</v>
      </c>
      <c r="L86" s="8">
        <f>Table1[[#This Row],[W]]/Table1[[#This Row],[GP]]</f>
        <v>0.6</v>
      </c>
      <c r="M86" s="6">
        <v>29659</v>
      </c>
      <c r="N86" s="7">
        <v>33.4</v>
      </c>
      <c r="O86" s="7">
        <v>2505</v>
      </c>
      <c r="P86" s="7">
        <v>23.1</v>
      </c>
      <c r="Q86" s="7">
        <v>9.1999999999999993</v>
      </c>
      <c r="R86" s="7">
        <v>18</v>
      </c>
      <c r="S86" s="7">
        <v>51</v>
      </c>
      <c r="T86" s="7">
        <v>0.4</v>
      </c>
      <c r="U86" s="7">
        <v>1.2</v>
      </c>
      <c r="V86" s="7">
        <v>29.3</v>
      </c>
      <c r="W86" s="7">
        <v>4.5</v>
      </c>
      <c r="X86" s="7">
        <v>5.3</v>
      </c>
      <c r="Y86" s="7">
        <v>83.7</v>
      </c>
      <c r="Z86" s="7">
        <v>3.3</v>
      </c>
      <c r="AA86" s="7">
        <v>5.2</v>
      </c>
      <c r="AB86" s="7">
        <v>8.5</v>
      </c>
      <c r="AC86" s="7">
        <v>3.2</v>
      </c>
      <c r="AD86" s="7">
        <v>2</v>
      </c>
      <c r="AE86" s="7">
        <v>1.5</v>
      </c>
      <c r="AF86" s="7">
        <v>0.6</v>
      </c>
      <c r="AG86" s="7">
        <v>1.2</v>
      </c>
      <c r="AH86" s="7">
        <v>0.6</v>
      </c>
      <c r="AI86" s="7">
        <v>2.1</v>
      </c>
      <c r="AJ86" s="7">
        <v>4.5999999999999996</v>
      </c>
      <c r="AK86" s="7">
        <v>108.7</v>
      </c>
      <c r="AL86" s="7">
        <v>103.3</v>
      </c>
      <c r="AM86" s="7">
        <v>11.1</v>
      </c>
      <c r="AN86" s="7">
        <v>9.8000000000000007</v>
      </c>
      <c r="AO86" s="7">
        <v>15.6</v>
      </c>
      <c r="AP86" s="7">
        <v>6.3</v>
      </c>
      <c r="AQ86" s="7">
        <f>0.96*Table1[[#This Row],[FGA]]+Table1[[#This Row],[TOV]]+(0.44*Table1[[#This Row],[FTA]]-Table1[[#This Row],[OREB]])</f>
        <v>17.812000000000001</v>
      </c>
      <c r="AR86" s="5">
        <v>27</v>
      </c>
      <c r="AS86" s="5">
        <v>0</v>
      </c>
      <c r="AT86" s="5">
        <v>10.8</v>
      </c>
      <c r="AU86" s="5">
        <v>510.2</v>
      </c>
      <c r="AV86" s="9">
        <f>Table1[[#This Row],[BLK]]+Table1[[#This Row],[PFD]]+Table1[[#This Row],[STL]]+Table1[Deflections]+Table1[[#This Row],[LooseBallsRecovered]]+Table1[[#This Row],[REB]]-Table1[[#This Row],[TOV]]+Table1[[#This Row],[ScreenAssistsPTS]]</f>
        <v>23.099999999999998</v>
      </c>
      <c r="AW8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13.27</v>
      </c>
      <c r="AX86" s="9">
        <f>Table1[[#This Row],[PTS]]/Table1[[#This Row],[POSS/G]]</f>
        <v>1.2968785088704244</v>
      </c>
      <c r="AY86" s="9">
        <v>8.6</v>
      </c>
      <c r="AZ86" s="9">
        <v>7.2</v>
      </c>
      <c r="BA86" s="9">
        <f>P86+AB86+AD86</f>
        <v>33.6</v>
      </c>
      <c r="BB86" s="9">
        <v>1.37</v>
      </c>
      <c r="BC86" s="9">
        <v>1.5</v>
      </c>
      <c r="BD86" s="9">
        <v>1</v>
      </c>
      <c r="BE86" s="9">
        <v>1587.9077576933153</v>
      </c>
      <c r="BF86" s="15">
        <v>25</v>
      </c>
      <c r="BG86" s="15">
        <v>6.9</v>
      </c>
      <c r="BH86" s="9">
        <v>12.7</v>
      </c>
      <c r="BI86" s="9">
        <v>52</v>
      </c>
      <c r="BJ86" s="9">
        <f>0.4*Table1[[#This Row],[EFG%]]+0.25*Table1[[#This Row],[TOV%]]+0.2*Table1[[#This Row],[REB%]]+0.15*Table1[[#This Row],[FTr]]</f>
        <v>28.815000000000001</v>
      </c>
      <c r="BK86" s="9">
        <v>57</v>
      </c>
      <c r="BL86" s="9">
        <v>28.8</v>
      </c>
      <c r="BM86" s="9">
        <v>94.67</v>
      </c>
      <c r="BN86" s="9">
        <v>15.9</v>
      </c>
      <c r="BO86" s="9">
        <v>5.4</v>
      </c>
      <c r="BP86" s="9">
        <v>40.200000000000003</v>
      </c>
      <c r="BQ86" s="9">
        <v>3.7</v>
      </c>
      <c r="BR86" s="9">
        <v>3.4</v>
      </c>
      <c r="BS86" s="9">
        <v>0.214</v>
      </c>
      <c r="BT86" s="9">
        <v>3.54</v>
      </c>
      <c r="BU86" s="9">
        <v>8.5825868120000006</v>
      </c>
      <c r="BV8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15.350000000000001</v>
      </c>
      <c r="BW86" s="9">
        <v>9.7899999999999991</v>
      </c>
      <c r="BX86" s="9">
        <v>3.3</v>
      </c>
      <c r="BY86" s="9">
        <v>25.12</v>
      </c>
      <c r="BZ8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24.300000000000004</v>
      </c>
      <c r="CA86" s="9">
        <f>Table1[[#This Row],[VA]]/30</f>
        <v>17.006666666666668</v>
      </c>
      <c r="CB8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26.200000000000006</v>
      </c>
      <c r="CC8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0.26096740687903197</v>
      </c>
      <c r="CD86" s="12">
        <f>Table1[[#This Row],[Hustle]]/38</f>
        <v>0.60789473684210515</v>
      </c>
      <c r="CE86" s="12">
        <f>Table1[[#This Row],[Utility]]/23</f>
        <v>0.57695652173913037</v>
      </c>
      <c r="CF86" s="12">
        <f>Table1[[#This Row],[PPP]]/1.8</f>
        <v>0.72048806048356917</v>
      </c>
      <c r="CG86" s="12">
        <f>Table1[[#This Row],[AST Ratio]]/35</f>
        <v>0.24571428571428569</v>
      </c>
      <c r="CH86" s="12">
        <f>Table1[[#This Row],[ScreenAssistsPTS]]/18</f>
        <v>0.4</v>
      </c>
      <c r="CI86" s="12">
        <f>Table1[[#This Row],[PRA]]/50</f>
        <v>0.67200000000000004</v>
      </c>
      <c r="CJ86" s="12">
        <f>Table1[[#This Row],[AST/TO]]/3</f>
        <v>0.45666666666666672</v>
      </c>
      <c r="CK86" s="12">
        <f>Table1[[#This Row],[REB]]/25</f>
        <v>0.34</v>
      </c>
      <c r="CL86" s="12">
        <f>Table1[[#This Row],[Deflections]]/5</f>
        <v>0.3</v>
      </c>
      <c r="CM86" s="12">
        <f>Table1[[#This Row],[LooseBallsRecovered]]/2.3</f>
        <v>0.43478260869565222</v>
      </c>
      <c r="CN86" s="12">
        <f>Table1[[#This Row],[TeamELO]]/1800</f>
        <v>0.88217097649628629</v>
      </c>
      <c r="CO86" s="12">
        <f>Table1[[#This Row],[EFG%]]/70</f>
        <v>0.74285714285714288</v>
      </c>
      <c r="CP86" s="12">
        <f>Table1[[#This Row],[TS%]]/70</f>
        <v>0.81428571428571428</v>
      </c>
      <c r="CQ86" s="12">
        <f>Table1[[#This Row],[USG%]]/40</f>
        <v>0.72</v>
      </c>
      <c r="CR86" s="12">
        <f>Table1[[#This Row],[PACE]]/110</f>
        <v>0.86063636363636364</v>
      </c>
      <c r="CS86" s="12">
        <f>Table1[[#This Row],[PIE]]/24</f>
        <v>0.66249999999999998</v>
      </c>
      <c r="CT86" s="12">
        <f>(0.4*Table1[[#This Row],[EFG%]]+0.25*Table1[[#This Row],[TOV%]]+0.2*Table1[[#This Row],[REB%]]+0.15*Table1[[#This Row],[FTr]])/42</f>
        <v>0.68607142857142855</v>
      </c>
      <c r="CU86" s="12">
        <f>Table1[[#This Row],[NETRTG]]/17</f>
        <v>0.31764705882352945</v>
      </c>
      <c r="CV86" s="12">
        <f>Table1[[#This Row],[FP]]/62</f>
        <v>0.64838709677419359</v>
      </c>
      <c r="CW86" s="12">
        <f>Table1[[#This Row],[RPM(+/-)]]/12</f>
        <v>0.30833333333333335</v>
      </c>
      <c r="CX86" s="12">
        <f>Table1[[#This Row],[BPM]]/12</f>
        <v>0.28333333333333333</v>
      </c>
      <c r="CY86" s="12">
        <f>Table1[[#This Row],[WS/48]]/0.3</f>
        <v>0.71333333333333337</v>
      </c>
      <c r="CZ86" s="12">
        <f>Table1[[#This Row],[PIPM]]/9</f>
        <v>0.39333333333333331</v>
      </c>
      <c r="DA86" s="12">
        <f>Table1[[#This Row],[WAR]]/20</f>
        <v>0.42912934060000002</v>
      </c>
      <c r="DB86" s="12">
        <f>Table1[[#This Row],[GmSc]]/21</f>
        <v>0.73095238095238102</v>
      </c>
      <c r="DC86" s="12">
        <f>Table1[[#This Row],[WinsRPM]]/21</f>
        <v>0.46619047619047616</v>
      </c>
      <c r="DD86" s="12">
        <f>Table1[[#This Row],[VORP]]/10</f>
        <v>0.32999999999999996</v>
      </c>
      <c r="DE86" s="12">
        <f>Table1[[#This Row],[PER]]/33</f>
        <v>0.76121212121212123</v>
      </c>
      <c r="DF86" s="12">
        <f>Table1[[#This Row],[EFF]]/36</f>
        <v>0.67500000000000016</v>
      </c>
      <c r="DG86" s="12">
        <f>Table1[[#This Row],[EWA]]/30</f>
        <v>0.56688888888888889</v>
      </c>
      <c r="DH86" s="12">
        <f>Table1[[#This Row],[PIR]]/40</f>
        <v>0.65500000000000014</v>
      </c>
      <c r="DI86" s="12">
        <f>Table1[[#This Row],[Tendex]]/0.38</f>
        <v>0.68675633389218937</v>
      </c>
      <c r="DJ86" s="14">
        <f>SUM(Table1[[#This Row],[DPI]:[%Tendex]])/32</f>
        <v>0.565266298020483</v>
      </c>
    </row>
    <row r="87" spans="1:114" x14ac:dyDescent="0.25">
      <c r="A87" t="s">
        <v>76</v>
      </c>
      <c r="B87" t="s">
        <v>90</v>
      </c>
      <c r="C87" t="s">
        <v>91</v>
      </c>
      <c r="D87" t="s">
        <v>54</v>
      </c>
      <c r="E87" s="7">
        <v>10.6</v>
      </c>
      <c r="F87" t="s">
        <v>77</v>
      </c>
      <c r="G87" s="7">
        <v>95.7</v>
      </c>
      <c r="H87" s="6">
        <v>32</v>
      </c>
      <c r="I87" s="6">
        <v>21</v>
      </c>
      <c r="J87" s="6">
        <v>14</v>
      </c>
      <c r="K87" s="6">
        <v>7</v>
      </c>
      <c r="L87" s="8">
        <f>Table1[[#This Row],[W]]/Table1[[#This Row],[GP]]</f>
        <v>0.66666666666666663</v>
      </c>
      <c r="M87" s="6">
        <v>8946.6666666666752</v>
      </c>
      <c r="N87" s="7">
        <v>33.299999999999997</v>
      </c>
      <c r="O87" s="7">
        <v>699.3</v>
      </c>
      <c r="P87" s="7">
        <v>23.1</v>
      </c>
      <c r="Q87" s="7">
        <v>9</v>
      </c>
      <c r="R87" s="7">
        <v>17.3</v>
      </c>
      <c r="S87" s="7">
        <v>52.1</v>
      </c>
      <c r="T87" s="7">
        <v>0.6</v>
      </c>
      <c r="U87" s="7">
        <v>1.6</v>
      </c>
      <c r="V87" s="7">
        <v>36.4</v>
      </c>
      <c r="W87" s="7">
        <v>4.5</v>
      </c>
      <c r="X87" s="7">
        <v>5.4</v>
      </c>
      <c r="Y87" s="7">
        <v>83.3</v>
      </c>
      <c r="Z87" s="7">
        <v>3.1</v>
      </c>
      <c r="AA87" s="7">
        <v>5</v>
      </c>
      <c r="AB87" s="7">
        <v>8.1999999999999993</v>
      </c>
      <c r="AC87" s="7">
        <v>3.2</v>
      </c>
      <c r="AD87" s="7">
        <v>2.2999999999999998</v>
      </c>
      <c r="AE87" s="7">
        <v>1.4</v>
      </c>
      <c r="AF87" s="7">
        <v>0.6</v>
      </c>
      <c r="AG87" s="7">
        <v>1.3</v>
      </c>
      <c r="AH87" s="7">
        <v>0.5</v>
      </c>
      <c r="AI87" s="7">
        <v>2.2999999999999998</v>
      </c>
      <c r="AJ87" s="7">
        <v>4.5</v>
      </c>
      <c r="AK87" s="7">
        <v>108.4</v>
      </c>
      <c r="AL87" s="7">
        <v>102.2</v>
      </c>
      <c r="AM87" s="7">
        <v>12.7</v>
      </c>
      <c r="AN87" s="7">
        <v>9.5</v>
      </c>
      <c r="AO87" s="7">
        <v>15.3</v>
      </c>
      <c r="AP87" s="7">
        <v>6.2</v>
      </c>
      <c r="AQ87" s="7">
        <f>0.96*Table1[[#This Row],[FGA]]+Table1[[#This Row],[TOV]]+(0.44*Table1[[#This Row],[FTA]]-Table1[[#This Row],[OREB]])</f>
        <v>17.283999999999999</v>
      </c>
      <c r="AR87" s="5">
        <v>8</v>
      </c>
      <c r="AS87" s="5">
        <v>0</v>
      </c>
      <c r="AT87" s="5">
        <v>11.5</v>
      </c>
      <c r="AU87" s="5">
        <v>520</v>
      </c>
      <c r="AV87" s="9">
        <f>Table1[[#This Row],[BLK]]+Table1[[#This Row],[PFD]]+Table1[[#This Row],[STL]]+Table1[Deflections]+Table1[[#This Row],[LooseBallsRecovered]]+Table1[[#This Row],[REB]]-Table1[[#This Row],[TOV]]+Table1[[#This Row],[ScreenAssistsPTS]]</f>
        <v>22.9</v>
      </c>
      <c r="AW8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13.499999999999998</v>
      </c>
      <c r="AX87" s="9">
        <f>Table1[[#This Row],[PTS]]/Table1[[#This Row],[POSS/G]]</f>
        <v>1.3364961814394818</v>
      </c>
      <c r="AY87" s="9">
        <v>9.9</v>
      </c>
      <c r="AZ87" s="9">
        <v>7.2</v>
      </c>
      <c r="BA87" s="9">
        <f>P87+AB87+AD87</f>
        <v>33.6</v>
      </c>
      <c r="BB87" s="9">
        <v>1.6</v>
      </c>
      <c r="BC87" s="9">
        <v>1.5</v>
      </c>
      <c r="BD87" s="9">
        <v>1</v>
      </c>
      <c r="BE87" s="9">
        <v>1599.1776604524603</v>
      </c>
      <c r="BF87" s="15">
        <v>26</v>
      </c>
      <c r="BG87" s="15">
        <v>6.6</v>
      </c>
      <c r="BH87" s="9">
        <v>12.4</v>
      </c>
      <c r="BI87" s="9">
        <v>53.7</v>
      </c>
      <c r="BJ87" s="9">
        <f>0.4*Table1[[#This Row],[EFG%]]+0.25*Table1[[#This Row],[TOV%]]+0.2*Table1[[#This Row],[REB%]]+0.15*Table1[[#This Row],[FTr]]</f>
        <v>29.51</v>
      </c>
      <c r="BK87" s="9">
        <v>58.7</v>
      </c>
      <c r="BL87" s="9">
        <v>27.9</v>
      </c>
      <c r="BM87" s="9">
        <v>95.01</v>
      </c>
      <c r="BN87" s="9">
        <v>16.2</v>
      </c>
      <c r="BO87" s="9">
        <v>6.3</v>
      </c>
      <c r="BP87" s="9">
        <v>40.6</v>
      </c>
      <c r="BQ87" s="9">
        <v>4.5</v>
      </c>
      <c r="BR87" s="9">
        <v>4</v>
      </c>
      <c r="BS87" s="9">
        <v>0.224</v>
      </c>
      <c r="BT87" s="9">
        <v>4.5</v>
      </c>
      <c r="BU87" s="9">
        <v>9</v>
      </c>
      <c r="BV8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15.650000000000004</v>
      </c>
      <c r="BW87" s="9">
        <v>10</v>
      </c>
      <c r="BX87" s="9">
        <v>3.4</v>
      </c>
      <c r="BY87" s="9">
        <v>25.5</v>
      </c>
      <c r="BZ8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24.9</v>
      </c>
      <c r="CA87" s="9">
        <f>Table1[[#This Row],[VA]]/30</f>
        <v>17.333333333333332</v>
      </c>
      <c r="CB8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26.599999999999998</v>
      </c>
      <c r="CC8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0.26879159350423709</v>
      </c>
      <c r="CD87" s="12">
        <f>Table1[[#This Row],[Hustle]]/38</f>
        <v>0.60263157894736841</v>
      </c>
      <c r="CE87" s="12">
        <f>Table1[[#This Row],[Utility]]/23</f>
        <v>0.58695652173913038</v>
      </c>
      <c r="CF87" s="12">
        <f>Table1[[#This Row],[PPP]]/1.8</f>
        <v>0.74249787857748983</v>
      </c>
      <c r="CG87" s="12">
        <f>Table1[[#This Row],[AST Ratio]]/35</f>
        <v>0.28285714285714286</v>
      </c>
      <c r="CH87" s="12">
        <f>Table1[[#This Row],[ScreenAssistsPTS]]/18</f>
        <v>0.4</v>
      </c>
      <c r="CI87" s="12">
        <f>Table1[[#This Row],[PRA]]/50</f>
        <v>0.67200000000000004</v>
      </c>
      <c r="CJ87" s="12">
        <f>Table1[[#This Row],[AST/TO]]/3</f>
        <v>0.53333333333333333</v>
      </c>
      <c r="CK87" s="12">
        <f>Table1[[#This Row],[REB]]/25</f>
        <v>0.32799999999999996</v>
      </c>
      <c r="CL87" s="12">
        <f>Table1[[#This Row],[Deflections]]/5</f>
        <v>0.3</v>
      </c>
      <c r="CM87" s="12">
        <f>Table1[[#This Row],[LooseBallsRecovered]]/2.3</f>
        <v>0.43478260869565222</v>
      </c>
      <c r="CN87" s="12">
        <f>Table1[[#This Row],[TeamELO]]/1800</f>
        <v>0.88843203358470013</v>
      </c>
      <c r="CO87" s="12">
        <f>Table1[[#This Row],[EFG%]]/70</f>
        <v>0.76714285714285724</v>
      </c>
      <c r="CP87" s="12">
        <f>Table1[[#This Row],[TS%]]/70</f>
        <v>0.83857142857142863</v>
      </c>
      <c r="CQ87" s="12">
        <f>Table1[[#This Row],[USG%]]/40</f>
        <v>0.69750000000000001</v>
      </c>
      <c r="CR87" s="12">
        <f>Table1[[#This Row],[PACE]]/110</f>
        <v>0.86372727272727279</v>
      </c>
      <c r="CS87" s="12">
        <f>Table1[[#This Row],[PIE]]/24</f>
        <v>0.67499999999999993</v>
      </c>
      <c r="CT87" s="12">
        <f>(0.4*Table1[[#This Row],[EFG%]]+0.25*Table1[[#This Row],[TOV%]]+0.2*Table1[[#This Row],[REB%]]+0.15*Table1[[#This Row],[FTr]])/42</f>
        <v>0.7026190476190477</v>
      </c>
      <c r="CU87" s="12">
        <f>Table1[[#This Row],[NETRTG]]/17</f>
        <v>0.37058823529411766</v>
      </c>
      <c r="CV87" s="12">
        <f>Table1[[#This Row],[FP]]/62</f>
        <v>0.65483870967741942</v>
      </c>
      <c r="CW87" s="12">
        <f>Table1[[#This Row],[RPM(+/-)]]/12</f>
        <v>0.375</v>
      </c>
      <c r="CX87" s="12">
        <f>Table1[[#This Row],[BPM]]/12</f>
        <v>0.33333333333333331</v>
      </c>
      <c r="CY87" s="12">
        <f>Table1[[#This Row],[WS/48]]/0.3</f>
        <v>0.7466666666666667</v>
      </c>
      <c r="CZ87" s="12">
        <f>Table1[[#This Row],[PIPM]]/9</f>
        <v>0.5</v>
      </c>
      <c r="DA87" s="12">
        <f>Table1[[#This Row],[WAR]]/20</f>
        <v>0.45</v>
      </c>
      <c r="DB87" s="12">
        <f>Table1[[#This Row],[GmSc]]/21</f>
        <v>0.74523809523809548</v>
      </c>
      <c r="DC87" s="12">
        <f>Table1[[#This Row],[WinsRPM]]/21</f>
        <v>0.47619047619047616</v>
      </c>
      <c r="DD87" s="12">
        <f>Table1[[#This Row],[VORP]]/10</f>
        <v>0.33999999999999997</v>
      </c>
      <c r="DE87" s="12">
        <f>Table1[[#This Row],[PER]]/33</f>
        <v>0.77272727272727271</v>
      </c>
      <c r="DF87" s="12">
        <f>Table1[[#This Row],[EFF]]/36</f>
        <v>0.69166666666666665</v>
      </c>
      <c r="DG87" s="12">
        <f>Table1[[#This Row],[EWA]]/30</f>
        <v>0.57777777777777772</v>
      </c>
      <c r="DH87" s="12">
        <f>Table1[[#This Row],[PIR]]/40</f>
        <v>0.66499999999999992</v>
      </c>
      <c r="DI87" s="12">
        <f>Table1[[#This Row],[Tendex]]/0.38</f>
        <v>0.70734629869536081</v>
      </c>
      <c r="DJ87" s="14">
        <f>SUM(Table1[[#This Row],[DPI]:[%Tendex]])/32</f>
        <v>0.58507578862695653</v>
      </c>
    </row>
    <row r="88" spans="1:114" x14ac:dyDescent="0.25">
      <c r="A88" t="s">
        <v>76</v>
      </c>
      <c r="B88" t="s">
        <v>90</v>
      </c>
      <c r="C88" t="s">
        <v>93</v>
      </c>
      <c r="D88" t="s">
        <v>54</v>
      </c>
      <c r="E88" s="7">
        <v>10.6</v>
      </c>
      <c r="F88" t="s">
        <v>77</v>
      </c>
      <c r="G88" s="7">
        <v>95.7</v>
      </c>
      <c r="H88" s="6">
        <v>32</v>
      </c>
      <c r="I88" s="6">
        <v>57</v>
      </c>
      <c r="J88" s="6">
        <v>34</v>
      </c>
      <c r="K88" s="6">
        <v>23</v>
      </c>
      <c r="L88" s="8">
        <f>Table1[[#This Row],[W]]/Table1[[#This Row],[GP]]</f>
        <v>0.59649122807017541</v>
      </c>
      <c r="M88" s="6">
        <v>25480.250000000025</v>
      </c>
      <c r="N88" s="7">
        <v>33.6</v>
      </c>
      <c r="O88" s="7">
        <v>1915.2</v>
      </c>
      <c r="P88" s="7">
        <v>22.5</v>
      </c>
      <c r="Q88" s="7">
        <v>8.8000000000000007</v>
      </c>
      <c r="R88" s="7">
        <v>17.600000000000001</v>
      </c>
      <c r="S88" s="7">
        <v>50.1</v>
      </c>
      <c r="T88" s="7">
        <v>0.4</v>
      </c>
      <c r="U88" s="7">
        <v>1.4</v>
      </c>
      <c r="V88" s="7">
        <v>32.5</v>
      </c>
      <c r="W88" s="7">
        <v>4.4000000000000004</v>
      </c>
      <c r="X88" s="7">
        <v>5.2</v>
      </c>
      <c r="Y88" s="7">
        <v>83.8</v>
      </c>
      <c r="Z88" s="7">
        <v>3.3</v>
      </c>
      <c r="AA88" s="7">
        <v>4.9000000000000004</v>
      </c>
      <c r="AB88" s="7">
        <v>8.1999999999999993</v>
      </c>
      <c r="AC88" s="7">
        <v>3.2</v>
      </c>
      <c r="AD88" s="7">
        <v>2</v>
      </c>
      <c r="AE88" s="7">
        <v>1.5</v>
      </c>
      <c r="AF88" s="7">
        <v>0.5</v>
      </c>
      <c r="AG88" s="7">
        <v>1.2</v>
      </c>
      <c r="AH88" s="7">
        <v>0.5</v>
      </c>
      <c r="AI88" s="7">
        <v>2.2000000000000002</v>
      </c>
      <c r="AJ88" s="7">
        <v>4.5</v>
      </c>
      <c r="AK88" s="7">
        <v>108.6</v>
      </c>
      <c r="AL88" s="7">
        <v>103.7</v>
      </c>
      <c r="AM88" s="7">
        <v>10.9</v>
      </c>
      <c r="AN88" s="7">
        <v>9.9</v>
      </c>
      <c r="AO88" s="7">
        <v>14.7</v>
      </c>
      <c r="AP88" s="7">
        <v>6.4</v>
      </c>
      <c r="AQ88" s="7">
        <f>0.96*Table1[[#This Row],[FGA]]+Table1[[#This Row],[TOV]]+(0.44*Table1[[#This Row],[FTA]]-Table1[[#This Row],[OREB]])</f>
        <v>17.384</v>
      </c>
      <c r="AR88" s="5">
        <v>21</v>
      </c>
      <c r="AS88" s="5">
        <v>0</v>
      </c>
      <c r="AT88" s="5">
        <v>10.8</v>
      </c>
      <c r="AU88" s="5">
        <v>470</v>
      </c>
      <c r="AV88" s="9">
        <f>Table1[[#This Row],[BLK]]+Table1[[#This Row],[PFD]]+Table1[[#This Row],[STL]]+Table1[Deflections]+Table1[[#This Row],[LooseBallsRecovered]]+Table1[[#This Row],[REB]]-Table1[[#This Row],[TOV]]+Table1[[#This Row],[ScreenAssistsPTS]]</f>
        <v>22.599999999999998</v>
      </c>
      <c r="AW8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13.059999999999999</v>
      </c>
      <c r="AX88" s="9">
        <f>Table1[[#This Row],[PTS]]/Table1[[#This Row],[POSS/G]]</f>
        <v>1.2942936033133916</v>
      </c>
      <c r="AY88" s="9">
        <v>8.6999999999999993</v>
      </c>
      <c r="AZ88" s="9">
        <v>7.2</v>
      </c>
      <c r="BA88" s="9">
        <f>P88+AB88+AD88</f>
        <v>32.700000000000003</v>
      </c>
      <c r="BB88" s="9">
        <v>1.36</v>
      </c>
      <c r="BC88" s="9">
        <v>1.5</v>
      </c>
      <c r="BD88" s="9">
        <v>1</v>
      </c>
      <c r="BE88" s="9">
        <v>1596.8541289202722</v>
      </c>
      <c r="BF88" s="15">
        <v>25</v>
      </c>
      <c r="BG88" s="15">
        <v>7</v>
      </c>
      <c r="BH88" s="9">
        <v>12.3</v>
      </c>
      <c r="BI88" s="9">
        <v>51.4</v>
      </c>
      <c r="BJ88" s="9">
        <f>0.4*Table1[[#This Row],[EFG%]]+0.25*Table1[[#This Row],[TOV%]]+0.2*Table1[[#This Row],[REB%]]+0.15*Table1[[#This Row],[FTr]]</f>
        <v>28.520000000000003</v>
      </c>
      <c r="BK88" s="9">
        <v>56.4</v>
      </c>
      <c r="BL88" s="9">
        <v>28.3</v>
      </c>
      <c r="BM88" s="9">
        <v>94.48</v>
      </c>
      <c r="BN88" s="9">
        <v>15</v>
      </c>
      <c r="BO88" s="9">
        <v>4.9000000000000004</v>
      </c>
      <c r="BP88" s="9">
        <v>39</v>
      </c>
      <c r="BQ88" s="9">
        <v>3.5</v>
      </c>
      <c r="BR88" s="9">
        <v>3.3</v>
      </c>
      <c r="BS88" s="9">
        <v>0.216</v>
      </c>
      <c r="BT88" s="9">
        <v>3.4</v>
      </c>
      <c r="BU88" s="9">
        <v>8.6999999999999993</v>
      </c>
      <c r="BV8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14.679999999999996</v>
      </c>
      <c r="BW88" s="9">
        <v>9.8000000000000007</v>
      </c>
      <c r="BX88" s="9">
        <v>2.9</v>
      </c>
      <c r="BY88" s="9">
        <v>24.6</v>
      </c>
      <c r="BZ8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23.300000000000004</v>
      </c>
      <c r="CA88" s="9">
        <f>Table1[[#This Row],[VA]]/30</f>
        <v>15.666666666666666</v>
      </c>
      <c r="CB8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25.100000000000005</v>
      </c>
      <c r="CC8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0.25025523142583039</v>
      </c>
      <c r="CD88" s="12">
        <f>Table1[[#This Row],[Hustle]]/38</f>
        <v>0.59473684210526312</v>
      </c>
      <c r="CE88" s="12">
        <f>Table1[[#This Row],[Utility]]/23</f>
        <v>0.5678260869565217</v>
      </c>
      <c r="CF88" s="12">
        <f>Table1[[#This Row],[PPP]]/1.8</f>
        <v>0.71905200184077311</v>
      </c>
      <c r="CG88" s="12">
        <f>Table1[[#This Row],[AST Ratio]]/35</f>
        <v>0.24857142857142855</v>
      </c>
      <c r="CH88" s="12">
        <f>Table1[[#This Row],[ScreenAssistsPTS]]/18</f>
        <v>0.4</v>
      </c>
      <c r="CI88" s="12">
        <f>Table1[[#This Row],[PRA]]/50</f>
        <v>0.65400000000000003</v>
      </c>
      <c r="CJ88" s="12">
        <f>Table1[[#This Row],[AST/TO]]/3</f>
        <v>0.45333333333333337</v>
      </c>
      <c r="CK88" s="12">
        <f>Table1[[#This Row],[REB]]/25</f>
        <v>0.32799999999999996</v>
      </c>
      <c r="CL88" s="12">
        <f>Table1[[#This Row],[Deflections]]/5</f>
        <v>0.3</v>
      </c>
      <c r="CM88" s="12">
        <f>Table1[[#This Row],[LooseBallsRecovered]]/2.3</f>
        <v>0.43478260869565222</v>
      </c>
      <c r="CN88" s="12">
        <f>Table1[[#This Row],[TeamELO]]/1800</f>
        <v>0.88714118273348452</v>
      </c>
      <c r="CO88" s="12">
        <f>Table1[[#This Row],[EFG%]]/70</f>
        <v>0.73428571428571432</v>
      </c>
      <c r="CP88" s="12">
        <f>Table1[[#This Row],[TS%]]/70</f>
        <v>0.80571428571428572</v>
      </c>
      <c r="CQ88" s="12">
        <f>Table1[[#This Row],[USG%]]/40</f>
        <v>0.70750000000000002</v>
      </c>
      <c r="CR88" s="12">
        <f>Table1[[#This Row],[PACE]]/110</f>
        <v>0.85890909090909096</v>
      </c>
      <c r="CS88" s="12">
        <f>Table1[[#This Row],[PIE]]/24</f>
        <v>0.625</v>
      </c>
      <c r="CT88" s="12">
        <f>(0.4*Table1[[#This Row],[EFG%]]+0.25*Table1[[#This Row],[TOV%]]+0.2*Table1[[#This Row],[REB%]]+0.15*Table1[[#This Row],[FTr]])/42</f>
        <v>0.67904761904761912</v>
      </c>
      <c r="CU88" s="12">
        <f>Table1[[#This Row],[NETRTG]]/17</f>
        <v>0.28823529411764709</v>
      </c>
      <c r="CV88" s="12">
        <f>Table1[[#This Row],[FP]]/62</f>
        <v>0.62903225806451613</v>
      </c>
      <c r="CW88" s="12">
        <f>Table1[[#This Row],[RPM(+/-)]]/12</f>
        <v>0.29166666666666669</v>
      </c>
      <c r="CX88" s="12">
        <f>Table1[[#This Row],[BPM]]/12</f>
        <v>0.27499999999999997</v>
      </c>
      <c r="CY88" s="12">
        <f>Table1[[#This Row],[WS/48]]/0.3</f>
        <v>0.72</v>
      </c>
      <c r="CZ88" s="12">
        <f>Table1[[#This Row],[PIPM]]/9</f>
        <v>0.37777777777777777</v>
      </c>
      <c r="DA88" s="12">
        <f>Table1[[#This Row],[WAR]]/20</f>
        <v>0.43499999999999994</v>
      </c>
      <c r="DB88" s="12">
        <f>Table1[[#This Row],[GmSc]]/21</f>
        <v>0.69904761904761892</v>
      </c>
      <c r="DC88" s="12">
        <f>Table1[[#This Row],[WinsRPM]]/21</f>
        <v>0.46666666666666667</v>
      </c>
      <c r="DD88" s="12">
        <f>Table1[[#This Row],[VORP]]/10</f>
        <v>0.28999999999999998</v>
      </c>
      <c r="DE88" s="12">
        <f>Table1[[#This Row],[PER]]/33</f>
        <v>0.74545454545454548</v>
      </c>
      <c r="DF88" s="12">
        <f>Table1[[#This Row],[EFF]]/36</f>
        <v>0.64722222222222237</v>
      </c>
      <c r="DG88" s="12">
        <f>Table1[[#This Row],[EWA]]/30</f>
        <v>0.52222222222222225</v>
      </c>
      <c r="DH88" s="12">
        <f>Table1[[#This Row],[PIR]]/40</f>
        <v>0.62750000000000017</v>
      </c>
      <c r="DI88" s="12">
        <f>Table1[[#This Row],[Tendex]]/0.38</f>
        <v>0.65856639848902732</v>
      </c>
      <c r="DJ88" s="14">
        <f>SUM(Table1[[#This Row],[DPI]:[%Tendex]])/32</f>
        <v>0.55222787077881508</v>
      </c>
    </row>
    <row r="89" spans="1:114" x14ac:dyDescent="0.25">
      <c r="A89" t="s">
        <v>76</v>
      </c>
      <c r="B89" t="s">
        <v>90</v>
      </c>
      <c r="C89" t="s">
        <v>92</v>
      </c>
      <c r="D89" t="s">
        <v>54</v>
      </c>
      <c r="E89" s="7">
        <v>10.6</v>
      </c>
      <c r="F89" t="s">
        <v>77</v>
      </c>
      <c r="G89" s="7">
        <v>95.7</v>
      </c>
      <c r="H89" s="6">
        <v>32</v>
      </c>
      <c r="I89" s="6">
        <v>36</v>
      </c>
      <c r="J89" s="6">
        <v>25</v>
      </c>
      <c r="K89" s="6">
        <v>11</v>
      </c>
      <c r="L89" s="8">
        <f>Table1[[#This Row],[W]]/Table1[[#This Row],[GP]]</f>
        <v>0.69444444444444442</v>
      </c>
      <c r="M89" s="6">
        <v>17893.33333333335</v>
      </c>
      <c r="N89" s="7">
        <v>33.5</v>
      </c>
      <c r="O89" s="7">
        <v>1206</v>
      </c>
      <c r="P89" s="7">
        <v>22</v>
      </c>
      <c r="Q89" s="7">
        <v>8.5</v>
      </c>
      <c r="R89" s="7">
        <v>17.399999999999999</v>
      </c>
      <c r="S89" s="7">
        <v>49.1</v>
      </c>
      <c r="T89" s="7">
        <v>0.5</v>
      </c>
      <c r="U89" s="7">
        <v>1.5</v>
      </c>
      <c r="V89" s="7">
        <v>34.5</v>
      </c>
      <c r="W89" s="7">
        <v>4.4000000000000004</v>
      </c>
      <c r="X89" s="7">
        <v>5.2</v>
      </c>
      <c r="Y89" s="7">
        <v>84.5</v>
      </c>
      <c r="Z89" s="7">
        <v>3.3</v>
      </c>
      <c r="AA89" s="7">
        <v>5.0999999999999996</v>
      </c>
      <c r="AB89" s="7">
        <v>8.4</v>
      </c>
      <c r="AC89" s="7">
        <v>3.1</v>
      </c>
      <c r="AD89" s="7">
        <v>2</v>
      </c>
      <c r="AE89" s="7">
        <v>1.5</v>
      </c>
      <c r="AF89" s="7">
        <v>0.5</v>
      </c>
      <c r="AG89" s="7">
        <v>1.1000000000000001</v>
      </c>
      <c r="AH89" s="7">
        <v>0.4</v>
      </c>
      <c r="AI89" s="7">
        <v>2.2999999999999998</v>
      </c>
      <c r="AJ89" s="7">
        <v>4.3</v>
      </c>
      <c r="AK89" s="7">
        <v>107.9</v>
      </c>
      <c r="AL89" s="7">
        <v>103.8</v>
      </c>
      <c r="AM89" s="7">
        <v>10.8</v>
      </c>
      <c r="AN89" s="7">
        <v>9.9</v>
      </c>
      <c r="AO89" s="7">
        <v>15.3</v>
      </c>
      <c r="AP89" s="7">
        <v>6.6</v>
      </c>
      <c r="AQ89" s="7">
        <f>0.96*Table1[[#This Row],[FGA]]+Table1[[#This Row],[TOV]]+(0.44*Table1[[#This Row],[FTA]]-Table1[[#This Row],[OREB]])</f>
        <v>17.191999999999997</v>
      </c>
      <c r="AR89" s="5">
        <v>14</v>
      </c>
      <c r="AS89" s="5">
        <v>0</v>
      </c>
      <c r="AT89" s="5">
        <v>11</v>
      </c>
      <c r="AU89" s="5">
        <v>450</v>
      </c>
      <c r="AV89" s="9">
        <f>Table1[[#This Row],[BLK]]+Table1[[#This Row],[PFD]]+Table1[[#This Row],[STL]]+Table1[Deflections]+Table1[[#This Row],[LooseBallsRecovered]]+Table1[[#This Row],[REB]]-Table1[[#This Row],[TOV]]+Table1[[#This Row],[ScreenAssistsPTS]]</f>
        <v>22.300000000000004</v>
      </c>
      <c r="AW8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12.51</v>
      </c>
      <c r="AX89" s="9">
        <f>Table1[[#This Row],[PTS]]/Table1[[#This Row],[POSS/G]]</f>
        <v>1.2796649604467196</v>
      </c>
      <c r="AY89" s="9">
        <v>8.6999999999999993</v>
      </c>
      <c r="AZ89" s="9">
        <v>7.1</v>
      </c>
      <c r="BA89" s="9">
        <f>P89+AB89+AD89</f>
        <v>32.4</v>
      </c>
      <c r="BB89" s="9">
        <v>1.31</v>
      </c>
      <c r="BC89" s="9">
        <v>1.5</v>
      </c>
      <c r="BD89" s="9">
        <v>0.9</v>
      </c>
      <c r="BE89" s="9">
        <v>1603.5716675685208</v>
      </c>
      <c r="BF89" s="15">
        <v>25.3</v>
      </c>
      <c r="BG89" s="15">
        <v>7.1</v>
      </c>
      <c r="BH89" s="9">
        <v>12.6</v>
      </c>
      <c r="BI89" s="9">
        <v>50.6</v>
      </c>
      <c r="BJ89" s="9">
        <f>0.4*Table1[[#This Row],[EFG%]]+0.25*Table1[[#This Row],[TOV%]]+0.2*Table1[[#This Row],[REB%]]+0.15*Table1[[#This Row],[FTr]]</f>
        <v>28.33</v>
      </c>
      <c r="BK89" s="9">
        <v>55.9</v>
      </c>
      <c r="BL89" s="9">
        <v>28.1</v>
      </c>
      <c r="BM89" s="9">
        <v>94.38</v>
      </c>
      <c r="BN89" s="9">
        <v>14.7</v>
      </c>
      <c r="BO89" s="9">
        <v>4.0999999999999996</v>
      </c>
      <c r="BP89" s="9">
        <v>38.4</v>
      </c>
      <c r="BQ89" s="9">
        <v>3.1</v>
      </c>
      <c r="BR89" s="9">
        <v>3</v>
      </c>
      <c r="BS89" s="9">
        <v>0.22</v>
      </c>
      <c r="BT89" s="9">
        <v>3</v>
      </c>
      <c r="BU89" s="9">
        <v>8.8000000000000007</v>
      </c>
      <c r="BV8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14.149999999999997</v>
      </c>
      <c r="BW89" s="9">
        <v>9.5</v>
      </c>
      <c r="BX89" s="9">
        <v>3</v>
      </c>
      <c r="BY89" s="9">
        <v>24.8</v>
      </c>
      <c r="BZ8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22.8</v>
      </c>
      <c r="CA89" s="9">
        <f>Table1[[#This Row],[VA]]/30</f>
        <v>15</v>
      </c>
      <c r="CB8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24.4</v>
      </c>
      <c r="CC8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0.24502660851091118</v>
      </c>
      <c r="CD89" s="12">
        <f>Table1[[#This Row],[Hustle]]/38</f>
        <v>0.58684210526315805</v>
      </c>
      <c r="CE89" s="12">
        <f>Table1[[#This Row],[Utility]]/23</f>
        <v>0.54391304347826086</v>
      </c>
      <c r="CF89" s="12">
        <f>Table1[[#This Row],[PPP]]/1.8</f>
        <v>0.71092497802595533</v>
      </c>
      <c r="CG89" s="12">
        <f>Table1[[#This Row],[AST Ratio]]/35</f>
        <v>0.24857142857142855</v>
      </c>
      <c r="CH89" s="12">
        <f>Table1[[#This Row],[ScreenAssistsPTS]]/18</f>
        <v>0.39444444444444443</v>
      </c>
      <c r="CI89" s="12">
        <f>Table1[[#This Row],[PRA]]/50</f>
        <v>0.64800000000000002</v>
      </c>
      <c r="CJ89" s="12">
        <f>Table1[[#This Row],[AST/TO]]/3</f>
        <v>0.4366666666666667</v>
      </c>
      <c r="CK89" s="12">
        <f>Table1[[#This Row],[REB]]/25</f>
        <v>0.33600000000000002</v>
      </c>
      <c r="CL89" s="12">
        <f>Table1[[#This Row],[Deflections]]/5</f>
        <v>0.3</v>
      </c>
      <c r="CM89" s="12">
        <f>Table1[[#This Row],[LooseBallsRecovered]]/2.3</f>
        <v>0.39130434782608697</v>
      </c>
      <c r="CN89" s="12">
        <f>Table1[[#This Row],[TeamELO]]/1800</f>
        <v>0.89087314864917821</v>
      </c>
      <c r="CO89" s="12">
        <f>Table1[[#This Row],[EFG%]]/70</f>
        <v>0.72285714285714286</v>
      </c>
      <c r="CP89" s="12">
        <f>Table1[[#This Row],[TS%]]/70</f>
        <v>0.7985714285714286</v>
      </c>
      <c r="CQ89" s="12">
        <f>Table1[[#This Row],[USG%]]/40</f>
        <v>0.70250000000000001</v>
      </c>
      <c r="CR89" s="12">
        <f>Table1[[#This Row],[PACE]]/110</f>
        <v>0.85799999999999998</v>
      </c>
      <c r="CS89" s="12">
        <f>Table1[[#This Row],[PIE]]/24</f>
        <v>0.61249999999999993</v>
      </c>
      <c r="CT89" s="12">
        <f>(0.4*Table1[[#This Row],[EFG%]]+0.25*Table1[[#This Row],[TOV%]]+0.2*Table1[[#This Row],[REB%]]+0.15*Table1[[#This Row],[FTr]])/42</f>
        <v>0.67452380952380953</v>
      </c>
      <c r="CU89" s="12">
        <f>Table1[[#This Row],[NETRTG]]/17</f>
        <v>0.24117647058823527</v>
      </c>
      <c r="CV89" s="12">
        <f>Table1[[#This Row],[FP]]/62</f>
        <v>0.61935483870967745</v>
      </c>
      <c r="CW89" s="12">
        <f>Table1[[#This Row],[RPM(+/-)]]/12</f>
        <v>0.25833333333333336</v>
      </c>
      <c r="CX89" s="12">
        <f>Table1[[#This Row],[BPM]]/12</f>
        <v>0.25</v>
      </c>
      <c r="CY89" s="12">
        <f>Table1[[#This Row],[WS/48]]/0.3</f>
        <v>0.73333333333333339</v>
      </c>
      <c r="CZ89" s="12">
        <f>Table1[[#This Row],[PIPM]]/9</f>
        <v>0.33333333333333331</v>
      </c>
      <c r="DA89" s="12">
        <f>Table1[[#This Row],[WAR]]/20</f>
        <v>0.44000000000000006</v>
      </c>
      <c r="DB89" s="12">
        <f>Table1[[#This Row],[GmSc]]/21</f>
        <v>0.67380952380952364</v>
      </c>
      <c r="DC89" s="12">
        <f>Table1[[#This Row],[WinsRPM]]/21</f>
        <v>0.45238095238095238</v>
      </c>
      <c r="DD89" s="12">
        <f>Table1[[#This Row],[VORP]]/10</f>
        <v>0.3</v>
      </c>
      <c r="DE89" s="12">
        <f>Table1[[#This Row],[PER]]/33</f>
        <v>0.75151515151515158</v>
      </c>
      <c r="DF89" s="12">
        <f>Table1[[#This Row],[EFF]]/36</f>
        <v>0.6333333333333333</v>
      </c>
      <c r="DG89" s="12">
        <f>Table1[[#This Row],[EWA]]/30</f>
        <v>0.5</v>
      </c>
      <c r="DH89" s="12">
        <f>Table1[[#This Row],[PIR]]/40</f>
        <v>0.61</v>
      </c>
      <c r="DI89" s="12">
        <f>Table1[[#This Row],[Tendex]]/0.38</f>
        <v>0.64480686450239788</v>
      </c>
      <c r="DJ89" s="14">
        <f>SUM(Table1[[#This Row],[DPI]:[%Tendex]])/32</f>
        <v>0.54055842745990113</v>
      </c>
    </row>
    <row r="90" spans="1:114" x14ac:dyDescent="0.25">
      <c r="A90" t="s">
        <v>68</v>
      </c>
      <c r="B90" t="s">
        <v>101</v>
      </c>
      <c r="C90" t="s">
        <v>91</v>
      </c>
      <c r="D90" t="s">
        <v>59</v>
      </c>
      <c r="E90" s="7">
        <v>10.5</v>
      </c>
      <c r="F90" t="s">
        <v>102</v>
      </c>
      <c r="G90" s="7">
        <v>98.46</v>
      </c>
      <c r="H90" s="6">
        <v>30</v>
      </c>
      <c r="I90" s="6">
        <v>14</v>
      </c>
      <c r="J90" s="6">
        <v>11</v>
      </c>
      <c r="K90" s="6">
        <v>3</v>
      </c>
      <c r="L90" s="8">
        <f>Table1[[#This Row],[W]]/Table1[[#This Row],[GP]]</f>
        <v>0.7857142857142857</v>
      </c>
      <c r="M90" s="6">
        <v>6724.1350000000111</v>
      </c>
      <c r="N90" s="7">
        <v>33.299999999999997</v>
      </c>
      <c r="O90" s="7">
        <v>466.19999999999993</v>
      </c>
      <c r="P90" s="7">
        <v>18.7</v>
      </c>
      <c r="Q90" s="7">
        <v>5.4</v>
      </c>
      <c r="R90" s="7">
        <v>12.6</v>
      </c>
      <c r="S90" s="7">
        <v>42.6</v>
      </c>
      <c r="T90" s="7">
        <v>0.6</v>
      </c>
      <c r="U90" s="7">
        <v>2.6</v>
      </c>
      <c r="V90" s="7">
        <v>24.3</v>
      </c>
      <c r="W90" s="7">
        <v>7.4</v>
      </c>
      <c r="X90" s="7">
        <v>8.5</v>
      </c>
      <c r="Y90" s="7">
        <v>86.6</v>
      </c>
      <c r="Z90" s="7">
        <v>1.9</v>
      </c>
      <c r="AA90" s="7">
        <v>3.5</v>
      </c>
      <c r="AB90" s="7">
        <v>5.4</v>
      </c>
      <c r="AC90" s="7">
        <v>0.9</v>
      </c>
      <c r="AD90" s="7">
        <v>6.6</v>
      </c>
      <c r="AE90" s="7">
        <v>2.4</v>
      </c>
      <c r="AF90" s="7">
        <v>2.6</v>
      </c>
      <c r="AG90" s="7">
        <v>0.8</v>
      </c>
      <c r="AH90" s="7">
        <v>0.8</v>
      </c>
      <c r="AI90" s="7">
        <v>1.3</v>
      </c>
      <c r="AJ90" s="7">
        <v>6.8</v>
      </c>
      <c r="AK90" s="7">
        <v>112.9</v>
      </c>
      <c r="AL90" s="7">
        <v>101</v>
      </c>
      <c r="AM90" s="7">
        <v>30.5</v>
      </c>
      <c r="AN90" s="7">
        <v>6.4</v>
      </c>
      <c r="AO90" s="7">
        <v>10</v>
      </c>
      <c r="AP90" s="7">
        <v>9.6</v>
      </c>
      <c r="AQ90" s="7">
        <f>0.96*Table1[[#This Row],[FGA]]+Table1[[#This Row],[TOV]]+(0.44*Table1[[#This Row],[FTA]]-Table1[[#This Row],[OREB]])</f>
        <v>16.336000000000002</v>
      </c>
      <c r="AR90" s="5">
        <v>2</v>
      </c>
      <c r="AS90" s="5">
        <v>0</v>
      </c>
      <c r="AT90" s="5">
        <v>11</v>
      </c>
      <c r="AU90" s="5">
        <v>320</v>
      </c>
      <c r="AV90" s="9">
        <f>Table1[[#This Row],[BLK]]+Table1[[#This Row],[PFD]]+Table1[[#This Row],[STL]]+Table1[Deflections]+Table1[[#This Row],[LooseBallsRecovered]]+Table1[[#This Row],[REB]]-Table1[[#This Row],[TOV]]+Table1[[#This Row],[ScreenAssistsPTS]]</f>
        <v>21.1</v>
      </c>
      <c r="AW9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16.339999999999996</v>
      </c>
      <c r="AX90" s="9">
        <f>Table1[[#This Row],[PTS]]/Table1[[#This Row],[POSS/G]]</f>
        <v>1.144711067580803</v>
      </c>
      <c r="AY90" s="9">
        <v>26.1</v>
      </c>
      <c r="AZ90" s="9">
        <v>2.1</v>
      </c>
      <c r="BA90" s="9">
        <f>P90+AB90+AD90</f>
        <v>30.700000000000003</v>
      </c>
      <c r="BB90" s="9">
        <v>2.74</v>
      </c>
      <c r="BC90" s="9">
        <v>4.0999999999999996</v>
      </c>
      <c r="BD90" s="9">
        <v>1.7</v>
      </c>
      <c r="BE90" s="9">
        <v>1542.8254927101902</v>
      </c>
      <c r="BF90" s="15">
        <v>58.7</v>
      </c>
      <c r="BG90" s="15">
        <v>12</v>
      </c>
      <c r="BH90" s="9">
        <v>8.3000000000000007</v>
      </c>
      <c r="BI90" s="9">
        <v>45.2</v>
      </c>
      <c r="BJ90" s="9">
        <f>0.4*Table1[[#This Row],[EFG%]]+0.25*Table1[[#This Row],[TOV%]]+0.2*Table1[[#This Row],[REB%]]+0.15*Table1[[#This Row],[FTr]]</f>
        <v>31.545000000000002</v>
      </c>
      <c r="BK90" s="9">
        <v>57.4</v>
      </c>
      <c r="BL90" s="9">
        <v>24.4</v>
      </c>
      <c r="BM90" s="9">
        <v>98.34</v>
      </c>
      <c r="BN90" s="9">
        <v>16.8</v>
      </c>
      <c r="BO90" s="9">
        <v>11.9</v>
      </c>
      <c r="BP90" s="9">
        <v>42.8</v>
      </c>
      <c r="BQ90" s="9">
        <v>9.3000000000000007</v>
      </c>
      <c r="BR90" s="9">
        <v>5</v>
      </c>
      <c r="BS90" s="9">
        <v>0.26</v>
      </c>
      <c r="BT90" s="9">
        <v>5</v>
      </c>
      <c r="BU90" s="9">
        <v>10</v>
      </c>
      <c r="BV9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11.699999999999998</v>
      </c>
      <c r="BW90" s="9">
        <v>4</v>
      </c>
      <c r="BX90" s="9">
        <v>3.3</v>
      </c>
      <c r="BY90" s="9">
        <v>22.8</v>
      </c>
      <c r="BZ9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23.400000000000006</v>
      </c>
      <c r="CA90" s="9">
        <f>Table1[[#This Row],[VA]]/30</f>
        <v>10.666666666666666</v>
      </c>
      <c r="CB9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28.099999999999998</v>
      </c>
      <c r="CC9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0.26049772241118979</v>
      </c>
      <c r="CD90" s="12">
        <f>Table1[[#This Row],[Hustle]]/38</f>
        <v>0.5552631578947369</v>
      </c>
      <c r="CE90" s="12">
        <f>Table1[[#This Row],[Utility]]/23</f>
        <v>0.71043478260869553</v>
      </c>
      <c r="CF90" s="12">
        <f>Table1[[#This Row],[PPP]]/1.8</f>
        <v>0.6359505931004461</v>
      </c>
      <c r="CG90" s="12">
        <f>Table1[[#This Row],[AST Ratio]]/35</f>
        <v>0.74571428571428577</v>
      </c>
      <c r="CH90" s="12">
        <f>Table1[[#This Row],[ScreenAssistsPTS]]/18</f>
        <v>0.11666666666666667</v>
      </c>
      <c r="CI90" s="12">
        <f>Table1[[#This Row],[PRA]]/50</f>
        <v>0.6140000000000001</v>
      </c>
      <c r="CJ90" s="12">
        <f>Table1[[#This Row],[AST/TO]]/3</f>
        <v>0.91333333333333344</v>
      </c>
      <c r="CK90" s="12">
        <f>Table1[[#This Row],[REB]]/25</f>
        <v>0.21600000000000003</v>
      </c>
      <c r="CL90" s="12">
        <f>Table1[[#This Row],[Deflections]]/5</f>
        <v>0.82</v>
      </c>
      <c r="CM90" s="12">
        <f>Table1[[#This Row],[LooseBallsRecovered]]/2.3</f>
        <v>0.73913043478260876</v>
      </c>
      <c r="CN90" s="12">
        <f>Table1[[#This Row],[TeamELO]]/1800</f>
        <v>0.8571252737278835</v>
      </c>
      <c r="CO90" s="12">
        <f>Table1[[#This Row],[EFG%]]/70</f>
        <v>0.6457142857142858</v>
      </c>
      <c r="CP90" s="12">
        <f>Table1[[#This Row],[TS%]]/70</f>
        <v>0.82</v>
      </c>
      <c r="CQ90" s="12">
        <f>Table1[[#This Row],[USG%]]/40</f>
        <v>0.61</v>
      </c>
      <c r="CR90" s="12">
        <f>Table1[[#This Row],[PACE]]/110</f>
        <v>0.89400000000000002</v>
      </c>
      <c r="CS90" s="12">
        <f>Table1[[#This Row],[PIE]]/24</f>
        <v>0.70000000000000007</v>
      </c>
      <c r="CT90" s="12">
        <f>(0.4*Table1[[#This Row],[EFG%]]+0.25*Table1[[#This Row],[TOV%]]+0.2*Table1[[#This Row],[REB%]]+0.15*Table1[[#This Row],[FTr]])/42</f>
        <v>0.75107142857142861</v>
      </c>
      <c r="CU90" s="12">
        <f>Table1[[#This Row],[NETRTG]]/17</f>
        <v>0.70000000000000007</v>
      </c>
      <c r="CV90" s="12">
        <f>Table1[[#This Row],[FP]]/62</f>
        <v>0.69032258064516128</v>
      </c>
      <c r="CW90" s="12">
        <f>Table1[[#This Row],[RPM(+/-)]]/12</f>
        <v>0.77500000000000002</v>
      </c>
      <c r="CX90" s="12">
        <f>Table1[[#This Row],[BPM]]/12</f>
        <v>0.41666666666666669</v>
      </c>
      <c r="CY90" s="12">
        <f>Table1[[#This Row],[WS/48]]/0.3</f>
        <v>0.8666666666666667</v>
      </c>
      <c r="CZ90" s="12">
        <f>Table1[[#This Row],[PIPM]]/9</f>
        <v>0.55555555555555558</v>
      </c>
      <c r="DA90" s="12">
        <f>Table1[[#This Row],[WAR]]/20</f>
        <v>0.5</v>
      </c>
      <c r="DB90" s="12">
        <f>Table1[[#This Row],[GmSc]]/21</f>
        <v>0.55714285714285705</v>
      </c>
      <c r="DC90" s="12">
        <f>Table1[[#This Row],[WinsRPM]]/21</f>
        <v>0.19047619047619047</v>
      </c>
      <c r="DD90" s="12">
        <f>Table1[[#This Row],[VORP]]/10</f>
        <v>0.32999999999999996</v>
      </c>
      <c r="DE90" s="12">
        <f>Table1[[#This Row],[PER]]/33</f>
        <v>0.69090909090909092</v>
      </c>
      <c r="DF90" s="12">
        <f>Table1[[#This Row],[EFF]]/36</f>
        <v>0.65000000000000013</v>
      </c>
      <c r="DG90" s="12">
        <f>Table1[[#This Row],[EWA]]/30</f>
        <v>0.35555555555555551</v>
      </c>
      <c r="DH90" s="12">
        <f>Table1[[#This Row],[PIR]]/40</f>
        <v>0.7024999999999999</v>
      </c>
      <c r="DI90" s="12">
        <f>Table1[[#This Row],[Tendex]]/0.38</f>
        <v>0.68552032213470993</v>
      </c>
      <c r="DJ90" s="14">
        <f>SUM(Table1[[#This Row],[DPI]:[%Tendex]])/32</f>
        <v>0.62533499149583816</v>
      </c>
    </row>
    <row r="91" spans="1:114" x14ac:dyDescent="0.25">
      <c r="A91" t="s">
        <v>68</v>
      </c>
      <c r="B91" t="s">
        <v>101</v>
      </c>
      <c r="C91" t="s">
        <v>92</v>
      </c>
      <c r="D91" t="s">
        <v>59</v>
      </c>
      <c r="E91" s="7">
        <v>10.5</v>
      </c>
      <c r="F91" t="s">
        <v>102</v>
      </c>
      <c r="G91" s="7">
        <v>98.46</v>
      </c>
      <c r="H91" s="6">
        <v>30</v>
      </c>
      <c r="I91" s="6">
        <v>29</v>
      </c>
      <c r="J91" s="6">
        <v>22</v>
      </c>
      <c r="K91" s="6">
        <v>7</v>
      </c>
      <c r="L91" s="8">
        <f>Table1[[#This Row],[W]]/Table1[[#This Row],[GP]]</f>
        <v>0.75862068965517238</v>
      </c>
      <c r="M91" s="6">
        <v>13448.270000000022</v>
      </c>
      <c r="N91" s="7">
        <v>35.4</v>
      </c>
      <c r="O91" s="7">
        <v>1026.5999999999999</v>
      </c>
      <c r="P91" s="7">
        <v>20.8</v>
      </c>
      <c r="Q91" s="7">
        <v>5.9</v>
      </c>
      <c r="R91" s="7">
        <v>13.8</v>
      </c>
      <c r="S91" s="7">
        <v>43</v>
      </c>
      <c r="T91" s="7">
        <v>0.8</v>
      </c>
      <c r="U91" s="7">
        <v>3</v>
      </c>
      <c r="V91" s="7">
        <v>27.6</v>
      </c>
      <c r="W91" s="7">
        <v>8.1</v>
      </c>
      <c r="X91" s="7">
        <v>9.8000000000000007</v>
      </c>
      <c r="Y91" s="7">
        <v>82.7</v>
      </c>
      <c r="Z91" s="7">
        <v>2.1</v>
      </c>
      <c r="AA91" s="7">
        <v>4.5999999999999996</v>
      </c>
      <c r="AB91" s="7">
        <v>6.6</v>
      </c>
      <c r="AC91" s="7">
        <v>0.8</v>
      </c>
      <c r="AD91" s="7">
        <v>6.6</v>
      </c>
      <c r="AE91" s="7">
        <v>2.5</v>
      </c>
      <c r="AF91" s="7">
        <v>2</v>
      </c>
      <c r="AG91" s="7">
        <v>0.6</v>
      </c>
      <c r="AH91" s="7">
        <v>0.8</v>
      </c>
      <c r="AI91" s="7">
        <v>1.3</v>
      </c>
      <c r="AJ91" s="7">
        <v>7</v>
      </c>
      <c r="AK91" s="7">
        <v>113.3</v>
      </c>
      <c r="AL91" s="7">
        <v>103.9</v>
      </c>
      <c r="AM91" s="7">
        <v>29.4</v>
      </c>
      <c r="AN91" s="7">
        <v>6.1</v>
      </c>
      <c r="AO91" s="7">
        <v>12.2</v>
      </c>
      <c r="AP91" s="7">
        <v>9.1</v>
      </c>
      <c r="AQ91" s="7">
        <f>0.96*Table1[[#This Row],[FGA]]+Table1[[#This Row],[TOV]]+(0.44*Table1[[#This Row],[FTA]]-Table1[[#This Row],[OREB]])</f>
        <v>17.96</v>
      </c>
      <c r="AR91" s="5">
        <v>5</v>
      </c>
      <c r="AS91" s="5">
        <v>3</v>
      </c>
      <c r="AT91" s="5">
        <v>10</v>
      </c>
      <c r="AU91" s="5">
        <v>370</v>
      </c>
      <c r="AV91" s="9">
        <f>Table1[[#This Row],[BLK]]+Table1[[#This Row],[PFD]]+Table1[[#This Row],[STL]]+Table1[Deflections]+Table1[[#This Row],[LooseBallsRecovered]]+Table1[[#This Row],[REB]]-Table1[[#This Row],[TOV]]+Table1[[#This Row],[ScreenAssistsPTS]]</f>
        <v>21.1</v>
      </c>
      <c r="AW9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15.05</v>
      </c>
      <c r="AX91" s="9">
        <f>Table1[[#This Row],[PTS]]/Table1[[#This Row],[POSS/G]]</f>
        <v>1.158129175946548</v>
      </c>
      <c r="AY91" s="9">
        <v>24.2</v>
      </c>
      <c r="AZ91" s="9">
        <v>1.9</v>
      </c>
      <c r="BA91" s="9">
        <f>P91+AB91+AD91</f>
        <v>34</v>
      </c>
      <c r="BB91" s="9">
        <v>2.65</v>
      </c>
      <c r="BC91" s="9">
        <v>3.7</v>
      </c>
      <c r="BD91" s="9">
        <v>1.8</v>
      </c>
      <c r="BE91" s="9">
        <v>1568.9089022938283</v>
      </c>
      <c r="BF91" s="15">
        <v>58.7</v>
      </c>
      <c r="BG91" s="15">
        <v>12</v>
      </c>
      <c r="BH91" s="9">
        <v>9.3000000000000007</v>
      </c>
      <c r="BI91" s="9">
        <v>46</v>
      </c>
      <c r="BJ91" s="9">
        <f>0.4*Table1[[#This Row],[EFG%]]+0.25*Table1[[#This Row],[TOV%]]+0.2*Table1[[#This Row],[REB%]]+0.15*Table1[[#This Row],[FTr]]</f>
        <v>32.064999999999998</v>
      </c>
      <c r="BK91" s="9">
        <v>57.4</v>
      </c>
      <c r="BL91" s="9">
        <v>25.1</v>
      </c>
      <c r="BM91" s="9">
        <v>98.22</v>
      </c>
      <c r="BN91" s="9">
        <v>16.2</v>
      </c>
      <c r="BO91" s="9">
        <v>9.4</v>
      </c>
      <c r="BP91" s="9">
        <v>43.9</v>
      </c>
      <c r="BQ91" s="9">
        <v>7.6</v>
      </c>
      <c r="BR91" s="9">
        <v>4</v>
      </c>
      <c r="BS91" s="9">
        <v>0.24</v>
      </c>
      <c r="BT91" s="9">
        <v>4</v>
      </c>
      <c r="BU91" s="9">
        <v>9</v>
      </c>
      <c r="BV9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12.51</v>
      </c>
      <c r="BW91" s="9">
        <v>4.5</v>
      </c>
      <c r="BX91" s="9">
        <v>4</v>
      </c>
      <c r="BY91" s="9">
        <v>23.5</v>
      </c>
      <c r="BZ9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24.5</v>
      </c>
      <c r="CA91" s="9">
        <f>Table1[[#This Row],[VA]]/30</f>
        <v>12.333333333333334</v>
      </c>
      <c r="CB9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29.4</v>
      </c>
      <c r="CC9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0.27294705303679395</v>
      </c>
      <c r="CD91" s="12">
        <f>Table1[[#This Row],[Hustle]]/38</f>
        <v>0.5552631578947369</v>
      </c>
      <c r="CE91" s="12">
        <f>Table1[[#This Row],[Utility]]/23</f>
        <v>0.65434782608695652</v>
      </c>
      <c r="CF91" s="12">
        <f>Table1[[#This Row],[PPP]]/1.8</f>
        <v>0.64340509774808219</v>
      </c>
      <c r="CG91" s="12">
        <f>Table1[[#This Row],[AST Ratio]]/35</f>
        <v>0.69142857142857139</v>
      </c>
      <c r="CH91" s="12">
        <f>Table1[[#This Row],[ScreenAssistsPTS]]/18</f>
        <v>0.10555555555555556</v>
      </c>
      <c r="CI91" s="12">
        <f>Table1[[#This Row],[PRA]]/50</f>
        <v>0.68</v>
      </c>
      <c r="CJ91" s="12">
        <f>Table1[[#This Row],[AST/TO]]/3</f>
        <v>0.8833333333333333</v>
      </c>
      <c r="CK91" s="12">
        <f>Table1[[#This Row],[REB]]/25</f>
        <v>0.26400000000000001</v>
      </c>
      <c r="CL91" s="12">
        <f>Table1[[#This Row],[Deflections]]/5</f>
        <v>0.74</v>
      </c>
      <c r="CM91" s="12">
        <f>Table1[[#This Row],[LooseBallsRecovered]]/2.3</f>
        <v>0.78260869565217395</v>
      </c>
      <c r="CN91" s="12">
        <f>Table1[[#This Row],[TeamELO]]/1800</f>
        <v>0.87161605682990462</v>
      </c>
      <c r="CO91" s="12">
        <f>Table1[[#This Row],[EFG%]]/70</f>
        <v>0.65714285714285714</v>
      </c>
      <c r="CP91" s="12">
        <f>Table1[[#This Row],[TS%]]/70</f>
        <v>0.82</v>
      </c>
      <c r="CQ91" s="12">
        <f>Table1[[#This Row],[USG%]]/40</f>
        <v>0.62750000000000006</v>
      </c>
      <c r="CR91" s="12">
        <f>Table1[[#This Row],[PACE]]/110</f>
        <v>0.89290909090909087</v>
      </c>
      <c r="CS91" s="12">
        <f>Table1[[#This Row],[PIE]]/24</f>
        <v>0.67499999999999993</v>
      </c>
      <c r="CT91" s="12">
        <f>(0.4*Table1[[#This Row],[EFG%]]+0.25*Table1[[#This Row],[TOV%]]+0.2*Table1[[#This Row],[REB%]]+0.15*Table1[[#This Row],[FTr]])/42</f>
        <v>0.76345238095238088</v>
      </c>
      <c r="CU91" s="12">
        <f>Table1[[#This Row],[NETRTG]]/17</f>
        <v>0.55294117647058827</v>
      </c>
      <c r="CV91" s="12">
        <f>Table1[[#This Row],[FP]]/62</f>
        <v>0.70806451612903221</v>
      </c>
      <c r="CW91" s="12">
        <f>Table1[[#This Row],[RPM(+/-)]]/12</f>
        <v>0.6333333333333333</v>
      </c>
      <c r="CX91" s="12">
        <f>Table1[[#This Row],[BPM]]/12</f>
        <v>0.33333333333333331</v>
      </c>
      <c r="CY91" s="12">
        <f>Table1[[#This Row],[WS/48]]/0.3</f>
        <v>0.8</v>
      </c>
      <c r="CZ91" s="12">
        <f>Table1[[#This Row],[PIPM]]/9</f>
        <v>0.44444444444444442</v>
      </c>
      <c r="DA91" s="12">
        <f>Table1[[#This Row],[WAR]]/20</f>
        <v>0.45</v>
      </c>
      <c r="DB91" s="12">
        <f>Table1[[#This Row],[GmSc]]/21</f>
        <v>0.59571428571428575</v>
      </c>
      <c r="DC91" s="12">
        <f>Table1[[#This Row],[WinsRPM]]/21</f>
        <v>0.21428571428571427</v>
      </c>
      <c r="DD91" s="12">
        <f>Table1[[#This Row],[VORP]]/10</f>
        <v>0.4</v>
      </c>
      <c r="DE91" s="12">
        <f>Table1[[#This Row],[PER]]/33</f>
        <v>0.71212121212121215</v>
      </c>
      <c r="DF91" s="12">
        <f>Table1[[#This Row],[EFF]]/36</f>
        <v>0.68055555555555558</v>
      </c>
      <c r="DG91" s="12">
        <f>Table1[[#This Row],[EWA]]/30</f>
        <v>0.41111111111111115</v>
      </c>
      <c r="DH91" s="12">
        <f>Table1[[#This Row],[PIR]]/40</f>
        <v>0.73499999999999999</v>
      </c>
      <c r="DI91" s="12">
        <f>Table1[[#This Row],[Tendex]]/0.38</f>
        <v>0.71828171851787881</v>
      </c>
      <c r="DJ91" s="14">
        <f>SUM(Table1[[#This Row],[DPI]:[%Tendex]])/32</f>
        <v>0.61552340701719166</v>
      </c>
    </row>
    <row r="92" spans="1:114" x14ac:dyDescent="0.25">
      <c r="A92" t="s">
        <v>58</v>
      </c>
      <c r="B92" t="s">
        <v>97</v>
      </c>
      <c r="C92" t="s">
        <v>94</v>
      </c>
      <c r="D92" t="s">
        <v>59</v>
      </c>
      <c r="E92" s="7">
        <v>10.5</v>
      </c>
      <c r="F92" t="s">
        <v>60</v>
      </c>
      <c r="G92" s="7">
        <v>102.59</v>
      </c>
      <c r="H92" s="6">
        <v>22</v>
      </c>
      <c r="I92" s="6">
        <v>79</v>
      </c>
      <c r="J92" s="6">
        <v>50</v>
      </c>
      <c r="K92" s="6">
        <v>29</v>
      </c>
      <c r="L92" s="8">
        <f>Table1[[#This Row],[W]]/Table1[[#This Row],[GP]]</f>
        <v>0.63291139240506333</v>
      </c>
      <c r="M92" s="6">
        <v>11311.166666666701</v>
      </c>
      <c r="N92" s="7">
        <v>34.200000000000003</v>
      </c>
      <c r="O92" s="7">
        <v>2701.8</v>
      </c>
      <c r="P92" s="7">
        <v>16.899999999999999</v>
      </c>
      <c r="Q92" s="7">
        <v>6.8</v>
      </c>
      <c r="R92" s="7">
        <v>12.2</v>
      </c>
      <c r="S92" s="7">
        <v>56.3</v>
      </c>
      <c r="T92" s="7">
        <v>0</v>
      </c>
      <c r="U92" s="7">
        <v>0.1</v>
      </c>
      <c r="V92" s="7">
        <v>0</v>
      </c>
      <c r="W92" s="7">
        <v>3.3</v>
      </c>
      <c r="X92" s="7">
        <v>5.4</v>
      </c>
      <c r="Y92" s="7">
        <v>60</v>
      </c>
      <c r="Z92" s="7">
        <v>2.2000000000000002</v>
      </c>
      <c r="AA92" s="7">
        <v>6.6</v>
      </c>
      <c r="AB92" s="7">
        <v>8.8000000000000007</v>
      </c>
      <c r="AC92" s="7">
        <v>1.7</v>
      </c>
      <c r="AD92" s="7">
        <v>7.7</v>
      </c>
      <c r="AE92" s="7">
        <v>3.5</v>
      </c>
      <c r="AF92" s="7">
        <v>1.4</v>
      </c>
      <c r="AG92" s="7">
        <v>0.8</v>
      </c>
      <c r="AH92" s="7">
        <v>0.7</v>
      </c>
      <c r="AI92" s="7">
        <v>2.6</v>
      </c>
      <c r="AJ92" s="7">
        <v>4.7</v>
      </c>
      <c r="AK92" s="7">
        <v>111.3</v>
      </c>
      <c r="AL92" s="7">
        <v>108.9</v>
      </c>
      <c r="AM92" s="7">
        <v>34.1</v>
      </c>
      <c r="AN92" s="7">
        <v>6.2</v>
      </c>
      <c r="AO92" s="7">
        <v>17.899999999999999</v>
      </c>
      <c r="AP92" s="7">
        <v>13.5</v>
      </c>
      <c r="AQ92" s="7">
        <f>0.96*Table1[[#This Row],[FGA]]+Table1[[#This Row],[TOV]]+(0.44*Table1[[#This Row],[FTA]]-Table1[[#This Row],[OREB]])</f>
        <v>15.388</v>
      </c>
      <c r="AR92" s="5">
        <v>42</v>
      </c>
      <c r="AS92" s="5">
        <v>10</v>
      </c>
      <c r="AT92" s="5">
        <v>8.1999999999999993</v>
      </c>
      <c r="AU92" s="5">
        <v>365.5</v>
      </c>
      <c r="AV92" s="9">
        <f>Table1[[#This Row],[BLK]]+Table1[[#This Row],[PFD]]+Table1[[#This Row],[STL]]+Table1[Deflections]+Table1[[#This Row],[LooseBallsRecovered]]+Table1[[#This Row],[REB]]-Table1[[#This Row],[TOV]]+Table1[[#This Row],[ScreenAssistsPTS]]</f>
        <v>20.900000000000002</v>
      </c>
      <c r="AW9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11.030000000000001</v>
      </c>
      <c r="AX92" s="9">
        <f>Table1[[#This Row],[PTS]]/Table1[[#This Row],[POSS/G]]</f>
        <v>1.0982583831557056</v>
      </c>
      <c r="AY92" s="9">
        <v>30</v>
      </c>
      <c r="AZ92" s="9">
        <v>4.3</v>
      </c>
      <c r="BA92" s="9">
        <f>P92+AB92+AD92</f>
        <v>33.4</v>
      </c>
      <c r="BB92" s="9">
        <v>2.23</v>
      </c>
      <c r="BC92" s="9">
        <v>2.7</v>
      </c>
      <c r="BD92" s="9">
        <v>1.7</v>
      </c>
      <c r="BE92" s="9">
        <v>1596.5386082673081</v>
      </c>
      <c r="BF92" s="15">
        <v>27</v>
      </c>
      <c r="BG92" s="15">
        <v>19</v>
      </c>
      <c r="BH92" s="9">
        <v>12.2</v>
      </c>
      <c r="BI92" s="9">
        <v>56.3</v>
      </c>
      <c r="BJ92" s="9">
        <f>0.4*Table1[[#This Row],[EFG%]]+0.25*Table1[[#This Row],[TOV%]]+0.2*Table1[[#This Row],[REB%]]+0.15*Table1[[#This Row],[FTr]]</f>
        <v>33.76</v>
      </c>
      <c r="BK92" s="9">
        <v>58.2</v>
      </c>
      <c r="BL92" s="9">
        <v>21.5</v>
      </c>
      <c r="BM92" s="9">
        <v>103.99</v>
      </c>
      <c r="BN92" s="9">
        <v>14.5</v>
      </c>
      <c r="BO92" s="9">
        <v>2.4</v>
      </c>
      <c r="BP92" s="9">
        <v>42.2</v>
      </c>
      <c r="BQ92" s="9">
        <v>1.5</v>
      </c>
      <c r="BR92" s="9">
        <v>4.0999999999999996</v>
      </c>
      <c r="BS92" s="9">
        <v>0.14599999999999999</v>
      </c>
      <c r="BT92" s="9">
        <v>0.6</v>
      </c>
      <c r="BU92" s="9">
        <v>3.0213987320000002</v>
      </c>
      <c r="BV9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10.699999999999996</v>
      </c>
      <c r="BW92" s="9">
        <v>8.48</v>
      </c>
      <c r="BX92" s="9">
        <v>3.8</v>
      </c>
      <c r="BY92" s="9">
        <v>23.3</v>
      </c>
      <c r="BZ9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24.599999999999994</v>
      </c>
      <c r="CA92" s="9">
        <f>Table1[[#This Row],[VA]]/30</f>
        <v>12.183333333333334</v>
      </c>
      <c r="CB9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</v>
      </c>
      <c r="CC9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0.26366623295927794</v>
      </c>
      <c r="CD92" s="12">
        <f>Table1[[#This Row],[Hustle]]/38</f>
        <v>0.55000000000000004</v>
      </c>
      <c r="CE92" s="12">
        <f>Table1[[#This Row],[Utility]]/23</f>
        <v>0.47956521739130442</v>
      </c>
      <c r="CF92" s="12">
        <f>Table1[[#This Row],[PPP]]/1.8</f>
        <v>0.61014354619761424</v>
      </c>
      <c r="CG92" s="12">
        <f>Table1[[#This Row],[AST Ratio]]/35</f>
        <v>0.8571428571428571</v>
      </c>
      <c r="CH92" s="12">
        <f>Table1[[#This Row],[ScreenAssistsPTS]]/18</f>
        <v>0.23888888888888887</v>
      </c>
      <c r="CI92" s="12">
        <f>Table1[[#This Row],[PRA]]/50</f>
        <v>0.66799999999999993</v>
      </c>
      <c r="CJ92" s="12">
        <f>Table1[[#This Row],[AST/TO]]/3</f>
        <v>0.74333333333333329</v>
      </c>
      <c r="CK92" s="12">
        <f>Table1[[#This Row],[REB]]/25</f>
        <v>0.35200000000000004</v>
      </c>
      <c r="CL92" s="12">
        <f>Table1[[#This Row],[Deflections]]/5</f>
        <v>0.54</v>
      </c>
      <c r="CM92" s="12">
        <f>Table1[[#This Row],[LooseBallsRecovered]]/2.3</f>
        <v>0.73913043478260876</v>
      </c>
      <c r="CN92" s="12">
        <f>Table1[[#This Row],[TeamELO]]/1800</f>
        <v>0.88696589348183785</v>
      </c>
      <c r="CO92" s="12">
        <f>Table1[[#This Row],[EFG%]]/70</f>
        <v>0.80428571428571427</v>
      </c>
      <c r="CP92" s="12">
        <f>Table1[[#This Row],[TS%]]/70</f>
        <v>0.83142857142857152</v>
      </c>
      <c r="CQ92" s="12">
        <f>Table1[[#This Row],[USG%]]/40</f>
        <v>0.53749999999999998</v>
      </c>
      <c r="CR92" s="12">
        <f>Table1[[#This Row],[PACE]]/110</f>
        <v>0.94536363636363629</v>
      </c>
      <c r="CS92" s="12">
        <f>Table1[[#This Row],[PIE]]/24</f>
        <v>0.60416666666666663</v>
      </c>
      <c r="CT92" s="12">
        <f>(0.4*Table1[[#This Row],[EFG%]]+0.25*Table1[[#This Row],[TOV%]]+0.2*Table1[[#This Row],[REB%]]+0.15*Table1[[#This Row],[FTr]])/42</f>
        <v>0.80380952380952375</v>
      </c>
      <c r="CU92" s="12">
        <f>Table1[[#This Row],[NETRTG]]/17</f>
        <v>0.14117647058823529</v>
      </c>
      <c r="CV92" s="12">
        <f>Table1[[#This Row],[FP]]/62</f>
        <v>0.6806451612903226</v>
      </c>
      <c r="CW92" s="12">
        <f>Table1[[#This Row],[RPM(+/-)]]/12</f>
        <v>0.125</v>
      </c>
      <c r="CX92" s="12">
        <f>Table1[[#This Row],[BPM]]/12</f>
        <v>0.34166666666666662</v>
      </c>
      <c r="CY92" s="12">
        <f>Table1[[#This Row],[WS/48]]/0.3</f>
        <v>0.48666666666666664</v>
      </c>
      <c r="CZ92" s="12">
        <f>Table1[[#This Row],[PIPM]]/9</f>
        <v>6.6666666666666666E-2</v>
      </c>
      <c r="DA92" s="12">
        <f>Table1[[#This Row],[WAR]]/20</f>
        <v>0.15106993660000001</v>
      </c>
      <c r="DB92" s="12">
        <f>Table1[[#This Row],[GmSc]]/21</f>
        <v>0.50952380952380927</v>
      </c>
      <c r="DC92" s="12">
        <f>Table1[[#This Row],[WinsRPM]]/21</f>
        <v>0.40380952380952384</v>
      </c>
      <c r="DD92" s="12">
        <f>Table1[[#This Row],[VORP]]/10</f>
        <v>0.38</v>
      </c>
      <c r="DE92" s="12">
        <f>Table1[[#This Row],[PER]]/33</f>
        <v>0.70606060606060606</v>
      </c>
      <c r="DF92" s="12">
        <f>Table1[[#This Row],[EFF]]/36</f>
        <v>0.68333333333333313</v>
      </c>
      <c r="DG92" s="12">
        <f>Table1[[#This Row],[EWA]]/30</f>
        <v>0.40611111111111114</v>
      </c>
      <c r="DH92" s="12">
        <f>Table1[[#This Row],[PIR]]/40</f>
        <v>0.65</v>
      </c>
      <c r="DI92" s="12">
        <f>Table1[[#This Row],[Tendex]]/0.38</f>
        <v>0.69385850778757352</v>
      </c>
      <c r="DJ92" s="14">
        <f>SUM(Table1[[#This Row],[DPI]:[%Tendex]])/32</f>
        <v>0.5505410232461585</v>
      </c>
    </row>
    <row r="93" spans="1:114" x14ac:dyDescent="0.25">
      <c r="A93" t="s">
        <v>58</v>
      </c>
      <c r="B93" t="s">
        <v>101</v>
      </c>
      <c r="C93" t="s">
        <v>91</v>
      </c>
      <c r="D93" t="s">
        <v>59</v>
      </c>
      <c r="E93" s="7">
        <v>10.5</v>
      </c>
      <c r="F93" t="s">
        <v>60</v>
      </c>
      <c r="G93" s="7">
        <v>99.38</v>
      </c>
      <c r="H93" s="6">
        <v>23</v>
      </c>
      <c r="I93" s="6">
        <v>18</v>
      </c>
      <c r="J93" s="6">
        <v>13</v>
      </c>
      <c r="K93" s="6">
        <v>5</v>
      </c>
      <c r="L93" s="8">
        <f>Table1[[#This Row],[W]]/Table1[[#This Row],[GP]]</f>
        <v>0.72222222222222221</v>
      </c>
      <c r="M93" s="6">
        <v>3134.3950000000013</v>
      </c>
      <c r="N93" s="7">
        <v>34.299999999999997</v>
      </c>
      <c r="O93" s="7">
        <v>617.4</v>
      </c>
      <c r="P93" s="7">
        <v>12.9</v>
      </c>
      <c r="Q93" s="7">
        <v>5.3</v>
      </c>
      <c r="R93" s="7">
        <v>10.199999999999999</v>
      </c>
      <c r="S93" s="7">
        <v>52.5</v>
      </c>
      <c r="T93" s="7">
        <v>0.1</v>
      </c>
      <c r="U93" s="7">
        <v>0.2</v>
      </c>
      <c r="V93" s="7">
        <v>33.299999999999997</v>
      </c>
      <c r="W93" s="7">
        <v>2.2000000000000002</v>
      </c>
      <c r="X93" s="7">
        <v>3.6</v>
      </c>
      <c r="Y93" s="7">
        <v>61.5</v>
      </c>
      <c r="Z93" s="7">
        <v>1.4</v>
      </c>
      <c r="AA93" s="7">
        <v>5.4</v>
      </c>
      <c r="AB93" s="7">
        <v>6.9</v>
      </c>
      <c r="AC93" s="7">
        <v>1.9</v>
      </c>
      <c r="AD93" s="7">
        <v>8.4</v>
      </c>
      <c r="AE93" s="7">
        <v>3.8</v>
      </c>
      <c r="AF93" s="7">
        <v>2.2999999999999998</v>
      </c>
      <c r="AG93" s="7">
        <v>0.6</v>
      </c>
      <c r="AH93" s="7">
        <v>0.4</v>
      </c>
      <c r="AI93" s="7">
        <v>3.3</v>
      </c>
      <c r="AJ93" s="7">
        <v>4.2</v>
      </c>
      <c r="AK93" s="7">
        <v>109.2</v>
      </c>
      <c r="AL93" s="7">
        <v>103.6</v>
      </c>
      <c r="AM93" s="7">
        <v>34.6</v>
      </c>
      <c r="AN93" s="7">
        <v>4.2</v>
      </c>
      <c r="AO93" s="7">
        <v>15.6</v>
      </c>
      <c r="AP93" s="7">
        <v>15.8</v>
      </c>
      <c r="AQ93" s="7">
        <f>0.96*Table1[[#This Row],[FGA]]+Table1[[#This Row],[TOV]]+(0.44*Table1[[#This Row],[FTA]]-Table1[[#This Row],[OREB]])</f>
        <v>13.776</v>
      </c>
      <c r="AR93" s="5">
        <v>9</v>
      </c>
      <c r="AS93" s="5">
        <v>1</v>
      </c>
      <c r="AT93" s="5">
        <v>11</v>
      </c>
      <c r="AU93" s="5">
        <v>200</v>
      </c>
      <c r="AV93" s="9">
        <f>Table1[[#This Row],[BLK]]+Table1[[#This Row],[PFD]]+Table1[[#This Row],[STL]]+Table1[Deflections]+Table1[[#This Row],[LooseBallsRecovered]]+Table1[[#This Row],[REB]]-Table1[[#This Row],[TOV]]+Table1[[#This Row],[ScreenAssistsPTS]]</f>
        <v>20.9</v>
      </c>
      <c r="AW9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12.520000000000001</v>
      </c>
      <c r="AX93" s="9">
        <f>Table1[[#This Row],[PTS]]/Table1[[#This Row],[POSS/G]]</f>
        <v>0.93641114982578399</v>
      </c>
      <c r="AY93" s="9">
        <v>35</v>
      </c>
      <c r="AZ93" s="9">
        <v>4.4000000000000004</v>
      </c>
      <c r="BA93" s="9">
        <f>P93+AB93+AD93</f>
        <v>28.200000000000003</v>
      </c>
      <c r="BB93" s="9">
        <v>2.2200000000000002</v>
      </c>
      <c r="BC93" s="9">
        <v>4</v>
      </c>
      <c r="BD93" s="9">
        <v>2.2999999999999998</v>
      </c>
      <c r="BE93" s="9">
        <v>1597.199023537361</v>
      </c>
      <c r="BF93" s="15">
        <v>21.6</v>
      </c>
      <c r="BG93" s="15">
        <v>24</v>
      </c>
      <c r="BH93" s="9">
        <v>9.9</v>
      </c>
      <c r="BI93" s="9">
        <v>52.7</v>
      </c>
      <c r="BJ93" s="9">
        <f>0.4*Table1[[#This Row],[EFG%]]+0.25*Table1[[#This Row],[TOV%]]+0.2*Table1[[#This Row],[REB%]]+0.15*Table1[[#This Row],[FTr]]</f>
        <v>32.300000000000004</v>
      </c>
      <c r="BK93" s="9">
        <v>55.1</v>
      </c>
      <c r="BL93" s="9">
        <v>18.899999999999999</v>
      </c>
      <c r="BM93" s="9">
        <v>101.73</v>
      </c>
      <c r="BN93" s="9">
        <v>13</v>
      </c>
      <c r="BO93" s="9">
        <v>5.6</v>
      </c>
      <c r="BP93" s="9">
        <v>38.700000000000003</v>
      </c>
      <c r="BQ93" s="9">
        <v>3.9</v>
      </c>
      <c r="BR93" s="9">
        <v>4.5</v>
      </c>
      <c r="BS93" s="9">
        <v>0.222</v>
      </c>
      <c r="BT93" s="9">
        <v>3</v>
      </c>
      <c r="BU93" s="9">
        <v>6.5</v>
      </c>
      <c r="BV9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7.2000000000000037</v>
      </c>
      <c r="BW93" s="9">
        <v>3.5</v>
      </c>
      <c r="BX93" s="9">
        <v>2</v>
      </c>
      <c r="BY93" s="9">
        <v>18</v>
      </c>
      <c r="BZ9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21.000000000000007</v>
      </c>
      <c r="CA93" s="9">
        <f>Table1[[#This Row],[VA]]/30</f>
        <v>6.666666666666667</v>
      </c>
      <c r="CB9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21.500000000000007</v>
      </c>
      <c r="CC9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0.23568451904235804</v>
      </c>
      <c r="CD93" s="12">
        <f>Table1[[#This Row],[Hustle]]/38</f>
        <v>0.54999999999999993</v>
      </c>
      <c r="CE93" s="12">
        <f>Table1[[#This Row],[Utility]]/23</f>
        <v>0.54434782608695653</v>
      </c>
      <c r="CF93" s="12">
        <f>Table1[[#This Row],[PPP]]/1.8</f>
        <v>0.52022841656987995</v>
      </c>
      <c r="CG93" s="12">
        <f>Table1[[#This Row],[AST Ratio]]/35</f>
        <v>1</v>
      </c>
      <c r="CH93" s="12">
        <f>Table1[[#This Row],[ScreenAssistsPTS]]/18</f>
        <v>0.24444444444444446</v>
      </c>
      <c r="CI93" s="12">
        <f>Table1[[#This Row],[PRA]]/50</f>
        <v>0.56400000000000006</v>
      </c>
      <c r="CJ93" s="12">
        <f>Table1[[#This Row],[AST/TO]]/3</f>
        <v>0.7400000000000001</v>
      </c>
      <c r="CK93" s="12">
        <f>Table1[[#This Row],[REB]]/25</f>
        <v>0.27600000000000002</v>
      </c>
      <c r="CL93" s="12">
        <f>Table1[[#This Row],[Deflections]]/5</f>
        <v>0.8</v>
      </c>
      <c r="CM93" s="12">
        <f>Table1[[#This Row],[LooseBallsRecovered]]/2.3</f>
        <v>1</v>
      </c>
      <c r="CN93" s="12">
        <f>Table1[[#This Row],[TeamELO]]/1800</f>
        <v>0.88733279085408945</v>
      </c>
      <c r="CO93" s="12">
        <f>Table1[[#This Row],[EFG%]]/70</f>
        <v>0.75285714285714289</v>
      </c>
      <c r="CP93" s="12">
        <f>Table1[[#This Row],[TS%]]/70</f>
        <v>0.78714285714285714</v>
      </c>
      <c r="CQ93" s="12">
        <f>Table1[[#This Row],[USG%]]/40</f>
        <v>0.47249999999999998</v>
      </c>
      <c r="CR93" s="12">
        <f>Table1[[#This Row],[PACE]]/110</f>
        <v>0.92481818181818187</v>
      </c>
      <c r="CS93" s="12">
        <f>Table1[[#This Row],[PIE]]/24</f>
        <v>0.54166666666666663</v>
      </c>
      <c r="CT93" s="12">
        <f>(0.4*Table1[[#This Row],[EFG%]]+0.25*Table1[[#This Row],[TOV%]]+0.2*Table1[[#This Row],[REB%]]+0.15*Table1[[#This Row],[FTr]])/42</f>
        <v>0.7690476190476192</v>
      </c>
      <c r="CU93" s="12">
        <f>Table1[[#This Row],[NETRTG]]/17</f>
        <v>0.32941176470588235</v>
      </c>
      <c r="CV93" s="12">
        <f>Table1[[#This Row],[FP]]/62</f>
        <v>0.62419354838709684</v>
      </c>
      <c r="CW93" s="12">
        <f>Table1[[#This Row],[RPM(+/-)]]/12</f>
        <v>0.32500000000000001</v>
      </c>
      <c r="CX93" s="12">
        <f>Table1[[#This Row],[BPM]]/12</f>
        <v>0.375</v>
      </c>
      <c r="CY93" s="12">
        <f>Table1[[#This Row],[WS/48]]/0.3</f>
        <v>0.74</v>
      </c>
      <c r="CZ93" s="12">
        <f>Table1[[#This Row],[PIPM]]/9</f>
        <v>0.33333333333333331</v>
      </c>
      <c r="DA93" s="12">
        <f>Table1[[#This Row],[WAR]]/20</f>
        <v>0.32500000000000001</v>
      </c>
      <c r="DB93" s="12">
        <f>Table1[[#This Row],[GmSc]]/21</f>
        <v>0.34285714285714303</v>
      </c>
      <c r="DC93" s="12">
        <f>Table1[[#This Row],[WinsRPM]]/21</f>
        <v>0.16666666666666666</v>
      </c>
      <c r="DD93" s="12">
        <f>Table1[[#This Row],[VORP]]/10</f>
        <v>0.2</v>
      </c>
      <c r="DE93" s="12">
        <f>Table1[[#This Row],[PER]]/33</f>
        <v>0.54545454545454541</v>
      </c>
      <c r="DF93" s="12">
        <f>Table1[[#This Row],[EFF]]/36</f>
        <v>0.58333333333333348</v>
      </c>
      <c r="DG93" s="12">
        <f>Table1[[#This Row],[EWA]]/30</f>
        <v>0.22222222222222224</v>
      </c>
      <c r="DH93" s="12">
        <f>Table1[[#This Row],[PIR]]/40</f>
        <v>0.5375000000000002</v>
      </c>
      <c r="DI93" s="12">
        <f>Table1[[#This Row],[Tendex]]/0.38</f>
        <v>0.62022241853252114</v>
      </c>
      <c r="DJ93" s="14">
        <f>SUM(Table1[[#This Row],[DPI]:[%Tendex]])/32</f>
        <v>0.55139315378064313</v>
      </c>
    </row>
    <row r="94" spans="1:114" x14ac:dyDescent="0.25">
      <c r="A94" t="s">
        <v>58</v>
      </c>
      <c r="B94" t="s">
        <v>101</v>
      </c>
      <c r="C94" t="s">
        <v>93</v>
      </c>
      <c r="D94" t="s">
        <v>59</v>
      </c>
      <c r="E94" s="7">
        <v>10.5</v>
      </c>
      <c r="F94" t="s">
        <v>60</v>
      </c>
      <c r="G94" s="7">
        <v>99.38</v>
      </c>
      <c r="H94" s="6">
        <v>23</v>
      </c>
      <c r="I94" s="6">
        <v>54</v>
      </c>
      <c r="J94" s="6">
        <v>33</v>
      </c>
      <c r="K94" s="6">
        <v>21</v>
      </c>
      <c r="L94" s="8">
        <f>Table1[[#This Row],[W]]/Table1[[#This Row],[GP]]</f>
        <v>0.61111111111111116</v>
      </c>
      <c r="M94" s="6">
        <v>9498.1666666666697</v>
      </c>
      <c r="N94" s="7">
        <v>35.700000000000003</v>
      </c>
      <c r="O94" s="7">
        <v>1927.8000000000002</v>
      </c>
      <c r="P94" s="7">
        <v>16.7</v>
      </c>
      <c r="Q94" s="7">
        <v>6.7</v>
      </c>
      <c r="R94" s="7">
        <v>11.4</v>
      </c>
      <c r="S94" s="7">
        <v>58.5</v>
      </c>
      <c r="T94" s="7">
        <v>0</v>
      </c>
      <c r="U94" s="7">
        <v>0.1</v>
      </c>
      <c r="V94" s="7">
        <v>33.299999999999997</v>
      </c>
      <c r="W94" s="7">
        <v>3.3</v>
      </c>
      <c r="X94" s="7">
        <v>5.3</v>
      </c>
      <c r="Y94" s="7">
        <v>62.7</v>
      </c>
      <c r="Z94" s="7">
        <v>2</v>
      </c>
      <c r="AA94" s="7">
        <v>5.8</v>
      </c>
      <c r="AB94" s="7">
        <v>7.8</v>
      </c>
      <c r="AC94" s="7">
        <v>1.3</v>
      </c>
      <c r="AD94" s="7">
        <v>8.1999999999999993</v>
      </c>
      <c r="AE94" s="7">
        <v>3.6</v>
      </c>
      <c r="AF94" s="7">
        <v>2.1</v>
      </c>
      <c r="AG94" s="7">
        <v>0.6</v>
      </c>
      <c r="AH94" s="7">
        <v>0.6</v>
      </c>
      <c r="AI94" s="7">
        <v>3.2</v>
      </c>
      <c r="AJ94" s="7">
        <v>5</v>
      </c>
      <c r="AK94" s="7">
        <v>109.1</v>
      </c>
      <c r="AL94" s="7">
        <v>106.9</v>
      </c>
      <c r="AM94" s="7">
        <v>34</v>
      </c>
      <c r="AN94" s="7">
        <v>5.4</v>
      </c>
      <c r="AO94" s="7">
        <v>15.8</v>
      </c>
      <c r="AP94" s="7">
        <v>13.9</v>
      </c>
      <c r="AQ94" s="7">
        <f>0.96*Table1[[#This Row],[FGA]]+Table1[[#This Row],[TOV]]+(0.44*Table1[[#This Row],[FTA]]-Table1[[#This Row],[OREB]])</f>
        <v>14.875999999999998</v>
      </c>
      <c r="AR94" s="5">
        <v>30</v>
      </c>
      <c r="AS94" s="5">
        <v>6</v>
      </c>
      <c r="AT94" s="5">
        <v>7</v>
      </c>
      <c r="AU94" s="5">
        <v>286.5</v>
      </c>
      <c r="AV94" s="9">
        <f>Table1[[#This Row],[BLK]]+Table1[[#This Row],[PFD]]+Table1[[#This Row],[STL]]+Table1[Deflections]+Table1[[#This Row],[LooseBallsRecovered]]+Table1[[#This Row],[REB]]-Table1[[#This Row],[TOV]]+Table1[[#This Row],[ScreenAssistsPTS]]</f>
        <v>20.7</v>
      </c>
      <c r="AW9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11.399999999999999</v>
      </c>
      <c r="AX94" s="9">
        <f>Table1[[#This Row],[PTS]]/Table1[[#This Row],[POSS/G]]</f>
        <v>1.1226136058080129</v>
      </c>
      <c r="AY94" s="9">
        <v>32</v>
      </c>
      <c r="AZ94" s="9">
        <v>3.1</v>
      </c>
      <c r="BA94" s="9">
        <f>P94+AB94+AD94</f>
        <v>32.700000000000003</v>
      </c>
      <c r="BB94" s="9">
        <v>2.2999999999999998</v>
      </c>
      <c r="BC94" s="9">
        <v>4</v>
      </c>
      <c r="BD94" s="9">
        <v>1.7</v>
      </c>
      <c r="BE94" s="9">
        <v>1594.8227434677692</v>
      </c>
      <c r="BF94" s="15">
        <v>28.9</v>
      </c>
      <c r="BG94" s="15">
        <v>20</v>
      </c>
      <c r="BH94" s="9">
        <v>10.6</v>
      </c>
      <c r="BI94" s="9">
        <v>58.7</v>
      </c>
      <c r="BJ94" s="9">
        <f>0.4*Table1[[#This Row],[EFG%]]+0.25*Table1[[#This Row],[TOV%]]+0.2*Table1[[#This Row],[REB%]]+0.15*Table1[[#This Row],[FTr]]</f>
        <v>34.935000000000002</v>
      </c>
      <c r="BK94" s="9">
        <v>60.8</v>
      </c>
      <c r="BL94" s="9">
        <v>20.5</v>
      </c>
      <c r="BM94" s="9">
        <v>100.98</v>
      </c>
      <c r="BN94" s="9">
        <v>14.5</v>
      </c>
      <c r="BO94" s="9">
        <v>2.2000000000000002</v>
      </c>
      <c r="BP94" s="9">
        <v>43</v>
      </c>
      <c r="BQ94" s="9">
        <v>1.5</v>
      </c>
      <c r="BR94" s="9">
        <v>2.21</v>
      </c>
      <c r="BS94" s="9">
        <v>0.17399999999999999</v>
      </c>
      <c r="BT94" s="9">
        <v>2.04</v>
      </c>
      <c r="BU94" s="9">
        <v>5.1296536967407196</v>
      </c>
      <c r="BV9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10.859999999999998</v>
      </c>
      <c r="BW94" s="9">
        <v>4.2300000000000004</v>
      </c>
      <c r="BX94" s="9">
        <v>2.9</v>
      </c>
      <c r="BY94" s="9">
        <v>20.85</v>
      </c>
      <c r="BZ9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25.100000000000005</v>
      </c>
      <c r="CA94" s="9">
        <f>Table1[[#This Row],[VA]]/30</f>
        <v>9.5500000000000007</v>
      </c>
      <c r="CB9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26.300000000000004</v>
      </c>
      <c r="CC9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0.27947444192378473</v>
      </c>
      <c r="CD94" s="12">
        <f>Table1[[#This Row],[Hustle]]/38</f>
        <v>0.54473684210526319</v>
      </c>
      <c r="CE94" s="12">
        <f>Table1[[#This Row],[Utility]]/23</f>
        <v>0.49565217391304339</v>
      </c>
      <c r="CF94" s="12">
        <f>Table1[[#This Row],[PPP]]/1.8</f>
        <v>0.62367422544889606</v>
      </c>
      <c r="CG94" s="12">
        <f>Table1[[#This Row],[AST Ratio]]/35</f>
        <v>0.91428571428571426</v>
      </c>
      <c r="CH94" s="12">
        <f>Table1[[#This Row],[ScreenAssistsPTS]]/18</f>
        <v>0.17222222222222222</v>
      </c>
      <c r="CI94" s="12">
        <f>Table1[[#This Row],[PRA]]/50</f>
        <v>0.65400000000000003</v>
      </c>
      <c r="CJ94" s="12">
        <f>Table1[[#This Row],[AST/TO]]/3</f>
        <v>0.76666666666666661</v>
      </c>
      <c r="CK94" s="12">
        <f>Table1[[#This Row],[REB]]/25</f>
        <v>0.312</v>
      </c>
      <c r="CL94" s="12">
        <f>Table1[[#This Row],[Deflections]]/5</f>
        <v>0.8</v>
      </c>
      <c r="CM94" s="12">
        <f>Table1[[#This Row],[LooseBallsRecovered]]/2.3</f>
        <v>0.73913043478260876</v>
      </c>
      <c r="CN94" s="12">
        <f>Table1[[#This Row],[TeamELO]]/1800</f>
        <v>0.88601263525987184</v>
      </c>
      <c r="CO94" s="12">
        <f>Table1[[#This Row],[EFG%]]/70</f>
        <v>0.83857142857142863</v>
      </c>
      <c r="CP94" s="12">
        <f>Table1[[#This Row],[TS%]]/70</f>
        <v>0.86857142857142855</v>
      </c>
      <c r="CQ94" s="12">
        <f>Table1[[#This Row],[USG%]]/40</f>
        <v>0.51249999999999996</v>
      </c>
      <c r="CR94" s="12">
        <f>Table1[[#This Row],[PACE]]/110</f>
        <v>0.91800000000000004</v>
      </c>
      <c r="CS94" s="12">
        <f>Table1[[#This Row],[PIE]]/24</f>
        <v>0.60416666666666663</v>
      </c>
      <c r="CT94" s="12">
        <f>(0.4*Table1[[#This Row],[EFG%]]+0.25*Table1[[#This Row],[TOV%]]+0.2*Table1[[#This Row],[REB%]]+0.15*Table1[[#This Row],[FTr]])/42</f>
        <v>0.83178571428571435</v>
      </c>
      <c r="CU94" s="12">
        <f>Table1[[#This Row],[NETRTG]]/17</f>
        <v>0.12941176470588237</v>
      </c>
      <c r="CV94" s="12">
        <f>Table1[[#This Row],[FP]]/62</f>
        <v>0.69354838709677424</v>
      </c>
      <c r="CW94" s="12">
        <f>Table1[[#This Row],[RPM(+/-)]]/12</f>
        <v>0.125</v>
      </c>
      <c r="CX94" s="12">
        <f>Table1[[#This Row],[BPM]]/12</f>
        <v>0.18416666666666667</v>
      </c>
      <c r="CY94" s="12">
        <f>Table1[[#This Row],[WS/48]]/0.3</f>
        <v>0.57999999999999996</v>
      </c>
      <c r="CZ94" s="12">
        <f>Table1[[#This Row],[PIPM]]/9</f>
        <v>0.22666666666666668</v>
      </c>
      <c r="DA94" s="12">
        <f>Table1[[#This Row],[WAR]]/20</f>
        <v>0.25648268483703596</v>
      </c>
      <c r="DB94" s="12">
        <f>Table1[[#This Row],[GmSc]]/21</f>
        <v>0.51714285714285702</v>
      </c>
      <c r="DC94" s="12">
        <f>Table1[[#This Row],[WinsRPM]]/21</f>
        <v>0.20142857142857146</v>
      </c>
      <c r="DD94" s="12">
        <f>Table1[[#This Row],[VORP]]/10</f>
        <v>0.28999999999999998</v>
      </c>
      <c r="DE94" s="12">
        <f>Table1[[#This Row],[PER]]/33</f>
        <v>0.63181818181818183</v>
      </c>
      <c r="DF94" s="12">
        <f>Table1[[#This Row],[EFF]]/36</f>
        <v>0.69722222222222241</v>
      </c>
      <c r="DG94" s="12">
        <f>Table1[[#This Row],[EWA]]/30</f>
        <v>0.31833333333333336</v>
      </c>
      <c r="DH94" s="12">
        <f>Table1[[#This Row],[PIR]]/40</f>
        <v>0.65750000000000008</v>
      </c>
      <c r="DI94" s="12">
        <f>Table1[[#This Row],[Tendex]]/0.38</f>
        <v>0.7354590576941703</v>
      </c>
      <c r="DJ94" s="14">
        <f>SUM(Table1[[#This Row],[DPI]:[%Tendex]])/32</f>
        <v>0.55394239207474638</v>
      </c>
    </row>
    <row r="95" spans="1:114" x14ac:dyDescent="0.25">
      <c r="A95" t="s">
        <v>82</v>
      </c>
      <c r="B95" t="s">
        <v>97</v>
      </c>
      <c r="C95" t="s">
        <v>94</v>
      </c>
      <c r="D95" t="s">
        <v>72</v>
      </c>
      <c r="E95" s="7">
        <v>10.5</v>
      </c>
      <c r="F95" t="s">
        <v>83</v>
      </c>
      <c r="G95" s="7">
        <v>103.38</v>
      </c>
      <c r="H95" s="6">
        <v>29</v>
      </c>
      <c r="I95" s="6">
        <v>77</v>
      </c>
      <c r="J95" s="6">
        <v>46</v>
      </c>
      <c r="K95" s="6">
        <v>31</v>
      </c>
      <c r="L95" s="8">
        <f>Table1[[#This Row],[W]]/Table1[[#This Row],[GP]]</f>
        <v>0.59740259740259738</v>
      </c>
      <c r="M95" s="6">
        <v>33639</v>
      </c>
      <c r="N95" s="7">
        <v>36.9</v>
      </c>
      <c r="O95" s="7">
        <v>2841.2999999999997</v>
      </c>
      <c r="P95" s="7">
        <v>28</v>
      </c>
      <c r="Q95" s="7">
        <v>9.1999999999999993</v>
      </c>
      <c r="R95" s="7">
        <v>21</v>
      </c>
      <c r="S95" s="7">
        <v>43.8</v>
      </c>
      <c r="T95" s="7">
        <v>3.8</v>
      </c>
      <c r="U95" s="7">
        <v>9.8000000000000007</v>
      </c>
      <c r="V95" s="7">
        <v>38.6</v>
      </c>
      <c r="W95" s="7">
        <v>5.9</v>
      </c>
      <c r="X95" s="7">
        <v>7</v>
      </c>
      <c r="Y95" s="7">
        <v>83.9</v>
      </c>
      <c r="Z95" s="7">
        <v>1.4</v>
      </c>
      <c r="AA95" s="7">
        <v>6.8</v>
      </c>
      <c r="AB95" s="7">
        <v>8.1999999999999993</v>
      </c>
      <c r="AC95" s="7">
        <v>0.5</v>
      </c>
      <c r="AD95" s="7">
        <v>4.0999999999999996</v>
      </c>
      <c r="AE95" s="7">
        <v>2.7</v>
      </c>
      <c r="AF95" s="7">
        <v>2.2000000000000002</v>
      </c>
      <c r="AG95" s="7">
        <v>0.4</v>
      </c>
      <c r="AH95" s="7">
        <v>1</v>
      </c>
      <c r="AI95" s="7">
        <v>2.8</v>
      </c>
      <c r="AJ95" s="7">
        <v>5.5</v>
      </c>
      <c r="AK95" s="7">
        <v>112.1</v>
      </c>
      <c r="AL95" s="7">
        <v>103.9</v>
      </c>
      <c r="AM95" s="7">
        <v>17.3</v>
      </c>
      <c r="AN95" s="7">
        <v>3.3</v>
      </c>
      <c r="AO95" s="7">
        <v>17.3</v>
      </c>
      <c r="AP95" s="7">
        <v>8.6999999999999993</v>
      </c>
      <c r="AQ95" s="7">
        <f>0.96*Table1[[#This Row],[FGA]]+Table1[[#This Row],[TOV]]+(0.44*Table1[[#This Row],[FTA]]-Table1[[#This Row],[OREB]])</f>
        <v>24.54</v>
      </c>
      <c r="AR95" s="5">
        <v>24</v>
      </c>
      <c r="AS95" s="5">
        <v>1</v>
      </c>
      <c r="AT95" s="5">
        <v>11.9</v>
      </c>
      <c r="AU95" s="5">
        <v>543.4</v>
      </c>
      <c r="AV95" s="9">
        <f>Table1[[#This Row],[BLK]]+Table1[[#This Row],[PFD]]+Table1[[#This Row],[STL]]+Table1[Deflections]+Table1[[#This Row],[LooseBallsRecovered]]+Table1[[#This Row],[REB]]-Table1[[#This Row],[TOV]]+Table1[[#This Row],[ScreenAssistsPTS]]</f>
        <v>20.600000000000005</v>
      </c>
      <c r="AW9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10.150000000000002</v>
      </c>
      <c r="AX95" s="9">
        <f>Table1[[#This Row],[PTS]]/Table1[[#This Row],[POSS/G]]</f>
        <v>1.140994295028525</v>
      </c>
      <c r="AY95" s="9">
        <v>13.5</v>
      </c>
      <c r="AZ95" s="9">
        <v>1.1000000000000001</v>
      </c>
      <c r="BA95" s="9">
        <f>P95+AB95+AD95</f>
        <v>40.300000000000004</v>
      </c>
      <c r="BB95" s="9">
        <v>1.55</v>
      </c>
      <c r="BC95" s="9">
        <v>3.8</v>
      </c>
      <c r="BD95" s="9">
        <v>2.1</v>
      </c>
      <c r="BE95" s="9">
        <v>1589.1789238399915</v>
      </c>
      <c r="BF95" s="15">
        <v>28.1</v>
      </c>
      <c r="BG95" s="15">
        <v>10</v>
      </c>
      <c r="BH95" s="9">
        <v>10.1</v>
      </c>
      <c r="BI95" s="9">
        <v>52.9</v>
      </c>
      <c r="BJ95" s="9">
        <f>0.4*Table1[[#This Row],[EFG%]]+0.25*Table1[[#This Row],[TOV%]]+0.2*Table1[[#This Row],[REB%]]+0.15*Table1[[#This Row],[FTr]]</f>
        <v>29.895</v>
      </c>
      <c r="BK95" s="9">
        <v>58.3</v>
      </c>
      <c r="BL95" s="9">
        <v>28.5</v>
      </c>
      <c r="BM95" s="9">
        <v>104.35</v>
      </c>
      <c r="BN95" s="9">
        <v>16.100000000000001</v>
      </c>
      <c r="BO95" s="9">
        <v>8.1999999999999993</v>
      </c>
      <c r="BP95" s="9">
        <v>49.3</v>
      </c>
      <c r="BQ95" s="9">
        <v>6.4</v>
      </c>
      <c r="BR95" s="9">
        <v>5.5</v>
      </c>
      <c r="BS95" s="9">
        <v>0.20100000000000001</v>
      </c>
      <c r="BT95" s="9">
        <v>6.2</v>
      </c>
      <c r="BU95" s="9">
        <v>17.381798870000001</v>
      </c>
      <c r="BV9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16.3</v>
      </c>
      <c r="BW95" s="9">
        <v>19.86</v>
      </c>
      <c r="BX95" s="9">
        <v>6.6</v>
      </c>
      <c r="BY95" s="9">
        <v>25.8</v>
      </c>
      <c r="BZ9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27.300000000000008</v>
      </c>
      <c r="CA95" s="9">
        <f>Table1[[#This Row],[VA]]/30</f>
        <v>18.113333333333333</v>
      </c>
      <c r="CB9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29.000000000000004</v>
      </c>
      <c r="CC9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0.27809544658347796</v>
      </c>
      <c r="CD95" s="12">
        <f>Table1[[#This Row],[Hustle]]/38</f>
        <v>0.54210526315789487</v>
      </c>
      <c r="CE95" s="12">
        <f>Table1[[#This Row],[Utility]]/23</f>
        <v>0.44130434782608707</v>
      </c>
      <c r="CF95" s="12">
        <f>Table1[[#This Row],[PPP]]/1.8</f>
        <v>0.63388571946029171</v>
      </c>
      <c r="CG95" s="12">
        <f>Table1[[#This Row],[AST Ratio]]/35</f>
        <v>0.38571428571428573</v>
      </c>
      <c r="CH95" s="12">
        <f>Table1[[#This Row],[ScreenAssistsPTS]]/18</f>
        <v>6.1111111111111116E-2</v>
      </c>
      <c r="CI95" s="12">
        <f>Table1[[#This Row],[PRA]]/50</f>
        <v>0.80600000000000005</v>
      </c>
      <c r="CJ95" s="12">
        <f>Table1[[#This Row],[AST/TO]]/3</f>
        <v>0.51666666666666672</v>
      </c>
      <c r="CK95" s="12">
        <f>Table1[[#This Row],[REB]]/25</f>
        <v>0.32799999999999996</v>
      </c>
      <c r="CL95" s="12">
        <f>Table1[[#This Row],[Deflections]]/5</f>
        <v>0.76</v>
      </c>
      <c r="CM95" s="12">
        <f>Table1[[#This Row],[LooseBallsRecovered]]/2.3</f>
        <v>0.91304347826086962</v>
      </c>
      <c r="CN95" s="12">
        <f>Table1[[#This Row],[TeamELO]]/1800</f>
        <v>0.88287717991110637</v>
      </c>
      <c r="CO95" s="12">
        <f>Table1[[#This Row],[EFG%]]/70</f>
        <v>0.75571428571428567</v>
      </c>
      <c r="CP95" s="12">
        <f>Table1[[#This Row],[TS%]]/70</f>
        <v>0.83285714285714285</v>
      </c>
      <c r="CQ95" s="12">
        <f>Table1[[#This Row],[USG%]]/40</f>
        <v>0.71250000000000002</v>
      </c>
      <c r="CR95" s="12">
        <f>Table1[[#This Row],[PACE]]/110</f>
        <v>0.94863636363636361</v>
      </c>
      <c r="CS95" s="12">
        <f>Table1[[#This Row],[PIE]]/24</f>
        <v>0.67083333333333339</v>
      </c>
      <c r="CT95" s="12">
        <f>(0.4*Table1[[#This Row],[EFG%]]+0.25*Table1[[#This Row],[TOV%]]+0.2*Table1[[#This Row],[REB%]]+0.15*Table1[[#This Row],[FTr]])/42</f>
        <v>0.71178571428571424</v>
      </c>
      <c r="CU95" s="12">
        <f>Table1[[#This Row],[NETRTG]]/17</f>
        <v>0.48235294117647054</v>
      </c>
      <c r="CV95" s="12">
        <f>Table1[[#This Row],[FP]]/62</f>
        <v>0.79516129032258065</v>
      </c>
      <c r="CW95" s="12">
        <f>Table1[[#This Row],[RPM(+/-)]]/12</f>
        <v>0.53333333333333333</v>
      </c>
      <c r="CX95" s="12">
        <f>Table1[[#This Row],[BPM]]/12</f>
        <v>0.45833333333333331</v>
      </c>
      <c r="CY95" s="12">
        <f>Table1[[#This Row],[WS/48]]/0.3</f>
        <v>0.67</v>
      </c>
      <c r="CZ95" s="12">
        <f>Table1[[#This Row],[PIPM]]/9</f>
        <v>0.68888888888888888</v>
      </c>
      <c r="DA95" s="12">
        <f>Table1[[#This Row],[WAR]]/20</f>
        <v>0.86908994350000002</v>
      </c>
      <c r="DB95" s="12">
        <f>Table1[[#This Row],[GmSc]]/21</f>
        <v>0.77619047619047621</v>
      </c>
      <c r="DC95" s="12">
        <f>Table1[[#This Row],[WinsRPM]]/21</f>
        <v>0.94571428571428573</v>
      </c>
      <c r="DD95" s="12">
        <f>Table1[[#This Row],[VORP]]/10</f>
        <v>0.65999999999999992</v>
      </c>
      <c r="DE95" s="12">
        <f>Table1[[#This Row],[PER]]/33</f>
        <v>0.78181818181818186</v>
      </c>
      <c r="DF95" s="12">
        <f>Table1[[#This Row],[EFF]]/36</f>
        <v>0.75833333333333353</v>
      </c>
      <c r="DG95" s="12">
        <f>Table1[[#This Row],[EWA]]/30</f>
        <v>0.60377777777777775</v>
      </c>
      <c r="DH95" s="12">
        <f>Table1[[#This Row],[PIR]]/40</f>
        <v>0.72500000000000009</v>
      </c>
      <c r="DI95" s="12">
        <f>Table1[[#This Row],[Tendex]]/0.38</f>
        <v>0.73183012258809987</v>
      </c>
      <c r="DJ95" s="14">
        <f>SUM(Table1[[#This Row],[DPI]:[%Tendex]])/32</f>
        <v>0.66821433749724735</v>
      </c>
    </row>
    <row r="96" spans="1:114" x14ac:dyDescent="0.25">
      <c r="A96" t="s">
        <v>58</v>
      </c>
      <c r="B96" t="s">
        <v>97</v>
      </c>
      <c r="C96" t="s">
        <v>93</v>
      </c>
      <c r="D96" t="s">
        <v>59</v>
      </c>
      <c r="E96" s="7">
        <v>10.5</v>
      </c>
      <c r="F96" t="s">
        <v>60</v>
      </c>
      <c r="G96" s="7">
        <v>102.59</v>
      </c>
      <c r="H96" s="6">
        <v>22</v>
      </c>
      <c r="I96" s="6">
        <v>61</v>
      </c>
      <c r="J96" s="6">
        <v>40</v>
      </c>
      <c r="K96" s="6">
        <v>21</v>
      </c>
      <c r="L96" s="8">
        <f>Table1[[#This Row],[W]]/Table1[[#This Row],[GP]]</f>
        <v>0.65573770491803274</v>
      </c>
      <c r="M96" s="6">
        <v>8483.3750000000255</v>
      </c>
      <c r="N96" s="7">
        <v>34</v>
      </c>
      <c r="O96" s="7">
        <v>2074</v>
      </c>
      <c r="P96" s="7">
        <v>16.899999999999999</v>
      </c>
      <c r="Q96" s="7">
        <v>6.8</v>
      </c>
      <c r="R96" s="7">
        <v>12</v>
      </c>
      <c r="S96" s="7">
        <v>56.7</v>
      </c>
      <c r="T96" s="7">
        <v>0</v>
      </c>
      <c r="U96" s="7">
        <v>0.1</v>
      </c>
      <c r="V96" s="7">
        <v>0</v>
      </c>
      <c r="W96" s="7">
        <v>3.2</v>
      </c>
      <c r="X96" s="7">
        <v>5.5</v>
      </c>
      <c r="Y96" s="7">
        <v>58.6</v>
      </c>
      <c r="Z96" s="7">
        <v>2.2000000000000002</v>
      </c>
      <c r="AA96" s="7">
        <v>6.9</v>
      </c>
      <c r="AB96" s="7">
        <v>9</v>
      </c>
      <c r="AC96" s="7">
        <v>1.7</v>
      </c>
      <c r="AD96" s="7">
        <v>7.8</v>
      </c>
      <c r="AE96" s="7">
        <v>3.6</v>
      </c>
      <c r="AF96" s="7">
        <v>1.3</v>
      </c>
      <c r="AG96" s="7">
        <v>0.8</v>
      </c>
      <c r="AH96" s="7">
        <v>0.8</v>
      </c>
      <c r="AI96" s="7">
        <v>2.5</v>
      </c>
      <c r="AJ96" s="7">
        <v>4.9000000000000004</v>
      </c>
      <c r="AK96" s="7">
        <v>111</v>
      </c>
      <c r="AL96" s="7">
        <v>108.7</v>
      </c>
      <c r="AM96" s="7">
        <v>35</v>
      </c>
      <c r="AN96" s="7">
        <v>6.4</v>
      </c>
      <c r="AO96" s="7">
        <v>18.7</v>
      </c>
      <c r="AP96" s="7">
        <v>13.7</v>
      </c>
      <c r="AQ96" s="7">
        <f>0.96*Table1[[#This Row],[FGA]]+Table1[[#This Row],[TOV]]+(0.44*Table1[[#This Row],[FTA]]-Table1[[#This Row],[OREB]])</f>
        <v>15.34</v>
      </c>
      <c r="AR96" s="5">
        <v>35</v>
      </c>
      <c r="AS96" s="5">
        <v>9</v>
      </c>
      <c r="AT96" s="5">
        <v>7.6</v>
      </c>
      <c r="AU96" s="5">
        <v>370</v>
      </c>
      <c r="AV96" s="9">
        <f>Table1[[#This Row],[BLK]]+Table1[[#This Row],[PFD]]+Table1[[#This Row],[STL]]+Table1[Deflections]+Table1[[#This Row],[LooseBallsRecovered]]+Table1[[#This Row],[REB]]-Table1[[#This Row],[TOV]]+Table1[[#This Row],[ScreenAssistsPTS]]</f>
        <v>20.599999999999998</v>
      </c>
      <c r="AW9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10.5</v>
      </c>
      <c r="AX96" s="9">
        <f>Table1[[#This Row],[PTS]]/Table1[[#This Row],[POSS/G]]</f>
        <v>1.1016949152542372</v>
      </c>
      <c r="AY96" s="9">
        <v>30.2</v>
      </c>
      <c r="AZ96" s="9">
        <v>4</v>
      </c>
      <c r="BA96" s="9">
        <f>P96+AB96+AD96</f>
        <v>33.699999999999996</v>
      </c>
      <c r="BB96" s="9">
        <v>2.2000000000000002</v>
      </c>
      <c r="BC96" s="9">
        <v>2.6</v>
      </c>
      <c r="BD96" s="9">
        <v>1.6</v>
      </c>
      <c r="BE96" s="9">
        <v>1593.75640709502</v>
      </c>
      <c r="BF96" s="15">
        <v>26.7</v>
      </c>
      <c r="BG96" s="15">
        <v>20</v>
      </c>
      <c r="BH96" s="9">
        <v>12.7</v>
      </c>
      <c r="BI96" s="9">
        <v>56.7</v>
      </c>
      <c r="BJ96" s="9">
        <f>0.4*Table1[[#This Row],[EFG%]]+0.25*Table1[[#This Row],[TOV%]]+0.2*Table1[[#This Row],[REB%]]+0.15*Table1[[#This Row],[FTr]]</f>
        <v>34.225000000000001</v>
      </c>
      <c r="BK96" s="9">
        <v>58.3</v>
      </c>
      <c r="BL96" s="9">
        <v>21.8</v>
      </c>
      <c r="BM96" s="9">
        <v>103.63</v>
      </c>
      <c r="BN96" s="9">
        <v>14.8</v>
      </c>
      <c r="BO96" s="9">
        <v>2.2999999999999998</v>
      </c>
      <c r="BP96" s="9">
        <v>42.1</v>
      </c>
      <c r="BQ96" s="9">
        <v>1.4</v>
      </c>
      <c r="BR96" s="9">
        <v>4</v>
      </c>
      <c r="BS96" s="9">
        <v>0.14000000000000001</v>
      </c>
      <c r="BT96" s="9">
        <v>0.45</v>
      </c>
      <c r="BU96" s="9">
        <v>2.2000000000000002</v>
      </c>
      <c r="BV9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10.809999999999997</v>
      </c>
      <c r="BW96" s="9">
        <v>8.6</v>
      </c>
      <c r="BX96" s="9">
        <v>4</v>
      </c>
      <c r="BY96" s="9">
        <v>25</v>
      </c>
      <c r="BZ9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24.699999999999989</v>
      </c>
      <c r="CA96" s="9">
        <f>Table1[[#This Row],[VA]]/30</f>
        <v>12.333333333333334</v>
      </c>
      <c r="CB9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26.29999999999999</v>
      </c>
      <c r="CC9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0.26537086753000844</v>
      </c>
      <c r="CD96" s="12">
        <f>Table1[[#This Row],[Hustle]]/38</f>
        <v>0.54210526315789465</v>
      </c>
      <c r="CE96" s="12">
        <f>Table1[[#This Row],[Utility]]/23</f>
        <v>0.45652173913043476</v>
      </c>
      <c r="CF96" s="12">
        <f>Table1[[#This Row],[PPP]]/1.8</f>
        <v>0.61205273069679844</v>
      </c>
      <c r="CG96" s="12">
        <f>Table1[[#This Row],[AST Ratio]]/35</f>
        <v>0.86285714285714288</v>
      </c>
      <c r="CH96" s="12">
        <f>Table1[[#This Row],[ScreenAssistsPTS]]/18</f>
        <v>0.22222222222222221</v>
      </c>
      <c r="CI96" s="12">
        <f>Table1[[#This Row],[PRA]]/50</f>
        <v>0.67399999999999993</v>
      </c>
      <c r="CJ96" s="12">
        <f>Table1[[#This Row],[AST/TO]]/3</f>
        <v>0.73333333333333339</v>
      </c>
      <c r="CK96" s="12">
        <f>Table1[[#This Row],[REB]]/25</f>
        <v>0.36</v>
      </c>
      <c r="CL96" s="12">
        <f>Table1[[#This Row],[Deflections]]/5</f>
        <v>0.52</v>
      </c>
      <c r="CM96" s="12">
        <f>Table1[[#This Row],[LooseBallsRecovered]]/2.3</f>
        <v>0.69565217391304357</v>
      </c>
      <c r="CN96" s="12">
        <f>Table1[[#This Row],[TeamELO]]/1800</f>
        <v>0.88542022616390004</v>
      </c>
      <c r="CO96" s="12">
        <f>Table1[[#This Row],[EFG%]]/70</f>
        <v>0.81</v>
      </c>
      <c r="CP96" s="12">
        <f>Table1[[#This Row],[TS%]]/70</f>
        <v>0.83285714285714285</v>
      </c>
      <c r="CQ96" s="12">
        <f>Table1[[#This Row],[USG%]]/40</f>
        <v>0.54500000000000004</v>
      </c>
      <c r="CR96" s="12">
        <f>Table1[[#This Row],[PACE]]/110</f>
        <v>0.94209090909090909</v>
      </c>
      <c r="CS96" s="12">
        <f>Table1[[#This Row],[PIE]]/24</f>
        <v>0.6166666666666667</v>
      </c>
      <c r="CT96" s="12">
        <f>(0.4*Table1[[#This Row],[EFG%]]+0.25*Table1[[#This Row],[TOV%]]+0.2*Table1[[#This Row],[REB%]]+0.15*Table1[[#This Row],[FTr]])/42</f>
        <v>0.81488095238095237</v>
      </c>
      <c r="CU96" s="12">
        <f>Table1[[#This Row],[NETRTG]]/17</f>
        <v>0.13529411764705881</v>
      </c>
      <c r="CV96" s="12">
        <f>Table1[[#This Row],[FP]]/62</f>
        <v>0.67903225806451617</v>
      </c>
      <c r="CW96" s="12">
        <f>Table1[[#This Row],[RPM(+/-)]]/12</f>
        <v>0.11666666666666665</v>
      </c>
      <c r="CX96" s="12">
        <f>Table1[[#This Row],[BPM]]/12</f>
        <v>0.33333333333333331</v>
      </c>
      <c r="CY96" s="12">
        <f>Table1[[#This Row],[WS/48]]/0.3</f>
        <v>0.46666666666666673</v>
      </c>
      <c r="CZ96" s="12">
        <f>Table1[[#This Row],[PIPM]]/9</f>
        <v>0.05</v>
      </c>
      <c r="DA96" s="12">
        <f>Table1[[#This Row],[WAR]]/20</f>
        <v>0.11000000000000001</v>
      </c>
      <c r="DB96" s="12">
        <f>Table1[[#This Row],[GmSc]]/21</f>
        <v>0.51476190476190464</v>
      </c>
      <c r="DC96" s="12">
        <f>Table1[[#This Row],[WinsRPM]]/21</f>
        <v>0.40952380952380951</v>
      </c>
      <c r="DD96" s="12">
        <f>Table1[[#This Row],[VORP]]/10</f>
        <v>0.4</v>
      </c>
      <c r="DE96" s="12">
        <f>Table1[[#This Row],[PER]]/33</f>
        <v>0.75757575757575757</v>
      </c>
      <c r="DF96" s="12">
        <f>Table1[[#This Row],[EFF]]/36</f>
        <v>0.68611111111111078</v>
      </c>
      <c r="DG96" s="12">
        <f>Table1[[#This Row],[EWA]]/30</f>
        <v>0.41111111111111115</v>
      </c>
      <c r="DH96" s="12">
        <f>Table1[[#This Row],[PIR]]/40</f>
        <v>0.65749999999999975</v>
      </c>
      <c r="DI96" s="12">
        <f>Table1[[#This Row],[Tendex]]/0.38</f>
        <v>0.69834438823686429</v>
      </c>
      <c r="DJ96" s="14">
        <f>SUM(Table1[[#This Row],[DPI]:[%Tendex]])/32</f>
        <v>0.5484869258490388</v>
      </c>
    </row>
    <row r="97" spans="1:114" x14ac:dyDescent="0.25">
      <c r="A97" t="s">
        <v>58</v>
      </c>
      <c r="B97" t="s">
        <v>90</v>
      </c>
      <c r="C97" t="s">
        <v>91</v>
      </c>
      <c r="D97" t="s">
        <v>59</v>
      </c>
      <c r="E97" s="7">
        <v>10.5</v>
      </c>
      <c r="F97" t="s">
        <v>60</v>
      </c>
      <c r="G97" s="7">
        <v>100.75</v>
      </c>
      <c r="H97" s="6">
        <v>21</v>
      </c>
      <c r="I97" s="6">
        <v>20</v>
      </c>
      <c r="J97" s="6">
        <v>11</v>
      </c>
      <c r="K97" s="6">
        <v>9</v>
      </c>
      <c r="L97" s="8">
        <f>Table1[[#This Row],[W]]/Table1[[#This Row],[GP]]</f>
        <v>0.55000000000000004</v>
      </c>
      <c r="M97" s="6">
        <v>2601.1666666666752</v>
      </c>
      <c r="N97" s="7">
        <v>35.6</v>
      </c>
      <c r="O97" s="7">
        <v>712</v>
      </c>
      <c r="P97" s="7">
        <v>18.600000000000001</v>
      </c>
      <c r="Q97" s="7">
        <v>7.7</v>
      </c>
      <c r="R97" s="7">
        <v>15.1</v>
      </c>
      <c r="S97" s="7">
        <v>50.7</v>
      </c>
      <c r="T97" s="7">
        <v>0</v>
      </c>
      <c r="U97" s="7">
        <v>0.4</v>
      </c>
      <c r="V97" s="7">
        <v>0</v>
      </c>
      <c r="W97" s="7">
        <v>3.3</v>
      </c>
      <c r="X97" s="7">
        <v>5.8</v>
      </c>
      <c r="Y97" s="7">
        <v>56</v>
      </c>
      <c r="Z97" s="7">
        <v>2.4</v>
      </c>
      <c r="AA97" s="7">
        <v>7</v>
      </c>
      <c r="AB97" s="7">
        <v>9.4</v>
      </c>
      <c r="AC97" s="7">
        <v>0.8</v>
      </c>
      <c r="AD97" s="7">
        <v>7.2</v>
      </c>
      <c r="AE97" s="7">
        <v>3.7</v>
      </c>
      <c r="AF97" s="7">
        <v>2.2999999999999998</v>
      </c>
      <c r="AG97" s="7">
        <v>0.8</v>
      </c>
      <c r="AH97" s="7">
        <v>0.6</v>
      </c>
      <c r="AI97" s="7">
        <v>2.5</v>
      </c>
      <c r="AJ97" s="7">
        <v>5.0999999999999996</v>
      </c>
      <c r="AK97" s="7">
        <v>105.6</v>
      </c>
      <c r="AL97" s="7">
        <v>102.2</v>
      </c>
      <c r="AM97" s="7">
        <v>31.7</v>
      </c>
      <c r="AN97" s="7">
        <v>6.3</v>
      </c>
      <c r="AO97" s="7">
        <v>17.899999999999999</v>
      </c>
      <c r="AP97" s="7">
        <v>12.8</v>
      </c>
      <c r="AQ97" s="7">
        <f>0.96*Table1[[#This Row],[FGA]]+Table1[[#This Row],[TOV]]+(0.44*Table1[[#This Row],[FTA]]-Table1[[#This Row],[OREB]])</f>
        <v>18.347999999999999</v>
      </c>
      <c r="AR97" s="5">
        <v>12</v>
      </c>
      <c r="AS97" s="5">
        <v>2</v>
      </c>
      <c r="AT97" s="5">
        <v>9</v>
      </c>
      <c r="AU97" s="5">
        <v>389</v>
      </c>
      <c r="AV97" s="9">
        <f>Table1[[#This Row],[BLK]]+Table1[[#This Row],[PFD]]+Table1[[#This Row],[STL]]+Table1[Deflections]+Table1[[#This Row],[LooseBallsRecovered]]+Table1[[#This Row],[REB]]-Table1[[#This Row],[TOV]]+Table1[[#This Row],[ScreenAssistsPTS]]</f>
        <v>20.400000000000002</v>
      </c>
      <c r="AW9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9.85</v>
      </c>
      <c r="AX97" s="9">
        <f>Table1[[#This Row],[PTS]]/Table1[[#This Row],[POSS/G]]</f>
        <v>1.0137344669718771</v>
      </c>
      <c r="AY97" s="9">
        <v>25</v>
      </c>
      <c r="AZ97" s="9">
        <v>1.8</v>
      </c>
      <c r="BA97" s="9">
        <f>P97+AB97+AD97</f>
        <v>35.200000000000003</v>
      </c>
      <c r="BB97" s="9">
        <v>1.95</v>
      </c>
      <c r="BC97" s="9">
        <v>2.9</v>
      </c>
      <c r="BD97" s="9">
        <v>1.8</v>
      </c>
      <c r="BE97" s="9">
        <v>1442.100037896214</v>
      </c>
      <c r="BF97" s="15">
        <v>21.9</v>
      </c>
      <c r="BG97" s="15">
        <v>17</v>
      </c>
      <c r="BH97" s="9">
        <v>12.3</v>
      </c>
      <c r="BI97" s="9">
        <v>50.7</v>
      </c>
      <c r="BJ97" s="9">
        <f>0.4*Table1[[#This Row],[EFG%]]+0.25*Table1[[#This Row],[TOV%]]+0.2*Table1[[#This Row],[REB%]]+0.15*Table1[[#This Row],[FTr]]</f>
        <v>30.275000000000002</v>
      </c>
      <c r="BK97" s="9">
        <v>52.5</v>
      </c>
      <c r="BL97" s="9">
        <v>24.6</v>
      </c>
      <c r="BM97" s="9">
        <v>104.09</v>
      </c>
      <c r="BN97" s="9">
        <v>15.6</v>
      </c>
      <c r="BO97" s="9">
        <v>3.4</v>
      </c>
      <c r="BP97" s="9">
        <v>46</v>
      </c>
      <c r="BQ97" s="9">
        <v>2.4</v>
      </c>
      <c r="BR97" s="9">
        <v>4.2</v>
      </c>
      <c r="BS97" s="9">
        <v>0.17</v>
      </c>
      <c r="BT97" s="9">
        <v>1.3</v>
      </c>
      <c r="BU97" s="9">
        <v>9.5</v>
      </c>
      <c r="BV9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11.73</v>
      </c>
      <c r="BW97" s="9">
        <v>11</v>
      </c>
      <c r="BX97" s="9">
        <v>4.3</v>
      </c>
      <c r="BY97" s="9">
        <v>20.100000000000001</v>
      </c>
      <c r="BZ9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24.7</v>
      </c>
      <c r="CA97" s="9">
        <f>Table1[[#This Row],[VA]]/30</f>
        <v>12.966666666666667</v>
      </c>
      <c r="CB9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26.700000000000003</v>
      </c>
      <c r="CC9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0.27194287227813863</v>
      </c>
      <c r="CD97" s="12">
        <f>Table1[[#This Row],[Hustle]]/38</f>
        <v>0.5368421052631579</v>
      </c>
      <c r="CE97" s="12">
        <f>Table1[[#This Row],[Utility]]/23</f>
        <v>0.42826086956521736</v>
      </c>
      <c r="CF97" s="12">
        <f>Table1[[#This Row],[PPP]]/1.8</f>
        <v>0.56318581498437614</v>
      </c>
      <c r="CG97" s="12">
        <f>Table1[[#This Row],[AST Ratio]]/35</f>
        <v>0.7142857142857143</v>
      </c>
      <c r="CH97" s="12">
        <f>Table1[[#This Row],[ScreenAssistsPTS]]/18</f>
        <v>0.1</v>
      </c>
      <c r="CI97" s="12">
        <f>Table1[[#This Row],[PRA]]/50</f>
        <v>0.70400000000000007</v>
      </c>
      <c r="CJ97" s="12">
        <f>Table1[[#This Row],[AST/TO]]/3</f>
        <v>0.65</v>
      </c>
      <c r="CK97" s="12">
        <f>Table1[[#This Row],[REB]]/25</f>
        <v>0.376</v>
      </c>
      <c r="CL97" s="12">
        <f>Table1[[#This Row],[Deflections]]/5</f>
        <v>0.57999999999999996</v>
      </c>
      <c r="CM97" s="12">
        <f>Table1[[#This Row],[LooseBallsRecovered]]/2.3</f>
        <v>0.78260869565217395</v>
      </c>
      <c r="CN97" s="12">
        <f>Table1[[#This Row],[TeamELO]]/1800</f>
        <v>0.8011666877201189</v>
      </c>
      <c r="CO97" s="12">
        <f>Table1[[#This Row],[EFG%]]/70</f>
        <v>0.72428571428571431</v>
      </c>
      <c r="CP97" s="12">
        <f>Table1[[#This Row],[TS%]]/70</f>
        <v>0.75</v>
      </c>
      <c r="CQ97" s="12">
        <f>Table1[[#This Row],[USG%]]/40</f>
        <v>0.61499999999999999</v>
      </c>
      <c r="CR97" s="12">
        <f>Table1[[#This Row],[PACE]]/110</f>
        <v>0.94627272727272727</v>
      </c>
      <c r="CS97" s="12">
        <f>Table1[[#This Row],[PIE]]/24</f>
        <v>0.65</v>
      </c>
      <c r="CT97" s="12">
        <f>(0.4*Table1[[#This Row],[EFG%]]+0.25*Table1[[#This Row],[TOV%]]+0.2*Table1[[#This Row],[REB%]]+0.15*Table1[[#This Row],[FTr]])/42</f>
        <v>0.72083333333333344</v>
      </c>
      <c r="CU97" s="12">
        <f>Table1[[#This Row],[NETRTG]]/17</f>
        <v>0.19999999999999998</v>
      </c>
      <c r="CV97" s="12">
        <f>Table1[[#This Row],[FP]]/62</f>
        <v>0.74193548387096775</v>
      </c>
      <c r="CW97" s="12">
        <f>Table1[[#This Row],[RPM(+/-)]]/12</f>
        <v>0.19999999999999998</v>
      </c>
      <c r="CX97" s="12">
        <f>Table1[[#This Row],[BPM]]/12</f>
        <v>0.35000000000000003</v>
      </c>
      <c r="CY97" s="12">
        <f>Table1[[#This Row],[WS/48]]/0.3</f>
        <v>0.56666666666666676</v>
      </c>
      <c r="CZ97" s="12">
        <f>Table1[[#This Row],[PIPM]]/9</f>
        <v>0.14444444444444446</v>
      </c>
      <c r="DA97" s="12">
        <f>Table1[[#This Row],[WAR]]/20</f>
        <v>0.47499999999999998</v>
      </c>
      <c r="DB97" s="12">
        <f>Table1[[#This Row],[GmSc]]/21</f>
        <v>0.55857142857142861</v>
      </c>
      <c r="DC97" s="12">
        <f>Table1[[#This Row],[WinsRPM]]/21</f>
        <v>0.52380952380952384</v>
      </c>
      <c r="DD97" s="12">
        <f>Table1[[#This Row],[VORP]]/10</f>
        <v>0.43</v>
      </c>
      <c r="DE97" s="12">
        <f>Table1[[#This Row],[PER]]/33</f>
        <v>0.60909090909090913</v>
      </c>
      <c r="DF97" s="12">
        <f>Table1[[#This Row],[EFF]]/36</f>
        <v>0.68611111111111112</v>
      </c>
      <c r="DG97" s="12">
        <f>Table1[[#This Row],[EWA]]/30</f>
        <v>0.43222222222222223</v>
      </c>
      <c r="DH97" s="12">
        <f>Table1[[#This Row],[PIR]]/40</f>
        <v>0.66750000000000009</v>
      </c>
      <c r="DI97" s="12">
        <f>Table1[[#This Row],[Tendex]]/0.38</f>
        <v>0.71563913757404896</v>
      </c>
      <c r="DJ97" s="14">
        <f>SUM(Table1[[#This Row],[DPI]:[%Tendex]])/32</f>
        <v>0.56074164342887034</v>
      </c>
    </row>
    <row r="98" spans="1:114" x14ac:dyDescent="0.25">
      <c r="A98" t="s">
        <v>95</v>
      </c>
      <c r="B98" t="s">
        <v>97</v>
      </c>
      <c r="C98" t="s">
        <v>92</v>
      </c>
      <c r="D98" t="s">
        <v>72</v>
      </c>
      <c r="E98" s="7">
        <v>10.5</v>
      </c>
      <c r="F98" t="s">
        <v>98</v>
      </c>
      <c r="G98" s="7">
        <v>100.52</v>
      </c>
      <c r="H98" s="6">
        <v>28</v>
      </c>
      <c r="I98" s="6">
        <v>29</v>
      </c>
      <c r="J98" s="6">
        <v>20</v>
      </c>
      <c r="K98" s="6">
        <v>9</v>
      </c>
      <c r="L98" s="8">
        <f>Table1[[#This Row],[W]]/Table1[[#This Row],[GP]]</f>
        <v>0.68965517241379315</v>
      </c>
      <c r="M98" s="6">
        <v>11040.437500000013</v>
      </c>
      <c r="N98" s="7">
        <v>34.799999999999997</v>
      </c>
      <c r="O98" s="7">
        <v>1009.1999999999999</v>
      </c>
      <c r="P98" s="7">
        <v>26.7</v>
      </c>
      <c r="Q98" s="7">
        <v>9.3000000000000007</v>
      </c>
      <c r="R98" s="7">
        <v>19.100000000000001</v>
      </c>
      <c r="S98" s="7">
        <v>48.7</v>
      </c>
      <c r="T98" s="7">
        <v>1.8</v>
      </c>
      <c r="U98" s="7">
        <v>4.9000000000000004</v>
      </c>
      <c r="V98" s="7">
        <v>36.9</v>
      </c>
      <c r="W98" s="7">
        <v>6.3</v>
      </c>
      <c r="X98" s="7">
        <v>7.3</v>
      </c>
      <c r="Y98" s="7">
        <v>86.3</v>
      </c>
      <c r="Z98" s="7">
        <v>1.3</v>
      </c>
      <c r="AA98" s="7">
        <v>7</v>
      </c>
      <c r="AB98" s="7">
        <v>8.3000000000000007</v>
      </c>
      <c r="AC98" s="7">
        <v>0.2</v>
      </c>
      <c r="AD98" s="7">
        <v>2.9</v>
      </c>
      <c r="AE98" s="7">
        <v>2</v>
      </c>
      <c r="AF98" s="7">
        <v>1.7</v>
      </c>
      <c r="AG98" s="7">
        <v>0.6</v>
      </c>
      <c r="AH98" s="7">
        <v>0.7</v>
      </c>
      <c r="AI98" s="7">
        <v>1.5</v>
      </c>
      <c r="AJ98" s="7">
        <v>5.8</v>
      </c>
      <c r="AK98" s="7">
        <v>114.2</v>
      </c>
      <c r="AL98" s="7">
        <v>107.7</v>
      </c>
      <c r="AM98" s="7">
        <v>13.4</v>
      </c>
      <c r="AN98" s="7">
        <v>4</v>
      </c>
      <c r="AO98" s="7">
        <v>18.7</v>
      </c>
      <c r="AP98" s="7">
        <v>7.5</v>
      </c>
      <c r="AQ98" s="7">
        <f>0.96*Table1[[#This Row],[FGA]]+Table1[[#This Row],[TOV]]+(0.44*Table1[[#This Row],[FTA]]-Table1[[#This Row],[OREB]])</f>
        <v>22.248000000000001</v>
      </c>
      <c r="AR98" s="5">
        <v>9</v>
      </c>
      <c r="AS98" s="5">
        <v>0</v>
      </c>
      <c r="AT98" s="5">
        <v>9</v>
      </c>
      <c r="AU98" s="5">
        <v>480</v>
      </c>
      <c r="AV98" s="9">
        <f>Table1[[#This Row],[BLK]]+Table1[[#This Row],[PFD]]+Table1[[#This Row],[STL]]+Table1[Deflections]+Table1[[#This Row],[LooseBallsRecovered]]+Table1[[#This Row],[REB]]-Table1[[#This Row],[TOV]]+Table1[[#This Row],[ScreenAssistsPTS]]</f>
        <v>20.3</v>
      </c>
      <c r="AW9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11.22</v>
      </c>
      <c r="AX98" s="9">
        <f>Table1[[#This Row],[PTS]]/Table1[[#This Row],[POSS/G]]</f>
        <v>1.2001078748651564</v>
      </c>
      <c r="AY98" s="9">
        <v>10.7</v>
      </c>
      <c r="AZ98" s="9">
        <v>0.5</v>
      </c>
      <c r="BA98" s="9">
        <f>P98+AB98+AD98</f>
        <v>37.9</v>
      </c>
      <c r="BB98" s="9">
        <v>1.42</v>
      </c>
      <c r="BC98" s="9">
        <v>3.4</v>
      </c>
      <c r="BD98" s="9">
        <v>2</v>
      </c>
      <c r="BE98" s="9">
        <v>1628.4685184318585</v>
      </c>
      <c r="BF98" s="15">
        <v>33</v>
      </c>
      <c r="BG98" s="15">
        <v>8.1999999999999993</v>
      </c>
      <c r="BH98" s="9">
        <v>11.7</v>
      </c>
      <c r="BI98" s="9">
        <v>53.4</v>
      </c>
      <c r="BJ98" s="9">
        <f>0.4*Table1[[#This Row],[EFG%]]+0.25*Table1[[#This Row],[TOV%]]+0.2*Table1[[#This Row],[REB%]]+0.15*Table1[[#This Row],[FTr]]</f>
        <v>30.7</v>
      </c>
      <c r="BK98" s="9">
        <v>59.8</v>
      </c>
      <c r="BL98" s="9">
        <v>29.9</v>
      </c>
      <c r="BM98" s="9">
        <v>99.41</v>
      </c>
      <c r="BN98" s="9">
        <v>17.600000000000001</v>
      </c>
      <c r="BO98" s="9">
        <v>6.6</v>
      </c>
      <c r="BP98" s="9">
        <v>45.7</v>
      </c>
      <c r="BQ98" s="9">
        <v>5.0999999999999996</v>
      </c>
      <c r="BR98" s="9">
        <v>4</v>
      </c>
      <c r="BS98" s="9">
        <v>0.2</v>
      </c>
      <c r="BT98" s="9">
        <v>3.5</v>
      </c>
      <c r="BU98" s="9">
        <v>8</v>
      </c>
      <c r="BV9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17.060000000000002</v>
      </c>
      <c r="BW98" s="9">
        <v>8.6</v>
      </c>
      <c r="BX98" s="9">
        <v>5</v>
      </c>
      <c r="BY98" s="9">
        <v>23.5</v>
      </c>
      <c r="BZ9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27.400000000000002</v>
      </c>
      <c r="CA98" s="9">
        <f>Table1[[#This Row],[VA]]/30</f>
        <v>16</v>
      </c>
      <c r="CB9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31</v>
      </c>
      <c r="CC9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0.28401568679962885</v>
      </c>
      <c r="CD98" s="12">
        <f>Table1[[#This Row],[Hustle]]/38</f>
        <v>0.53421052631578947</v>
      </c>
      <c r="CE98" s="12">
        <f>Table1[[#This Row],[Utility]]/23</f>
        <v>0.48782608695652174</v>
      </c>
      <c r="CF98" s="12">
        <f>Table1[[#This Row],[PPP]]/1.8</f>
        <v>0.66672659714730909</v>
      </c>
      <c r="CG98" s="12">
        <f>Table1[[#This Row],[AST Ratio]]/35</f>
        <v>0.30571428571428572</v>
      </c>
      <c r="CH98" s="12">
        <f>Table1[[#This Row],[ScreenAssistsPTS]]/18</f>
        <v>2.7777777777777776E-2</v>
      </c>
      <c r="CI98" s="12">
        <f>Table1[[#This Row],[PRA]]/50</f>
        <v>0.75800000000000001</v>
      </c>
      <c r="CJ98" s="12">
        <f>Table1[[#This Row],[AST/TO]]/3</f>
        <v>0.47333333333333333</v>
      </c>
      <c r="CK98" s="12">
        <f>Table1[[#This Row],[REB]]/25</f>
        <v>0.33200000000000002</v>
      </c>
      <c r="CL98" s="12">
        <f>Table1[[#This Row],[Deflections]]/5</f>
        <v>0.67999999999999994</v>
      </c>
      <c r="CM98" s="12">
        <f>Table1[[#This Row],[LooseBallsRecovered]]/2.3</f>
        <v>0.86956521739130443</v>
      </c>
      <c r="CN98" s="12">
        <f>Table1[[#This Row],[TeamELO]]/1800</f>
        <v>0.90470473246214356</v>
      </c>
      <c r="CO98" s="12">
        <f>Table1[[#This Row],[EFG%]]/70</f>
        <v>0.76285714285714279</v>
      </c>
      <c r="CP98" s="12">
        <f>Table1[[#This Row],[TS%]]/70</f>
        <v>0.8542857142857142</v>
      </c>
      <c r="CQ98" s="12">
        <f>Table1[[#This Row],[USG%]]/40</f>
        <v>0.74749999999999994</v>
      </c>
      <c r="CR98" s="12">
        <f>Table1[[#This Row],[PACE]]/110</f>
        <v>0.90372727272727271</v>
      </c>
      <c r="CS98" s="12">
        <f>Table1[[#This Row],[PIE]]/24</f>
        <v>0.73333333333333339</v>
      </c>
      <c r="CT98" s="12">
        <f>(0.4*Table1[[#This Row],[EFG%]]+0.25*Table1[[#This Row],[TOV%]]+0.2*Table1[[#This Row],[REB%]]+0.15*Table1[[#This Row],[FTr]])/42</f>
        <v>0.73095238095238091</v>
      </c>
      <c r="CU98" s="12">
        <f>Table1[[#This Row],[NETRTG]]/17</f>
        <v>0.38823529411764701</v>
      </c>
      <c r="CV98" s="12">
        <f>Table1[[#This Row],[FP]]/62</f>
        <v>0.73709677419354847</v>
      </c>
      <c r="CW98" s="12">
        <f>Table1[[#This Row],[RPM(+/-)]]/12</f>
        <v>0.42499999999999999</v>
      </c>
      <c r="CX98" s="12">
        <f>Table1[[#This Row],[BPM]]/12</f>
        <v>0.33333333333333331</v>
      </c>
      <c r="CY98" s="12">
        <f>Table1[[#This Row],[WS/48]]/0.3</f>
        <v>0.66666666666666674</v>
      </c>
      <c r="CZ98" s="12">
        <f>Table1[[#This Row],[PIPM]]/9</f>
        <v>0.3888888888888889</v>
      </c>
      <c r="DA98" s="12">
        <f>Table1[[#This Row],[WAR]]/20</f>
        <v>0.4</v>
      </c>
      <c r="DB98" s="12">
        <f>Table1[[#This Row],[GmSc]]/21</f>
        <v>0.81238095238095254</v>
      </c>
      <c r="DC98" s="12">
        <f>Table1[[#This Row],[WinsRPM]]/21</f>
        <v>0.40952380952380951</v>
      </c>
      <c r="DD98" s="12">
        <f>Table1[[#This Row],[VORP]]/10</f>
        <v>0.5</v>
      </c>
      <c r="DE98" s="12">
        <f>Table1[[#This Row],[PER]]/33</f>
        <v>0.71212121212121215</v>
      </c>
      <c r="DF98" s="12">
        <f>Table1[[#This Row],[EFF]]/36</f>
        <v>0.76111111111111118</v>
      </c>
      <c r="DG98" s="12">
        <f>Table1[[#This Row],[EWA]]/30</f>
        <v>0.53333333333333333</v>
      </c>
      <c r="DH98" s="12">
        <f>Table1[[#This Row],[PIR]]/40</f>
        <v>0.77500000000000002</v>
      </c>
      <c r="DI98" s="12">
        <f>Table1[[#This Row],[Tendex]]/0.38</f>
        <v>0.74740970210428648</v>
      </c>
      <c r="DJ98" s="14">
        <f>SUM(Table1[[#This Row],[DPI]:[%Tendex]])/32</f>
        <v>0.60508173371965934</v>
      </c>
    </row>
    <row r="99" spans="1:114" x14ac:dyDescent="0.25">
      <c r="A99" t="s">
        <v>68</v>
      </c>
      <c r="B99" t="s">
        <v>101</v>
      </c>
      <c r="C99" t="s">
        <v>93</v>
      </c>
      <c r="D99" t="s">
        <v>59</v>
      </c>
      <c r="E99" s="7">
        <v>10.5</v>
      </c>
      <c r="F99" t="s">
        <v>102</v>
      </c>
      <c r="G99" s="7">
        <v>98.46</v>
      </c>
      <c r="H99" s="6">
        <v>30</v>
      </c>
      <c r="I99" s="6">
        <v>50</v>
      </c>
      <c r="J99" s="6">
        <v>33</v>
      </c>
      <c r="K99" s="6">
        <v>17</v>
      </c>
      <c r="L99" s="8">
        <f>Table1[[#This Row],[W]]/Table1[[#This Row],[GP]]</f>
        <v>0.66</v>
      </c>
      <c r="M99" s="6">
        <v>20376.166666666701</v>
      </c>
      <c r="N99" s="7">
        <v>34.4</v>
      </c>
      <c r="O99" s="7">
        <v>1720</v>
      </c>
      <c r="P99" s="7">
        <v>20.5</v>
      </c>
      <c r="Q99" s="7">
        <v>6.1</v>
      </c>
      <c r="R99" s="7">
        <v>13.6</v>
      </c>
      <c r="S99" s="7">
        <v>45.3</v>
      </c>
      <c r="T99" s="7">
        <v>0.6</v>
      </c>
      <c r="U99" s="7">
        <v>2.2999999999999998</v>
      </c>
      <c r="V99" s="7">
        <v>24.3</v>
      </c>
      <c r="W99" s="7">
        <v>7.7</v>
      </c>
      <c r="X99" s="7">
        <v>9.1999999999999993</v>
      </c>
      <c r="Y99" s="7">
        <v>83.5</v>
      </c>
      <c r="Z99" s="7">
        <v>1.9</v>
      </c>
      <c r="AA99" s="7">
        <v>4.9000000000000004</v>
      </c>
      <c r="AB99" s="7">
        <v>6.8</v>
      </c>
      <c r="AC99" s="7">
        <v>0.8</v>
      </c>
      <c r="AD99" s="7">
        <v>6.2</v>
      </c>
      <c r="AE99" s="7">
        <v>2.2999999999999998</v>
      </c>
      <c r="AF99" s="7">
        <v>1.7</v>
      </c>
      <c r="AG99" s="7">
        <v>0.6</v>
      </c>
      <c r="AH99" s="7">
        <v>0.7</v>
      </c>
      <c r="AI99" s="7">
        <v>1.4</v>
      </c>
      <c r="AJ99" s="7">
        <v>6.7</v>
      </c>
      <c r="AK99" s="7">
        <v>113.8</v>
      </c>
      <c r="AL99" s="7">
        <v>108.4</v>
      </c>
      <c r="AM99" s="7">
        <v>28.6</v>
      </c>
      <c r="AN99" s="7">
        <v>5.6</v>
      </c>
      <c r="AO99" s="7">
        <v>13.8</v>
      </c>
      <c r="AP99" s="7">
        <v>8.9</v>
      </c>
      <c r="AQ99" s="7">
        <f>0.96*Table1[[#This Row],[FGA]]+Table1[[#This Row],[TOV]]+(0.44*Table1[[#This Row],[FTA]]-Table1[[#This Row],[OREB]])</f>
        <v>17.503999999999998</v>
      </c>
      <c r="AR99" s="5">
        <v>10</v>
      </c>
      <c r="AS99" s="5">
        <v>3</v>
      </c>
      <c r="AT99" s="5">
        <v>8.5</v>
      </c>
      <c r="AU99" s="5">
        <v>356.7</v>
      </c>
      <c r="AV99" s="9">
        <f>Table1[[#This Row],[BLK]]+Table1[[#This Row],[PFD]]+Table1[[#This Row],[STL]]+Table1[Deflections]+Table1[[#This Row],[LooseBallsRecovered]]+Table1[[#This Row],[REB]]-Table1[[#This Row],[TOV]]+Table1[[#This Row],[ScreenAssistsPTS]]</f>
        <v>20.2</v>
      </c>
      <c r="AW9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13.970000000000002</v>
      </c>
      <c r="AX99" s="9">
        <f>Table1[[#This Row],[PTS]]/Table1[[#This Row],[POSS/G]]</f>
        <v>1.1711608775137112</v>
      </c>
      <c r="AY99" s="9">
        <v>23.8</v>
      </c>
      <c r="AZ99" s="9">
        <v>1.9</v>
      </c>
      <c r="BA99" s="9">
        <f>P99+AB99+AD99</f>
        <v>33.5</v>
      </c>
      <c r="BB99" s="9">
        <v>2.67</v>
      </c>
      <c r="BC99" s="9">
        <v>3.4</v>
      </c>
      <c r="BD99" s="9">
        <v>1.4</v>
      </c>
      <c r="BE99" s="9">
        <v>1572.2204043181198</v>
      </c>
      <c r="BF99" s="15">
        <v>56.6</v>
      </c>
      <c r="BG99" s="15">
        <v>11</v>
      </c>
      <c r="BH99" s="9">
        <v>9.8000000000000007</v>
      </c>
      <c r="BI99" s="9">
        <v>47.3</v>
      </c>
      <c r="BJ99" s="9">
        <f>0.4*Table1[[#This Row],[EFG%]]+0.25*Table1[[#This Row],[TOV%]]+0.2*Table1[[#This Row],[REB%]]+0.15*Table1[[#This Row],[FTr]]</f>
        <v>32.119999999999997</v>
      </c>
      <c r="BK99" s="9">
        <v>58.3</v>
      </c>
      <c r="BL99" s="9">
        <v>25.2</v>
      </c>
      <c r="BM99" s="9">
        <v>97.95</v>
      </c>
      <c r="BN99" s="9">
        <v>15.7</v>
      </c>
      <c r="BO99" s="9">
        <v>5.4</v>
      </c>
      <c r="BP99" s="9">
        <v>42.5</v>
      </c>
      <c r="BQ99" s="9">
        <v>4.5</v>
      </c>
      <c r="BR99" s="9">
        <v>2.3199999999999998</v>
      </c>
      <c r="BS99" s="9">
        <v>0.219</v>
      </c>
      <c r="BT99" s="9">
        <v>3.54</v>
      </c>
      <c r="BU99" s="9">
        <v>8.1905170873268993</v>
      </c>
      <c r="BV9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12.399999999999999</v>
      </c>
      <c r="BW99" s="9">
        <v>4.07</v>
      </c>
      <c r="BX99" s="9">
        <v>3.4</v>
      </c>
      <c r="BY99" s="9">
        <v>23.41</v>
      </c>
      <c r="BZ9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24.500000000000004</v>
      </c>
      <c r="CA99" s="9">
        <f>Table1[[#This Row],[VA]]/30</f>
        <v>11.889999999999999</v>
      </c>
      <c r="CB9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29.100000000000009</v>
      </c>
      <c r="CC9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0.2706641582699148</v>
      </c>
      <c r="CD99" s="12">
        <f>Table1[[#This Row],[Hustle]]/38</f>
        <v>0.53157894736842104</v>
      </c>
      <c r="CE99" s="12">
        <f>Table1[[#This Row],[Utility]]/23</f>
        <v>0.60739130434782618</v>
      </c>
      <c r="CF99" s="12">
        <f>Table1[[#This Row],[PPP]]/1.8</f>
        <v>0.65064493195206174</v>
      </c>
      <c r="CG99" s="12">
        <f>Table1[[#This Row],[AST Ratio]]/35</f>
        <v>0.68</v>
      </c>
      <c r="CH99" s="12">
        <f>Table1[[#This Row],[ScreenAssistsPTS]]/18</f>
        <v>0.10555555555555556</v>
      </c>
      <c r="CI99" s="12">
        <f>Table1[[#This Row],[PRA]]/50</f>
        <v>0.67</v>
      </c>
      <c r="CJ99" s="12">
        <f>Table1[[#This Row],[AST/TO]]/3</f>
        <v>0.89</v>
      </c>
      <c r="CK99" s="12">
        <f>Table1[[#This Row],[REB]]/25</f>
        <v>0.27200000000000002</v>
      </c>
      <c r="CL99" s="12">
        <f>Table1[[#This Row],[Deflections]]/5</f>
        <v>0.67999999999999994</v>
      </c>
      <c r="CM99" s="12">
        <f>Table1[[#This Row],[LooseBallsRecovered]]/2.3</f>
        <v>0.60869565217391308</v>
      </c>
      <c r="CN99" s="12">
        <f>Table1[[#This Row],[TeamELO]]/1800</f>
        <v>0.8734557801767332</v>
      </c>
      <c r="CO99" s="12">
        <f>Table1[[#This Row],[EFG%]]/70</f>
        <v>0.67571428571428571</v>
      </c>
      <c r="CP99" s="12">
        <f>Table1[[#This Row],[TS%]]/70</f>
        <v>0.83285714285714285</v>
      </c>
      <c r="CQ99" s="12">
        <f>Table1[[#This Row],[USG%]]/40</f>
        <v>0.63</v>
      </c>
      <c r="CR99" s="12">
        <f>Table1[[#This Row],[PACE]]/110</f>
        <v>0.8904545454545455</v>
      </c>
      <c r="CS99" s="12">
        <f>Table1[[#This Row],[PIE]]/24</f>
        <v>0.65416666666666667</v>
      </c>
      <c r="CT99" s="12">
        <f>(0.4*Table1[[#This Row],[EFG%]]+0.25*Table1[[#This Row],[TOV%]]+0.2*Table1[[#This Row],[REB%]]+0.15*Table1[[#This Row],[FTr]])/42</f>
        <v>0.76476190476190475</v>
      </c>
      <c r="CU99" s="12">
        <f>Table1[[#This Row],[NETRTG]]/17</f>
        <v>0.31764705882352945</v>
      </c>
      <c r="CV99" s="12">
        <f>Table1[[#This Row],[FP]]/62</f>
        <v>0.68548387096774188</v>
      </c>
      <c r="CW99" s="12">
        <f>Table1[[#This Row],[RPM(+/-)]]/12</f>
        <v>0.375</v>
      </c>
      <c r="CX99" s="12">
        <f>Table1[[#This Row],[BPM]]/12</f>
        <v>0.19333333333333333</v>
      </c>
      <c r="CY99" s="12">
        <f>Table1[[#This Row],[WS/48]]/0.3</f>
        <v>0.73</v>
      </c>
      <c r="CZ99" s="12">
        <f>Table1[[#This Row],[PIPM]]/9</f>
        <v>0.39333333333333331</v>
      </c>
      <c r="DA99" s="12">
        <f>Table1[[#This Row],[WAR]]/20</f>
        <v>0.40952585436634498</v>
      </c>
      <c r="DB99" s="12">
        <f>Table1[[#This Row],[GmSc]]/21</f>
        <v>0.59047619047619038</v>
      </c>
      <c r="DC99" s="12">
        <f>Table1[[#This Row],[WinsRPM]]/21</f>
        <v>0.19380952380952382</v>
      </c>
      <c r="DD99" s="12">
        <f>Table1[[#This Row],[VORP]]/10</f>
        <v>0.33999999999999997</v>
      </c>
      <c r="DE99" s="12">
        <f>Table1[[#This Row],[PER]]/33</f>
        <v>0.70939393939393935</v>
      </c>
      <c r="DF99" s="12">
        <f>Table1[[#This Row],[EFF]]/36</f>
        <v>0.68055555555555569</v>
      </c>
      <c r="DG99" s="12">
        <f>Table1[[#This Row],[EWA]]/30</f>
        <v>0.39633333333333332</v>
      </c>
      <c r="DH99" s="12">
        <f>Table1[[#This Row],[PIR]]/40</f>
        <v>0.72750000000000026</v>
      </c>
      <c r="DI99" s="12">
        <f>Table1[[#This Row],[Tendex]]/0.38</f>
        <v>0.71227410071030206</v>
      </c>
      <c r="DJ99" s="14">
        <f>SUM(Table1[[#This Row],[DPI]:[%Tendex]])/32</f>
        <v>0.57724821284788086</v>
      </c>
    </row>
    <row r="100" spans="1:114" x14ac:dyDescent="0.25">
      <c r="A100" t="s">
        <v>82</v>
      </c>
      <c r="B100" t="s">
        <v>97</v>
      </c>
      <c r="C100" t="s">
        <v>93</v>
      </c>
      <c r="D100" t="s">
        <v>72</v>
      </c>
      <c r="E100" s="7">
        <v>10.5</v>
      </c>
      <c r="F100" t="s">
        <v>83</v>
      </c>
      <c r="G100" s="7">
        <v>103.38</v>
      </c>
      <c r="H100" s="6">
        <v>29</v>
      </c>
      <c r="I100" s="6">
        <v>59</v>
      </c>
      <c r="J100" s="6">
        <v>37</v>
      </c>
      <c r="K100" s="6">
        <v>22</v>
      </c>
      <c r="L100" s="8">
        <f>Table1[[#This Row],[W]]/Table1[[#This Row],[GP]]</f>
        <v>0.6271186440677966</v>
      </c>
      <c r="M100" s="6">
        <v>23589</v>
      </c>
      <c r="N100" s="7">
        <v>36.700000000000003</v>
      </c>
      <c r="O100" s="7">
        <v>2165.3000000000002</v>
      </c>
      <c r="P100" s="7">
        <v>28.6</v>
      </c>
      <c r="Q100" s="7">
        <v>9.4</v>
      </c>
      <c r="R100" s="7">
        <v>21.1</v>
      </c>
      <c r="S100" s="7">
        <v>44.8</v>
      </c>
      <c r="T100" s="7">
        <v>3.9</v>
      </c>
      <c r="U100" s="7">
        <v>9.6999999999999993</v>
      </c>
      <c r="V100" s="7">
        <v>39.799999999999997</v>
      </c>
      <c r="W100" s="7">
        <v>5.9</v>
      </c>
      <c r="X100" s="7">
        <v>7</v>
      </c>
      <c r="Y100" s="7">
        <v>84.4</v>
      </c>
      <c r="Z100" s="7">
        <v>1.4</v>
      </c>
      <c r="AA100" s="7">
        <v>6.7</v>
      </c>
      <c r="AB100" s="7">
        <v>8.1</v>
      </c>
      <c r="AC100" s="7">
        <v>0.4</v>
      </c>
      <c r="AD100" s="7">
        <v>4.3</v>
      </c>
      <c r="AE100" s="7">
        <v>2.6</v>
      </c>
      <c r="AF100" s="7">
        <v>2.2999999999999998</v>
      </c>
      <c r="AG100" s="7">
        <v>0.4</v>
      </c>
      <c r="AH100" s="7">
        <v>0.9</v>
      </c>
      <c r="AI100" s="7">
        <v>2.8</v>
      </c>
      <c r="AJ100" s="7">
        <v>5.2</v>
      </c>
      <c r="AK100" s="7">
        <v>112.6</v>
      </c>
      <c r="AL100" s="7">
        <v>102.8</v>
      </c>
      <c r="AM100" s="7">
        <v>17.899999999999999</v>
      </c>
      <c r="AN100" s="7">
        <v>3.4</v>
      </c>
      <c r="AO100" s="7">
        <v>17</v>
      </c>
      <c r="AP100" s="7">
        <v>8.4</v>
      </c>
      <c r="AQ100" s="7">
        <f>0.96*Table1[[#This Row],[FGA]]+Table1[[#This Row],[TOV]]+(0.44*Table1[[#This Row],[FTA]]-Table1[[#This Row],[OREB]])</f>
        <v>24.536000000000001</v>
      </c>
      <c r="AR100" s="5">
        <v>19</v>
      </c>
      <c r="AS100" s="5">
        <v>1</v>
      </c>
      <c r="AT100" s="5">
        <v>12.8</v>
      </c>
      <c r="AU100" s="5">
        <v>609</v>
      </c>
      <c r="AV100" s="9">
        <f>Table1[[#This Row],[BLK]]+Table1[[#This Row],[PFD]]+Table1[[#This Row],[STL]]+Table1[Deflections]+Table1[[#This Row],[LooseBallsRecovered]]+Table1[[#This Row],[REB]]-Table1[[#This Row],[TOV]]+Table1[[#This Row],[ScreenAssistsPTS]]</f>
        <v>20.2</v>
      </c>
      <c r="AW10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10.040000000000001</v>
      </c>
      <c r="AX100" s="9">
        <f>Table1[[#This Row],[PTS]]/Table1[[#This Row],[POSS/G]]</f>
        <v>1.1656341701988915</v>
      </c>
      <c r="AY100" s="9">
        <v>13.9</v>
      </c>
      <c r="AZ100" s="9">
        <v>0.8</v>
      </c>
      <c r="BA100" s="9">
        <f>P100+AB100+AD100</f>
        <v>41</v>
      </c>
      <c r="BB100" s="9">
        <v>1.64</v>
      </c>
      <c r="BC100" s="9">
        <v>3.8</v>
      </c>
      <c r="BD100" s="9">
        <v>2.2000000000000002</v>
      </c>
      <c r="BE100" s="9">
        <v>1598.8005738859474</v>
      </c>
      <c r="BF100" s="15">
        <v>28</v>
      </c>
      <c r="BG100" s="15">
        <v>9.6999999999999993</v>
      </c>
      <c r="BH100" s="9">
        <v>10.1</v>
      </c>
      <c r="BI100" s="9">
        <v>54</v>
      </c>
      <c r="BJ100" s="9">
        <f>0.4*Table1[[#This Row],[EFG%]]+0.25*Table1[[#This Row],[TOV%]]+0.2*Table1[[#This Row],[REB%]]+0.15*Table1[[#This Row],[FTr]]</f>
        <v>30.245000000000001</v>
      </c>
      <c r="BK100" s="9">
        <v>59.3</v>
      </c>
      <c r="BL100" s="9">
        <v>28.7</v>
      </c>
      <c r="BM100" s="9">
        <v>105.36</v>
      </c>
      <c r="BN100" s="9">
        <v>16.7</v>
      </c>
      <c r="BO100" s="9">
        <v>9.6999999999999993</v>
      </c>
      <c r="BP100" s="9">
        <v>50.3</v>
      </c>
      <c r="BQ100" s="9">
        <v>7.7</v>
      </c>
      <c r="BR100" s="9">
        <v>6.7</v>
      </c>
      <c r="BS100" s="9">
        <v>0.26</v>
      </c>
      <c r="BT100" s="9">
        <v>6.6</v>
      </c>
      <c r="BU100" s="9">
        <v>17.7</v>
      </c>
      <c r="BV10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17.079999999999991</v>
      </c>
      <c r="BW100" s="9">
        <v>21</v>
      </c>
      <c r="BX100" s="9">
        <v>8</v>
      </c>
      <c r="BY100" s="9">
        <v>28</v>
      </c>
      <c r="BZ10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28.29999999999999</v>
      </c>
      <c r="CA100" s="9">
        <f>Table1[[#This Row],[VA]]/30</f>
        <v>20.3</v>
      </c>
      <c r="CB10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29.799999999999997</v>
      </c>
      <c r="CC10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0.28873431455138937</v>
      </c>
      <c r="CD100" s="12">
        <f>Table1[[#This Row],[Hustle]]/38</f>
        <v>0.53157894736842104</v>
      </c>
      <c r="CE100" s="12">
        <f>Table1[[#This Row],[Utility]]/23</f>
        <v>0.43652173913043485</v>
      </c>
      <c r="CF100" s="12">
        <f>Table1[[#This Row],[PPP]]/1.8</f>
        <v>0.64757453899938411</v>
      </c>
      <c r="CG100" s="12">
        <f>Table1[[#This Row],[AST Ratio]]/35</f>
        <v>0.39714285714285713</v>
      </c>
      <c r="CH100" s="12">
        <f>Table1[[#This Row],[ScreenAssistsPTS]]/18</f>
        <v>4.4444444444444446E-2</v>
      </c>
      <c r="CI100" s="12">
        <f>Table1[[#This Row],[PRA]]/50</f>
        <v>0.82</v>
      </c>
      <c r="CJ100" s="12">
        <f>Table1[[#This Row],[AST/TO]]/3</f>
        <v>0.54666666666666663</v>
      </c>
      <c r="CK100" s="12">
        <f>Table1[[#This Row],[REB]]/25</f>
        <v>0.32400000000000001</v>
      </c>
      <c r="CL100" s="12">
        <f>Table1[[#This Row],[Deflections]]/5</f>
        <v>0.76</v>
      </c>
      <c r="CM100" s="12">
        <f>Table1[[#This Row],[LooseBallsRecovered]]/2.3</f>
        <v>0.95652173913043492</v>
      </c>
      <c r="CN100" s="12">
        <f>Table1[[#This Row],[TeamELO]]/1800</f>
        <v>0.88822254104774856</v>
      </c>
      <c r="CO100" s="12">
        <f>Table1[[#This Row],[EFG%]]/70</f>
        <v>0.77142857142857146</v>
      </c>
      <c r="CP100" s="12">
        <f>Table1[[#This Row],[TS%]]/70</f>
        <v>0.84714285714285709</v>
      </c>
      <c r="CQ100" s="12">
        <f>Table1[[#This Row],[USG%]]/40</f>
        <v>0.71750000000000003</v>
      </c>
      <c r="CR100" s="12">
        <f>Table1[[#This Row],[PACE]]/110</f>
        <v>0.95781818181818179</v>
      </c>
      <c r="CS100" s="12">
        <f>Table1[[#This Row],[PIE]]/24</f>
        <v>0.6958333333333333</v>
      </c>
      <c r="CT100" s="12">
        <f>(0.4*Table1[[#This Row],[EFG%]]+0.25*Table1[[#This Row],[TOV%]]+0.2*Table1[[#This Row],[REB%]]+0.15*Table1[[#This Row],[FTr]])/42</f>
        <v>0.72011904761904766</v>
      </c>
      <c r="CU100" s="12">
        <f>Table1[[#This Row],[NETRTG]]/17</f>
        <v>0.57058823529411762</v>
      </c>
      <c r="CV100" s="12">
        <f>Table1[[#This Row],[FP]]/62</f>
        <v>0.81129032258064515</v>
      </c>
      <c r="CW100" s="12">
        <f>Table1[[#This Row],[RPM(+/-)]]/12</f>
        <v>0.64166666666666672</v>
      </c>
      <c r="CX100" s="12">
        <f>Table1[[#This Row],[BPM]]/12</f>
        <v>0.55833333333333335</v>
      </c>
      <c r="CY100" s="12">
        <f>Table1[[#This Row],[WS/48]]/0.3</f>
        <v>0.8666666666666667</v>
      </c>
      <c r="CZ100" s="12">
        <f>Table1[[#This Row],[PIPM]]/9</f>
        <v>0.73333333333333328</v>
      </c>
      <c r="DA100" s="12">
        <f>Table1[[#This Row],[WAR]]/20</f>
        <v>0.88500000000000001</v>
      </c>
      <c r="DB100" s="12">
        <f>Table1[[#This Row],[GmSc]]/21</f>
        <v>0.81333333333333291</v>
      </c>
      <c r="DC100" s="12">
        <f>Table1[[#This Row],[WinsRPM]]/21</f>
        <v>1</v>
      </c>
      <c r="DD100" s="12">
        <f>Table1[[#This Row],[VORP]]/10</f>
        <v>0.8</v>
      </c>
      <c r="DE100" s="12">
        <f>Table1[[#This Row],[PER]]/33</f>
        <v>0.84848484848484851</v>
      </c>
      <c r="DF100" s="12">
        <f>Table1[[#This Row],[EFF]]/36</f>
        <v>0.78611111111111087</v>
      </c>
      <c r="DG100" s="12">
        <f>Table1[[#This Row],[EWA]]/30</f>
        <v>0.67666666666666664</v>
      </c>
      <c r="DH100" s="12">
        <f>Table1[[#This Row],[PIR]]/40</f>
        <v>0.74499999999999988</v>
      </c>
      <c r="DI100" s="12">
        <f>Table1[[#This Row],[Tendex]]/0.38</f>
        <v>0.75982714355628778</v>
      </c>
      <c r="DJ100" s="14">
        <f>SUM(Table1[[#This Row],[DPI]:[%Tendex]])/32</f>
        <v>0.70496303519685588</v>
      </c>
    </row>
    <row r="101" spans="1:114" x14ac:dyDescent="0.25">
      <c r="A101" t="s">
        <v>58</v>
      </c>
      <c r="B101" t="s">
        <v>97</v>
      </c>
      <c r="C101" t="s">
        <v>92</v>
      </c>
      <c r="D101" t="s">
        <v>59</v>
      </c>
      <c r="E101" s="7">
        <v>10.5</v>
      </c>
      <c r="F101" t="s">
        <v>60</v>
      </c>
      <c r="G101" s="7">
        <v>102.59</v>
      </c>
      <c r="H101" s="6">
        <v>22</v>
      </c>
      <c r="I101" s="6">
        <v>36</v>
      </c>
      <c r="J101" s="6">
        <v>23</v>
      </c>
      <c r="K101" s="6">
        <v>13</v>
      </c>
      <c r="L101" s="8">
        <f>Table1[[#This Row],[W]]/Table1[[#This Row],[GP]]</f>
        <v>0.63888888888888884</v>
      </c>
      <c r="M101" s="6">
        <v>5655.5833333333503</v>
      </c>
      <c r="N101" s="7">
        <v>33</v>
      </c>
      <c r="O101" s="7">
        <v>1188</v>
      </c>
      <c r="P101" s="7">
        <v>16</v>
      </c>
      <c r="Q101" s="7">
        <v>6.5</v>
      </c>
      <c r="R101" s="7">
        <v>11.2</v>
      </c>
      <c r="S101" s="7">
        <v>57.8</v>
      </c>
      <c r="T101" s="7">
        <v>0</v>
      </c>
      <c r="U101" s="7">
        <v>0</v>
      </c>
      <c r="V101" s="7">
        <v>0</v>
      </c>
      <c r="W101" s="7">
        <v>3.1</v>
      </c>
      <c r="X101" s="7">
        <v>5.2</v>
      </c>
      <c r="Y101" s="7">
        <v>58.8</v>
      </c>
      <c r="Z101" s="7">
        <v>2.2000000000000002</v>
      </c>
      <c r="AA101" s="7">
        <v>7.1</v>
      </c>
      <c r="AB101" s="7">
        <v>9.3000000000000007</v>
      </c>
      <c r="AC101" s="7">
        <v>1.4</v>
      </c>
      <c r="AD101" s="7">
        <v>7.9</v>
      </c>
      <c r="AE101" s="7">
        <v>3.4</v>
      </c>
      <c r="AF101" s="7">
        <v>1.4</v>
      </c>
      <c r="AG101" s="7">
        <v>0.8</v>
      </c>
      <c r="AH101" s="7">
        <v>0.8</v>
      </c>
      <c r="AI101" s="7">
        <v>2.6</v>
      </c>
      <c r="AJ101" s="7">
        <v>4.8</v>
      </c>
      <c r="AK101" s="7">
        <v>109.4</v>
      </c>
      <c r="AL101" s="7">
        <v>107.2</v>
      </c>
      <c r="AM101" s="7">
        <v>37</v>
      </c>
      <c r="AN101" s="7">
        <v>6.4</v>
      </c>
      <c r="AO101" s="7">
        <v>19.7</v>
      </c>
      <c r="AP101" s="7">
        <v>13.5</v>
      </c>
      <c r="AQ101" s="7">
        <f>0.96*Table1[[#This Row],[FGA]]+Table1[[#This Row],[TOV]]+(0.44*Table1[[#This Row],[FTA]]-Table1[[#This Row],[OREB]])</f>
        <v>14.239999999999998</v>
      </c>
      <c r="AR101" s="5">
        <v>24</v>
      </c>
      <c r="AS101" s="5">
        <v>5</v>
      </c>
      <c r="AT101" s="5">
        <v>7.3</v>
      </c>
      <c r="AU101" s="5">
        <v>389</v>
      </c>
      <c r="AV101" s="9">
        <f>Table1[[#This Row],[BLK]]+Table1[[#This Row],[PFD]]+Table1[[#This Row],[STL]]+Table1[Deflections]+Table1[[#This Row],[LooseBallsRecovered]]+Table1[[#This Row],[REB]]-Table1[[#This Row],[TOV]]+Table1[[#This Row],[ScreenAssistsPTS]]</f>
        <v>20.100000000000001</v>
      </c>
      <c r="AW10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9.76</v>
      </c>
      <c r="AX101" s="9">
        <f>Table1[[#This Row],[PTS]]/Table1[[#This Row],[POSS/G]]</f>
        <v>1.1235955056179776</v>
      </c>
      <c r="AY101" s="9">
        <v>31.9</v>
      </c>
      <c r="AZ101" s="9">
        <v>3.4</v>
      </c>
      <c r="BA101" s="9">
        <f>P101+AB101+AD101</f>
        <v>33.200000000000003</v>
      </c>
      <c r="BB101" s="9">
        <v>2.36</v>
      </c>
      <c r="BC101" s="9">
        <v>2.2000000000000002</v>
      </c>
      <c r="BD101" s="9">
        <v>1.6</v>
      </c>
      <c r="BE101" s="9">
        <v>1581.9564733185439</v>
      </c>
      <c r="BF101" s="15">
        <v>27.7</v>
      </c>
      <c r="BG101" s="15">
        <v>20</v>
      </c>
      <c r="BH101" s="9">
        <v>13.3</v>
      </c>
      <c r="BI101" s="9">
        <v>57.8</v>
      </c>
      <c r="BJ101" s="9">
        <f>0.4*Table1[[#This Row],[EFG%]]+0.25*Table1[[#This Row],[TOV%]]+0.2*Table1[[#This Row],[REB%]]+0.15*Table1[[#This Row],[FTr]]</f>
        <v>34.935000000000002</v>
      </c>
      <c r="BK101" s="9">
        <v>59.3</v>
      </c>
      <c r="BL101" s="9">
        <v>21.1</v>
      </c>
      <c r="BM101" s="9">
        <v>103.39</v>
      </c>
      <c r="BN101" s="9">
        <v>16</v>
      </c>
      <c r="BO101" s="9">
        <v>2.2000000000000002</v>
      </c>
      <c r="BP101" s="9">
        <v>42</v>
      </c>
      <c r="BQ101" s="9">
        <v>1.3</v>
      </c>
      <c r="BR101" s="9">
        <v>3.7</v>
      </c>
      <c r="BS101" s="9">
        <v>0.13500000000000001</v>
      </c>
      <c r="BT101" s="9">
        <v>0.3</v>
      </c>
      <c r="BU101" s="9">
        <v>1.8</v>
      </c>
      <c r="BV10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10.709999999999996</v>
      </c>
      <c r="BW101" s="9">
        <v>8.5</v>
      </c>
      <c r="BX101" s="9">
        <v>3.9</v>
      </c>
      <c r="BY101" s="9">
        <v>24.4</v>
      </c>
      <c r="BZ10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25.2</v>
      </c>
      <c r="CA101" s="9">
        <f>Table1[[#This Row],[VA]]/30</f>
        <v>12.966666666666667</v>
      </c>
      <c r="CB10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26.599999999999994</v>
      </c>
      <c r="CC10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0.27023984524715583</v>
      </c>
      <c r="CD101" s="12">
        <f>Table1[[#This Row],[Hustle]]/38</f>
        <v>0.52894736842105272</v>
      </c>
      <c r="CE101" s="12">
        <f>Table1[[#This Row],[Utility]]/23</f>
        <v>0.42434782608695654</v>
      </c>
      <c r="CF101" s="12">
        <f>Table1[[#This Row],[PPP]]/1.8</f>
        <v>0.62421972534332093</v>
      </c>
      <c r="CG101" s="12">
        <f>Table1[[#This Row],[AST Ratio]]/35</f>
        <v>0.91142857142857137</v>
      </c>
      <c r="CH101" s="12">
        <f>Table1[[#This Row],[ScreenAssistsPTS]]/18</f>
        <v>0.18888888888888888</v>
      </c>
      <c r="CI101" s="12">
        <f>Table1[[#This Row],[PRA]]/50</f>
        <v>0.66400000000000003</v>
      </c>
      <c r="CJ101" s="12">
        <f>Table1[[#This Row],[AST/TO]]/3</f>
        <v>0.78666666666666663</v>
      </c>
      <c r="CK101" s="12">
        <f>Table1[[#This Row],[REB]]/25</f>
        <v>0.37200000000000005</v>
      </c>
      <c r="CL101" s="12">
        <f>Table1[[#This Row],[Deflections]]/5</f>
        <v>0.44000000000000006</v>
      </c>
      <c r="CM101" s="12">
        <f>Table1[[#This Row],[LooseBallsRecovered]]/2.3</f>
        <v>0.69565217391304357</v>
      </c>
      <c r="CN101" s="12">
        <f>Table1[[#This Row],[TeamELO]]/1800</f>
        <v>0.87886470739919109</v>
      </c>
      <c r="CO101" s="12">
        <f>Table1[[#This Row],[EFG%]]/70</f>
        <v>0.82571428571428562</v>
      </c>
      <c r="CP101" s="12">
        <f>Table1[[#This Row],[TS%]]/70</f>
        <v>0.84714285714285709</v>
      </c>
      <c r="CQ101" s="12">
        <f>Table1[[#This Row],[USG%]]/40</f>
        <v>0.52750000000000008</v>
      </c>
      <c r="CR101" s="12">
        <f>Table1[[#This Row],[PACE]]/110</f>
        <v>0.93990909090909092</v>
      </c>
      <c r="CS101" s="12">
        <f>Table1[[#This Row],[PIE]]/24</f>
        <v>0.66666666666666663</v>
      </c>
      <c r="CT101" s="12">
        <f>(0.4*Table1[[#This Row],[EFG%]]+0.25*Table1[[#This Row],[TOV%]]+0.2*Table1[[#This Row],[REB%]]+0.15*Table1[[#This Row],[FTr]])/42</f>
        <v>0.83178571428571435</v>
      </c>
      <c r="CU101" s="12">
        <f>Table1[[#This Row],[NETRTG]]/17</f>
        <v>0.12941176470588237</v>
      </c>
      <c r="CV101" s="12">
        <f>Table1[[#This Row],[FP]]/62</f>
        <v>0.67741935483870963</v>
      </c>
      <c r="CW101" s="12">
        <f>Table1[[#This Row],[RPM(+/-)]]/12</f>
        <v>0.10833333333333334</v>
      </c>
      <c r="CX101" s="12">
        <f>Table1[[#This Row],[BPM]]/12</f>
        <v>0.30833333333333335</v>
      </c>
      <c r="CY101" s="12">
        <f>Table1[[#This Row],[WS/48]]/0.3</f>
        <v>0.45000000000000007</v>
      </c>
      <c r="CZ101" s="12">
        <f>Table1[[#This Row],[PIPM]]/9</f>
        <v>3.3333333333333333E-2</v>
      </c>
      <c r="DA101" s="12">
        <f>Table1[[#This Row],[WAR]]/20</f>
        <v>0.09</v>
      </c>
      <c r="DB101" s="12">
        <f>Table1[[#This Row],[GmSc]]/21</f>
        <v>0.50999999999999979</v>
      </c>
      <c r="DC101" s="12">
        <f>Table1[[#This Row],[WinsRPM]]/21</f>
        <v>0.40476190476190477</v>
      </c>
      <c r="DD101" s="12">
        <f>Table1[[#This Row],[VORP]]/10</f>
        <v>0.39</v>
      </c>
      <c r="DE101" s="12">
        <f>Table1[[#This Row],[PER]]/33</f>
        <v>0.73939393939393938</v>
      </c>
      <c r="DF101" s="12">
        <f>Table1[[#This Row],[EFF]]/36</f>
        <v>0.7</v>
      </c>
      <c r="DG101" s="12">
        <f>Table1[[#This Row],[EWA]]/30</f>
        <v>0.43222222222222223</v>
      </c>
      <c r="DH101" s="12">
        <f>Table1[[#This Row],[PIR]]/40</f>
        <v>0.66499999999999981</v>
      </c>
      <c r="DI101" s="12">
        <f>Table1[[#This Row],[Tendex]]/0.38</f>
        <v>0.71115748749251528</v>
      </c>
      <c r="DJ101" s="14">
        <f>SUM(Table1[[#This Row],[DPI]:[%Tendex]])/32</f>
        <v>0.54697191300879611</v>
      </c>
    </row>
    <row r="102" spans="1:114" x14ac:dyDescent="0.25">
      <c r="A102" t="s">
        <v>95</v>
      </c>
      <c r="B102" t="s">
        <v>97</v>
      </c>
      <c r="C102" t="s">
        <v>91</v>
      </c>
      <c r="D102" t="s">
        <v>72</v>
      </c>
      <c r="E102" s="7">
        <v>10.5</v>
      </c>
      <c r="F102" t="s">
        <v>98</v>
      </c>
      <c r="G102" s="7">
        <v>100.52</v>
      </c>
      <c r="H102" s="6">
        <v>28</v>
      </c>
      <c r="I102" s="6">
        <v>17</v>
      </c>
      <c r="J102" s="6">
        <v>14</v>
      </c>
      <c r="K102" s="6">
        <v>3</v>
      </c>
      <c r="L102" s="8">
        <f>Table1[[#This Row],[W]]/Table1[[#This Row],[GP]]</f>
        <v>0.82352941176470584</v>
      </c>
      <c r="M102" s="6">
        <v>5520.2187500000064</v>
      </c>
      <c r="N102" s="7">
        <v>34.200000000000003</v>
      </c>
      <c r="O102" s="7">
        <v>581.40000000000009</v>
      </c>
      <c r="P102" s="7">
        <v>25</v>
      </c>
      <c r="Q102" s="7">
        <v>8.9</v>
      </c>
      <c r="R102" s="7">
        <v>18.399999999999999</v>
      </c>
      <c r="S102" s="7">
        <v>48.2</v>
      </c>
      <c r="T102" s="7">
        <v>1.5</v>
      </c>
      <c r="U102" s="7">
        <v>4.2</v>
      </c>
      <c r="V102" s="7">
        <v>34.700000000000003</v>
      </c>
      <c r="W102" s="7">
        <v>5.8</v>
      </c>
      <c r="X102" s="7">
        <v>6.9</v>
      </c>
      <c r="Y102" s="7">
        <v>83.8</v>
      </c>
      <c r="Z102" s="7">
        <v>1.2</v>
      </c>
      <c r="AA102" s="7">
        <v>7.3</v>
      </c>
      <c r="AB102" s="7">
        <v>8.5</v>
      </c>
      <c r="AC102" s="7">
        <v>0.2</v>
      </c>
      <c r="AD102" s="7">
        <v>3.1</v>
      </c>
      <c r="AE102" s="7">
        <v>2</v>
      </c>
      <c r="AF102" s="7">
        <v>1.7</v>
      </c>
      <c r="AG102" s="7">
        <v>0.5</v>
      </c>
      <c r="AH102" s="7">
        <v>0.8</v>
      </c>
      <c r="AI102" s="7">
        <v>1.6</v>
      </c>
      <c r="AJ102" s="7">
        <v>5.7</v>
      </c>
      <c r="AK102" s="7">
        <v>117.8</v>
      </c>
      <c r="AL102" s="7">
        <v>107.5</v>
      </c>
      <c r="AM102" s="7">
        <v>13.5</v>
      </c>
      <c r="AN102" s="7">
        <v>3.9</v>
      </c>
      <c r="AO102" s="7">
        <v>19.399999999999999</v>
      </c>
      <c r="AP102" s="7">
        <v>7.6</v>
      </c>
      <c r="AQ102" s="7">
        <f>0.96*Table1[[#This Row],[FGA]]+Table1[[#This Row],[TOV]]+(0.44*Table1[[#This Row],[FTA]]-Table1[[#This Row],[OREB]])</f>
        <v>21.499999999999996</v>
      </c>
      <c r="AR102" s="5">
        <v>7</v>
      </c>
      <c r="AS102" s="5">
        <v>0</v>
      </c>
      <c r="AT102" s="5">
        <v>10.5</v>
      </c>
      <c r="AU102" s="5">
        <v>450</v>
      </c>
      <c r="AV102" s="9">
        <f>Table1[[#This Row],[BLK]]+Table1[[#This Row],[PFD]]+Table1[[#This Row],[STL]]+Table1[Deflections]+Table1[[#This Row],[LooseBallsRecovered]]+Table1[[#This Row],[REB]]-Table1[[#This Row],[TOV]]+Table1[[#This Row],[ScreenAssistsPTS]]</f>
        <v>20</v>
      </c>
      <c r="AW10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10.660000000000002</v>
      </c>
      <c r="AX102" s="9">
        <f>Table1[[#This Row],[PTS]]/Table1[[#This Row],[POSS/G]]</f>
        <v>1.1627906976744189</v>
      </c>
      <c r="AY102" s="9">
        <v>11.8</v>
      </c>
      <c r="AZ102" s="9">
        <v>0.5</v>
      </c>
      <c r="BA102" s="9">
        <f>P102+AB102+AD102</f>
        <v>36.6</v>
      </c>
      <c r="BB102" s="9">
        <v>1.56</v>
      </c>
      <c r="BC102" s="9">
        <v>2.9</v>
      </c>
      <c r="BD102" s="9">
        <v>2.2000000000000002</v>
      </c>
      <c r="BE102" s="9">
        <v>1618.4048223828252</v>
      </c>
      <c r="BF102" s="15">
        <v>31.5</v>
      </c>
      <c r="BG102" s="15">
        <v>8.5</v>
      </c>
      <c r="BH102" s="9">
        <v>12.3</v>
      </c>
      <c r="BI102" s="9">
        <v>52.2</v>
      </c>
      <c r="BJ102" s="9">
        <f>0.4*Table1[[#This Row],[EFG%]]+0.25*Table1[[#This Row],[TOV%]]+0.2*Table1[[#This Row],[REB%]]+0.15*Table1[[#This Row],[FTr]]</f>
        <v>30.190000000000005</v>
      </c>
      <c r="BK102" s="9">
        <v>58.3</v>
      </c>
      <c r="BL102" s="9">
        <v>29.1</v>
      </c>
      <c r="BM102" s="9">
        <v>100.88</v>
      </c>
      <c r="BN102" s="9">
        <v>16.7</v>
      </c>
      <c r="BO102" s="9">
        <v>10.199999999999999</v>
      </c>
      <c r="BP102" s="9">
        <v>44.6</v>
      </c>
      <c r="BQ102" s="9">
        <v>7.4</v>
      </c>
      <c r="BR102" s="9">
        <v>7</v>
      </c>
      <c r="BS102" s="9">
        <v>0.3</v>
      </c>
      <c r="BT102" s="9">
        <v>6</v>
      </c>
      <c r="BU102" s="9">
        <v>10</v>
      </c>
      <c r="BV10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15.800000000000008</v>
      </c>
      <c r="BW102" s="9">
        <v>8</v>
      </c>
      <c r="BX102" s="9">
        <v>4.5</v>
      </c>
      <c r="BY102" s="9">
        <v>22.5</v>
      </c>
      <c r="BZ10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26.200000000000003</v>
      </c>
      <c r="CA102" s="9">
        <f>Table1[[#This Row],[VA]]/30</f>
        <v>15</v>
      </c>
      <c r="CB10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29.500000000000007</v>
      </c>
      <c r="CC10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0.27306629537413363</v>
      </c>
      <c r="CD102" s="12">
        <f>Table1[[#This Row],[Hustle]]/38</f>
        <v>0.52631578947368418</v>
      </c>
      <c r="CE102" s="12">
        <f>Table1[[#This Row],[Utility]]/23</f>
        <v>0.46347826086956528</v>
      </c>
      <c r="CF102" s="12">
        <f>Table1[[#This Row],[PPP]]/1.8</f>
        <v>0.64599483204134378</v>
      </c>
      <c r="CG102" s="12">
        <f>Table1[[#This Row],[AST Ratio]]/35</f>
        <v>0.33714285714285719</v>
      </c>
      <c r="CH102" s="12">
        <f>Table1[[#This Row],[ScreenAssistsPTS]]/18</f>
        <v>2.7777777777777776E-2</v>
      </c>
      <c r="CI102" s="12">
        <f>Table1[[#This Row],[PRA]]/50</f>
        <v>0.73199999999999998</v>
      </c>
      <c r="CJ102" s="12">
        <f>Table1[[#This Row],[AST/TO]]/3</f>
        <v>0.52</v>
      </c>
      <c r="CK102" s="12">
        <f>Table1[[#This Row],[REB]]/25</f>
        <v>0.34</v>
      </c>
      <c r="CL102" s="12">
        <f>Table1[[#This Row],[Deflections]]/5</f>
        <v>0.57999999999999996</v>
      </c>
      <c r="CM102" s="12">
        <f>Table1[[#This Row],[LooseBallsRecovered]]/2.3</f>
        <v>0.95652173913043492</v>
      </c>
      <c r="CN102" s="12">
        <f>Table1[[#This Row],[TeamELO]]/1800</f>
        <v>0.89911379021268067</v>
      </c>
      <c r="CO102" s="12">
        <f>Table1[[#This Row],[EFG%]]/70</f>
        <v>0.74571428571428577</v>
      </c>
      <c r="CP102" s="12">
        <f>Table1[[#This Row],[TS%]]/70</f>
        <v>0.83285714285714285</v>
      </c>
      <c r="CQ102" s="12">
        <f>Table1[[#This Row],[USG%]]/40</f>
        <v>0.72750000000000004</v>
      </c>
      <c r="CR102" s="12">
        <f>Table1[[#This Row],[PACE]]/110</f>
        <v>0.91709090909090907</v>
      </c>
      <c r="CS102" s="12">
        <f>Table1[[#This Row],[PIE]]/24</f>
        <v>0.6958333333333333</v>
      </c>
      <c r="CT102" s="12">
        <f>(0.4*Table1[[#This Row],[EFG%]]+0.25*Table1[[#This Row],[TOV%]]+0.2*Table1[[#This Row],[REB%]]+0.15*Table1[[#This Row],[FTr]])/42</f>
        <v>0.7188095238095239</v>
      </c>
      <c r="CU102" s="12">
        <f>Table1[[#This Row],[NETRTG]]/17</f>
        <v>0.6</v>
      </c>
      <c r="CV102" s="12">
        <f>Table1[[#This Row],[FP]]/62</f>
        <v>0.71935483870967742</v>
      </c>
      <c r="CW102" s="12">
        <f>Table1[[#This Row],[RPM(+/-)]]/12</f>
        <v>0.6166666666666667</v>
      </c>
      <c r="CX102" s="12">
        <f>Table1[[#This Row],[BPM]]/12</f>
        <v>0.58333333333333337</v>
      </c>
      <c r="CY102" s="12">
        <f>Table1[[#This Row],[WS/48]]/0.3</f>
        <v>1</v>
      </c>
      <c r="CZ102" s="12">
        <f>Table1[[#This Row],[PIPM]]/9</f>
        <v>0.66666666666666663</v>
      </c>
      <c r="DA102" s="12">
        <f>Table1[[#This Row],[WAR]]/20</f>
        <v>0.5</v>
      </c>
      <c r="DB102" s="12">
        <f>Table1[[#This Row],[GmSc]]/21</f>
        <v>0.75238095238095271</v>
      </c>
      <c r="DC102" s="12">
        <f>Table1[[#This Row],[WinsRPM]]/21</f>
        <v>0.38095238095238093</v>
      </c>
      <c r="DD102" s="12">
        <f>Table1[[#This Row],[VORP]]/10</f>
        <v>0.45</v>
      </c>
      <c r="DE102" s="12">
        <f>Table1[[#This Row],[PER]]/33</f>
        <v>0.68181818181818177</v>
      </c>
      <c r="DF102" s="12">
        <f>Table1[[#This Row],[EFF]]/36</f>
        <v>0.72777777777777786</v>
      </c>
      <c r="DG102" s="12">
        <f>Table1[[#This Row],[EWA]]/30</f>
        <v>0.5</v>
      </c>
      <c r="DH102" s="12">
        <f>Table1[[#This Row],[PIR]]/40</f>
        <v>0.73750000000000016</v>
      </c>
      <c r="DI102" s="12">
        <f>Table1[[#This Row],[Tendex]]/0.38</f>
        <v>0.71859551414245693</v>
      </c>
      <c r="DJ102" s="14">
        <f>SUM(Table1[[#This Row],[DPI]:[%Tendex]])/32</f>
        <v>0.63441239230942603</v>
      </c>
    </row>
    <row r="103" spans="1:114" x14ac:dyDescent="0.25">
      <c r="A103" t="s">
        <v>86</v>
      </c>
      <c r="B103" t="s">
        <v>97</v>
      </c>
      <c r="C103" t="s">
        <v>92</v>
      </c>
      <c r="D103" t="s">
        <v>62</v>
      </c>
      <c r="E103" s="7">
        <v>11</v>
      </c>
      <c r="F103" t="s">
        <v>83</v>
      </c>
      <c r="G103" s="7">
        <v>103.38</v>
      </c>
      <c r="H103" s="6">
        <v>30</v>
      </c>
      <c r="I103" s="6">
        <v>28</v>
      </c>
      <c r="J103" s="6">
        <v>18</v>
      </c>
      <c r="K103" s="6">
        <v>10</v>
      </c>
      <c r="L103" s="8">
        <f>Table1[[#This Row],[W]]/Table1[[#This Row],[GP]]</f>
        <v>0.6428571428571429</v>
      </c>
      <c r="M103" s="6">
        <v>18992.5</v>
      </c>
      <c r="N103" s="7">
        <v>34.6</v>
      </c>
      <c r="O103" s="7">
        <v>968.80000000000007</v>
      </c>
      <c r="P103" s="7">
        <v>21</v>
      </c>
      <c r="Q103" s="7">
        <v>8.1999999999999993</v>
      </c>
      <c r="R103" s="7">
        <v>19.3</v>
      </c>
      <c r="S103" s="7">
        <v>42.6</v>
      </c>
      <c r="T103" s="7">
        <v>1.1000000000000001</v>
      </c>
      <c r="U103" s="7">
        <v>4.8</v>
      </c>
      <c r="V103" s="7">
        <v>24.1</v>
      </c>
      <c r="W103" s="7">
        <v>3.4</v>
      </c>
      <c r="X103" s="7">
        <v>5.5</v>
      </c>
      <c r="Y103" s="7">
        <v>62.1</v>
      </c>
      <c r="Z103" s="7">
        <v>1.4</v>
      </c>
      <c r="AA103" s="7">
        <v>9.4</v>
      </c>
      <c r="AB103" s="7">
        <v>10.7</v>
      </c>
      <c r="AC103" s="7">
        <v>0.1</v>
      </c>
      <c r="AD103" s="7">
        <v>10.1</v>
      </c>
      <c r="AE103" s="7">
        <v>4.5999999999999996</v>
      </c>
      <c r="AF103" s="7">
        <v>2.8</v>
      </c>
      <c r="AG103" s="7">
        <v>0.2</v>
      </c>
      <c r="AH103" s="7">
        <v>0.8</v>
      </c>
      <c r="AI103" s="7">
        <v>3.5</v>
      </c>
      <c r="AJ103" s="7">
        <v>4.3</v>
      </c>
      <c r="AK103" s="7">
        <v>111.9</v>
      </c>
      <c r="AL103" s="7">
        <v>101.8</v>
      </c>
      <c r="AM103" s="7">
        <v>41.3</v>
      </c>
      <c r="AN103" s="7">
        <v>3.5</v>
      </c>
      <c r="AO103" s="7">
        <v>25.8</v>
      </c>
      <c r="AP103" s="7">
        <v>12.8</v>
      </c>
      <c r="AQ103" s="7">
        <f>0.96*Table1[[#This Row],[FGA]]+Table1[[#This Row],[TOV]]+(0.44*Table1[[#This Row],[FTA]]-Table1[[#This Row],[OREB]])</f>
        <v>24.148</v>
      </c>
      <c r="AR103" s="5">
        <v>20</v>
      </c>
      <c r="AS103" s="5">
        <v>10</v>
      </c>
      <c r="AT103" s="5">
        <v>8.5</v>
      </c>
      <c r="AU103" s="5">
        <v>350</v>
      </c>
      <c r="AV103" s="9">
        <f>Table1[[#This Row],[BLK]]+Table1[[#This Row],[PFD]]+Table1[[#This Row],[STL]]+Table1[Deflections]+Table1[[#This Row],[LooseBallsRecovered]]+Table1[[#This Row],[REB]]-Table1[[#This Row],[TOV]]+Table1[[#This Row],[ScreenAssistsPTS]]</f>
        <v>19.8</v>
      </c>
      <c r="AW10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6.98</v>
      </c>
      <c r="AX103" s="9">
        <f>Table1[[#This Row],[PTS]]/Table1[[#This Row],[POSS/G]]</f>
        <v>0.86963723703826401</v>
      </c>
      <c r="AY103" s="9">
        <v>27.8</v>
      </c>
      <c r="AZ103" s="9">
        <v>0.3</v>
      </c>
      <c r="BA103" s="9">
        <f>P103+AB103+AD103</f>
        <v>41.8</v>
      </c>
      <c r="BB103" s="9">
        <v>2.1800000000000002</v>
      </c>
      <c r="BC103" s="9">
        <v>4</v>
      </c>
      <c r="BD103" s="9">
        <v>2.1</v>
      </c>
      <c r="BE103" s="9">
        <v>1592.3236995368566</v>
      </c>
      <c r="BF103" s="15">
        <v>17.600000000000001</v>
      </c>
      <c r="BG103" s="15">
        <v>17</v>
      </c>
      <c r="BH103" s="9">
        <v>14.2</v>
      </c>
      <c r="BI103" s="9">
        <v>45.6</v>
      </c>
      <c r="BJ103" s="9">
        <f>0.4*Table1[[#This Row],[EFG%]]+0.25*Table1[[#This Row],[TOV%]]+0.2*Table1[[#This Row],[REB%]]+0.15*Table1[[#This Row],[FTr]]</f>
        <v>27.970000000000002</v>
      </c>
      <c r="BK103" s="9">
        <v>48.3</v>
      </c>
      <c r="BL103" s="9">
        <v>30</v>
      </c>
      <c r="BM103" s="9">
        <v>105.63</v>
      </c>
      <c r="BN103" s="9">
        <v>16.3</v>
      </c>
      <c r="BO103" s="9">
        <v>10.1</v>
      </c>
      <c r="BP103" s="9">
        <v>53.2</v>
      </c>
      <c r="BQ103" s="9">
        <v>7.6</v>
      </c>
      <c r="BR103" s="9">
        <v>9</v>
      </c>
      <c r="BS103" s="9">
        <v>0.18</v>
      </c>
      <c r="BT103" s="9">
        <v>5</v>
      </c>
      <c r="BU103" s="9">
        <v>9</v>
      </c>
      <c r="BV10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10.150000000000006</v>
      </c>
      <c r="BW103" s="9">
        <v>9</v>
      </c>
      <c r="BX103" s="9">
        <v>4</v>
      </c>
      <c r="BY103" s="9">
        <v>25.5</v>
      </c>
      <c r="BZ10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26.999999999999993</v>
      </c>
      <c r="CA103" s="9">
        <f>Table1[[#This Row],[VA]]/30</f>
        <v>11.666666666666666</v>
      </c>
      <c r="CB10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26.999999999999993</v>
      </c>
      <c r="CC10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0.29138318477092767</v>
      </c>
      <c r="CD103" s="12">
        <f>Table1[[#This Row],[Hustle]]/38</f>
        <v>0.52105263157894743</v>
      </c>
      <c r="CE103" s="12">
        <f>Table1[[#This Row],[Utility]]/23</f>
        <v>0.30347826086956525</v>
      </c>
      <c r="CF103" s="12">
        <f>Table1[[#This Row],[PPP]]/1.8</f>
        <v>0.48313179835459108</v>
      </c>
      <c r="CG103" s="12">
        <f>Table1[[#This Row],[AST Ratio]]/35</f>
        <v>0.79428571428571426</v>
      </c>
      <c r="CH103" s="12">
        <f>Table1[[#This Row],[ScreenAssistsPTS]]/18</f>
        <v>1.6666666666666666E-2</v>
      </c>
      <c r="CI103" s="12">
        <f>Table1[[#This Row],[PRA]]/50</f>
        <v>0.83599999999999997</v>
      </c>
      <c r="CJ103" s="12">
        <f>Table1[[#This Row],[AST/TO]]/3</f>
        <v>0.72666666666666668</v>
      </c>
      <c r="CK103" s="12">
        <f>Table1[[#This Row],[REB]]/25</f>
        <v>0.42799999999999999</v>
      </c>
      <c r="CL103" s="12">
        <f>Table1[[#This Row],[Deflections]]/5</f>
        <v>0.8</v>
      </c>
      <c r="CM103" s="12">
        <f>Table1[[#This Row],[LooseBallsRecovered]]/2.3</f>
        <v>0.91304347826086962</v>
      </c>
      <c r="CN103" s="12">
        <f>Table1[[#This Row],[TeamELO]]/1800</f>
        <v>0.8846242775204759</v>
      </c>
      <c r="CO103" s="12">
        <f>Table1[[#This Row],[EFG%]]/70</f>
        <v>0.65142857142857147</v>
      </c>
      <c r="CP103" s="12">
        <f>Table1[[#This Row],[TS%]]/70</f>
        <v>0.69</v>
      </c>
      <c r="CQ103" s="12">
        <f>Table1[[#This Row],[USG%]]/40</f>
        <v>0.75</v>
      </c>
      <c r="CR103" s="12">
        <f>Table1[[#This Row],[PACE]]/110</f>
        <v>0.96027272727272728</v>
      </c>
      <c r="CS103" s="12">
        <f>Table1[[#This Row],[PIE]]/24</f>
        <v>0.6791666666666667</v>
      </c>
      <c r="CT103" s="12">
        <f>(0.4*Table1[[#This Row],[EFG%]]+0.25*Table1[[#This Row],[TOV%]]+0.2*Table1[[#This Row],[REB%]]+0.15*Table1[[#This Row],[FTr]])/42</f>
        <v>0.66595238095238096</v>
      </c>
      <c r="CU103" s="12">
        <f>Table1[[#This Row],[NETRTG]]/17</f>
        <v>0.59411764705882353</v>
      </c>
      <c r="CV103" s="12">
        <f>Table1[[#This Row],[FP]]/62</f>
        <v>0.85806451612903234</v>
      </c>
      <c r="CW103" s="12">
        <f>Table1[[#This Row],[RPM(+/-)]]/12</f>
        <v>0.6333333333333333</v>
      </c>
      <c r="CX103" s="12">
        <f>Table1[[#This Row],[BPM]]/12</f>
        <v>0.75</v>
      </c>
      <c r="CY103" s="12">
        <f>Table1[[#This Row],[WS/48]]/0.3</f>
        <v>0.6</v>
      </c>
      <c r="CZ103" s="12">
        <f>Table1[[#This Row],[PIPM]]/9</f>
        <v>0.55555555555555558</v>
      </c>
      <c r="DA103" s="12">
        <f>Table1[[#This Row],[WAR]]/20</f>
        <v>0.45</v>
      </c>
      <c r="DB103" s="12">
        <f>Table1[[#This Row],[GmSc]]/21</f>
        <v>0.48333333333333361</v>
      </c>
      <c r="DC103" s="12">
        <f>Table1[[#This Row],[WinsRPM]]/21</f>
        <v>0.42857142857142855</v>
      </c>
      <c r="DD103" s="12">
        <f>Table1[[#This Row],[VORP]]/10</f>
        <v>0.4</v>
      </c>
      <c r="DE103" s="12">
        <f>Table1[[#This Row],[PER]]/33</f>
        <v>0.77272727272727271</v>
      </c>
      <c r="DF103" s="12">
        <f>Table1[[#This Row],[EFF]]/36</f>
        <v>0.74999999999999978</v>
      </c>
      <c r="DG103" s="12">
        <f>Table1[[#This Row],[EWA]]/30</f>
        <v>0.3888888888888889</v>
      </c>
      <c r="DH103" s="12">
        <f>Table1[[#This Row],[PIR]]/40</f>
        <v>0.67499999999999982</v>
      </c>
      <c r="DI103" s="12">
        <f>Table1[[#This Row],[Tendex]]/0.38</f>
        <v>0.76679785466033601</v>
      </c>
      <c r="DJ103" s="14">
        <f>SUM(Table1[[#This Row],[DPI]:[%Tendex]])/32</f>
        <v>0.63156748971193266</v>
      </c>
    </row>
    <row r="104" spans="1:114" x14ac:dyDescent="0.25">
      <c r="A104" t="s">
        <v>58</v>
      </c>
      <c r="B104" t="s">
        <v>101</v>
      </c>
      <c r="C104" t="s">
        <v>92</v>
      </c>
      <c r="D104" t="s">
        <v>59</v>
      </c>
      <c r="E104" s="7">
        <v>10.5</v>
      </c>
      <c r="F104" t="s">
        <v>60</v>
      </c>
      <c r="G104" s="7">
        <v>99.38</v>
      </c>
      <c r="H104" s="6">
        <v>23</v>
      </c>
      <c r="I104" s="6">
        <v>34</v>
      </c>
      <c r="J104" s="6">
        <v>22</v>
      </c>
      <c r="K104" s="6">
        <v>12</v>
      </c>
      <c r="L104" s="8">
        <f>Table1[[#This Row],[W]]/Table1[[#This Row],[GP]]</f>
        <v>0.6470588235294118</v>
      </c>
      <c r="M104" s="6">
        <v>6268.7900000000027</v>
      </c>
      <c r="N104" s="7">
        <v>35.1</v>
      </c>
      <c r="O104" s="7">
        <v>1193.4000000000001</v>
      </c>
      <c r="P104" s="7">
        <v>14.5</v>
      </c>
      <c r="Q104" s="7">
        <v>5.9</v>
      </c>
      <c r="R104" s="7">
        <v>10.5</v>
      </c>
      <c r="S104" s="7">
        <v>56</v>
      </c>
      <c r="T104" s="7">
        <v>0.1</v>
      </c>
      <c r="U104" s="7">
        <v>0.1</v>
      </c>
      <c r="V104" s="7">
        <v>40</v>
      </c>
      <c r="W104" s="7">
        <v>2.6</v>
      </c>
      <c r="X104" s="7">
        <v>4.5</v>
      </c>
      <c r="Y104" s="7">
        <v>58.8</v>
      </c>
      <c r="Z104" s="7">
        <v>1.7</v>
      </c>
      <c r="AA104" s="7">
        <v>5.4</v>
      </c>
      <c r="AB104" s="7">
        <v>7.1</v>
      </c>
      <c r="AC104" s="7">
        <v>1.4</v>
      </c>
      <c r="AD104" s="7">
        <v>8.5</v>
      </c>
      <c r="AE104" s="7">
        <v>3.7</v>
      </c>
      <c r="AF104" s="7">
        <v>2.2000000000000002</v>
      </c>
      <c r="AG104" s="7">
        <v>0.6</v>
      </c>
      <c r="AH104" s="7">
        <v>0.5</v>
      </c>
      <c r="AI104" s="7">
        <v>3.4</v>
      </c>
      <c r="AJ104" s="7">
        <v>4.5</v>
      </c>
      <c r="AK104" s="7">
        <v>110.1</v>
      </c>
      <c r="AL104" s="7">
        <v>106</v>
      </c>
      <c r="AM104" s="7">
        <v>34.5</v>
      </c>
      <c r="AN104" s="7">
        <v>4.7</v>
      </c>
      <c r="AO104" s="7">
        <v>15</v>
      </c>
      <c r="AP104" s="7">
        <v>14.8</v>
      </c>
      <c r="AQ104" s="7">
        <f>0.96*Table1[[#This Row],[FGA]]+Table1[[#This Row],[TOV]]+(0.44*Table1[[#This Row],[FTA]]-Table1[[#This Row],[OREB]])</f>
        <v>14.06</v>
      </c>
      <c r="AR104" s="5">
        <v>17</v>
      </c>
      <c r="AS104" s="5">
        <v>2</v>
      </c>
      <c r="AT104" s="5">
        <v>9</v>
      </c>
      <c r="AU104" s="5">
        <v>250</v>
      </c>
      <c r="AV104" s="9">
        <f>Table1[[#This Row],[BLK]]+Table1[[#This Row],[PFD]]+Table1[[#This Row],[STL]]+Table1[Deflections]+Table1[[#This Row],[LooseBallsRecovered]]+Table1[[#This Row],[REB]]-Table1[[#This Row],[TOV]]+Table1[[#This Row],[ScreenAssistsPTS]]</f>
        <v>19.500000000000004</v>
      </c>
      <c r="AW10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10.82</v>
      </c>
      <c r="AX104" s="9">
        <f>Table1[[#This Row],[PTS]]/Table1[[#This Row],[POSS/G]]</f>
        <v>1.0312944523470839</v>
      </c>
      <c r="AY104" s="9">
        <v>34.4</v>
      </c>
      <c r="AZ104" s="9">
        <v>3.1</v>
      </c>
      <c r="BA104" s="9">
        <f>P104+AB104+AD104</f>
        <v>30.1</v>
      </c>
      <c r="BB104" s="9">
        <v>2.3199999999999998</v>
      </c>
      <c r="BC104" s="9">
        <v>3.7</v>
      </c>
      <c r="BD104" s="9">
        <v>2</v>
      </c>
      <c r="BE104" s="9">
        <v>1603.8138866417003</v>
      </c>
      <c r="BF104" s="15">
        <v>24.8</v>
      </c>
      <c r="BG104" s="15">
        <v>22</v>
      </c>
      <c r="BH104" s="9">
        <v>9.9</v>
      </c>
      <c r="BI104" s="9">
        <v>56.3</v>
      </c>
      <c r="BJ104" s="9">
        <f>0.4*Table1[[#This Row],[EFG%]]+0.25*Table1[[#This Row],[TOV%]]+0.2*Table1[[#This Row],[REB%]]+0.15*Table1[[#This Row],[FTr]]</f>
        <v>33.72</v>
      </c>
      <c r="BK104" s="9">
        <v>58</v>
      </c>
      <c r="BL104" s="9">
        <v>19.399999999999999</v>
      </c>
      <c r="BM104" s="9">
        <v>101.04</v>
      </c>
      <c r="BN104" s="9">
        <v>13.1</v>
      </c>
      <c r="BO104" s="9">
        <v>4.0999999999999996</v>
      </c>
      <c r="BP104" s="9">
        <v>40.6</v>
      </c>
      <c r="BQ104" s="9">
        <v>2.9</v>
      </c>
      <c r="BR104" s="9">
        <v>3.5</v>
      </c>
      <c r="BS104" s="9">
        <v>0.2</v>
      </c>
      <c r="BT104" s="9">
        <v>2.5</v>
      </c>
      <c r="BU104" s="9">
        <v>6</v>
      </c>
      <c r="BV10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8.8400000000000034</v>
      </c>
      <c r="BW104" s="9">
        <v>4</v>
      </c>
      <c r="BX104" s="9">
        <v>2.5</v>
      </c>
      <c r="BY104" s="9">
        <v>19.2</v>
      </c>
      <c r="BZ10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22.700000000000006</v>
      </c>
      <c r="CA104" s="9">
        <f>Table1[[#This Row],[VA]]/30</f>
        <v>8.3333333333333339</v>
      </c>
      <c r="CB10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23.300000000000004</v>
      </c>
      <c r="CC10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0.25557029078864463</v>
      </c>
      <c r="CD104" s="12">
        <f>Table1[[#This Row],[Hustle]]/38</f>
        <v>0.51315789473684215</v>
      </c>
      <c r="CE104" s="12">
        <f>Table1[[#This Row],[Utility]]/23</f>
        <v>0.47043478260869565</v>
      </c>
      <c r="CF104" s="12">
        <f>Table1[[#This Row],[PPP]]/1.8</f>
        <v>0.57294136241504667</v>
      </c>
      <c r="CG104" s="12">
        <f>Table1[[#This Row],[AST Ratio]]/35</f>
        <v>0.98285714285714276</v>
      </c>
      <c r="CH104" s="12">
        <f>Table1[[#This Row],[ScreenAssistsPTS]]/18</f>
        <v>0.17222222222222222</v>
      </c>
      <c r="CI104" s="12">
        <f>Table1[[#This Row],[PRA]]/50</f>
        <v>0.60199999999999998</v>
      </c>
      <c r="CJ104" s="12">
        <f>Table1[[#This Row],[AST/TO]]/3</f>
        <v>0.77333333333333332</v>
      </c>
      <c r="CK104" s="12">
        <f>Table1[[#This Row],[REB]]/25</f>
        <v>0.28399999999999997</v>
      </c>
      <c r="CL104" s="12">
        <f>Table1[[#This Row],[Deflections]]/5</f>
        <v>0.74</v>
      </c>
      <c r="CM104" s="12">
        <f>Table1[[#This Row],[LooseBallsRecovered]]/2.3</f>
        <v>0.86956521739130443</v>
      </c>
      <c r="CN104" s="12">
        <f>Table1[[#This Row],[TeamELO]]/1800</f>
        <v>0.89100771480094454</v>
      </c>
      <c r="CO104" s="12">
        <f>Table1[[#This Row],[EFG%]]/70</f>
        <v>0.80428571428571427</v>
      </c>
      <c r="CP104" s="12">
        <f>Table1[[#This Row],[TS%]]/70</f>
        <v>0.82857142857142863</v>
      </c>
      <c r="CQ104" s="12">
        <f>Table1[[#This Row],[USG%]]/40</f>
        <v>0.48499999999999999</v>
      </c>
      <c r="CR104" s="12">
        <f>Table1[[#This Row],[PACE]]/110</f>
        <v>0.91854545454545455</v>
      </c>
      <c r="CS104" s="12">
        <f>Table1[[#This Row],[PIE]]/24</f>
        <v>0.54583333333333328</v>
      </c>
      <c r="CT104" s="12">
        <f>(0.4*Table1[[#This Row],[EFG%]]+0.25*Table1[[#This Row],[TOV%]]+0.2*Table1[[#This Row],[REB%]]+0.15*Table1[[#This Row],[FTr]])/42</f>
        <v>0.80285714285714282</v>
      </c>
      <c r="CU104" s="12">
        <f>Table1[[#This Row],[NETRTG]]/17</f>
        <v>0.24117647058823527</v>
      </c>
      <c r="CV104" s="12">
        <f>Table1[[#This Row],[FP]]/62</f>
        <v>0.65483870967741942</v>
      </c>
      <c r="CW104" s="12">
        <f>Table1[[#This Row],[RPM(+/-)]]/12</f>
        <v>0.24166666666666667</v>
      </c>
      <c r="CX104" s="12">
        <f>Table1[[#This Row],[BPM]]/12</f>
        <v>0.29166666666666669</v>
      </c>
      <c r="CY104" s="12">
        <f>Table1[[#This Row],[WS/48]]/0.3</f>
        <v>0.66666666666666674</v>
      </c>
      <c r="CZ104" s="12">
        <f>Table1[[#This Row],[PIPM]]/9</f>
        <v>0.27777777777777779</v>
      </c>
      <c r="DA104" s="12">
        <f>Table1[[#This Row],[WAR]]/20</f>
        <v>0.3</v>
      </c>
      <c r="DB104" s="12">
        <f>Table1[[#This Row],[GmSc]]/21</f>
        <v>0.42095238095238113</v>
      </c>
      <c r="DC104" s="12">
        <f>Table1[[#This Row],[WinsRPM]]/21</f>
        <v>0.19047619047619047</v>
      </c>
      <c r="DD104" s="12">
        <f>Table1[[#This Row],[VORP]]/10</f>
        <v>0.25</v>
      </c>
      <c r="DE104" s="12">
        <f>Table1[[#This Row],[PER]]/33</f>
        <v>0.58181818181818179</v>
      </c>
      <c r="DF104" s="12">
        <f>Table1[[#This Row],[EFF]]/36</f>
        <v>0.63055555555555576</v>
      </c>
      <c r="DG104" s="12">
        <f>Table1[[#This Row],[EWA]]/30</f>
        <v>0.27777777777777779</v>
      </c>
      <c r="DH104" s="12">
        <f>Table1[[#This Row],[PIR]]/40</f>
        <v>0.58250000000000013</v>
      </c>
      <c r="DI104" s="12">
        <f>Table1[[#This Row],[Tendex]]/0.38</f>
        <v>0.6725533968122227</v>
      </c>
      <c r="DJ104" s="14">
        <f>SUM(Table1[[#This Row],[DPI]:[%Tendex]])/32</f>
        <v>0.54803247454357329</v>
      </c>
    </row>
    <row r="105" spans="1:114" x14ac:dyDescent="0.25">
      <c r="A105" t="s">
        <v>95</v>
      </c>
      <c r="B105" t="s">
        <v>101</v>
      </c>
      <c r="C105" t="s">
        <v>91</v>
      </c>
      <c r="D105" t="s">
        <v>62</v>
      </c>
      <c r="E105" s="7">
        <v>11</v>
      </c>
      <c r="F105" t="s">
        <v>103</v>
      </c>
      <c r="G105" s="7">
        <v>102.39</v>
      </c>
      <c r="H105" s="6">
        <v>28</v>
      </c>
      <c r="I105" s="6">
        <v>14</v>
      </c>
      <c r="J105" s="6">
        <v>11</v>
      </c>
      <c r="K105" s="6">
        <v>3</v>
      </c>
      <c r="L105" s="8">
        <f>Table1[[#This Row],[W]]/Table1[[#This Row],[GP]]</f>
        <v>0.7857142857142857</v>
      </c>
      <c r="M105" s="6">
        <v>6214.8504000000075</v>
      </c>
      <c r="N105" s="7">
        <v>31.8</v>
      </c>
      <c r="O105" s="7">
        <v>445.2</v>
      </c>
      <c r="P105" s="7">
        <v>25.4</v>
      </c>
      <c r="Q105" s="7">
        <v>9.1</v>
      </c>
      <c r="R105" s="7">
        <v>20.9</v>
      </c>
      <c r="S105" s="7">
        <v>43.5</v>
      </c>
      <c r="T105" s="7">
        <v>1.6</v>
      </c>
      <c r="U105" s="7">
        <v>5.2</v>
      </c>
      <c r="V105" s="7">
        <v>30.1</v>
      </c>
      <c r="W105" s="7">
        <v>5.6</v>
      </c>
      <c r="X105" s="7">
        <v>6.7</v>
      </c>
      <c r="Y105" s="7">
        <v>84</v>
      </c>
      <c r="Z105" s="7">
        <v>1.1000000000000001</v>
      </c>
      <c r="AA105" s="7">
        <v>6.9</v>
      </c>
      <c r="AB105" s="7">
        <v>7.9</v>
      </c>
      <c r="AC105" s="7">
        <v>0.6</v>
      </c>
      <c r="AD105" s="7">
        <v>5.5</v>
      </c>
      <c r="AE105" s="7">
        <v>3.6</v>
      </c>
      <c r="AF105" s="7">
        <v>2</v>
      </c>
      <c r="AG105" s="7">
        <v>0.9</v>
      </c>
      <c r="AH105" s="7">
        <v>0.7</v>
      </c>
      <c r="AI105" s="7">
        <v>2.2000000000000002</v>
      </c>
      <c r="AJ105" s="7">
        <v>5.6</v>
      </c>
      <c r="AK105" s="7">
        <v>107.8</v>
      </c>
      <c r="AL105" s="7">
        <v>97.1</v>
      </c>
      <c r="AM105" s="7">
        <v>31.4</v>
      </c>
      <c r="AN105" s="7">
        <v>3.1</v>
      </c>
      <c r="AO105" s="7">
        <v>19.600000000000001</v>
      </c>
      <c r="AP105" s="7">
        <v>11</v>
      </c>
      <c r="AQ105" s="7">
        <f>0.96*Table1[[#This Row],[FGA]]+Table1[[#This Row],[TOV]]+(0.44*Table1[[#This Row],[FTA]]-Table1[[#This Row],[OREB]])</f>
        <v>25.511999999999997</v>
      </c>
      <c r="AR105" s="5">
        <v>5</v>
      </c>
      <c r="AS105" s="5">
        <v>0</v>
      </c>
      <c r="AT105" s="5">
        <v>8</v>
      </c>
      <c r="AU105" s="5">
        <v>350</v>
      </c>
      <c r="AV105" s="9">
        <f>Table1[[#This Row],[BLK]]+Table1[[#This Row],[PFD]]+Table1[[#This Row],[STL]]+Table1[Deflections]+Table1[[#This Row],[LooseBallsRecovered]]+Table1[[#This Row],[REB]]-Table1[[#This Row],[TOV]]+Table1[[#This Row],[ScreenAssistsPTS]]</f>
        <v>19.5</v>
      </c>
      <c r="AW10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10.239999999999998</v>
      </c>
      <c r="AX105" s="9">
        <f>Table1[[#This Row],[PTS]]/Table1[[#This Row],[POSS/G]]</f>
        <v>0.9956099090624021</v>
      </c>
      <c r="AY105" s="9">
        <v>16.899999999999999</v>
      </c>
      <c r="AZ105" s="9">
        <v>1.6</v>
      </c>
      <c r="BA105" s="9">
        <f>P105+AB105+AD105</f>
        <v>38.799999999999997</v>
      </c>
      <c r="BB105" s="9">
        <v>1.54</v>
      </c>
      <c r="BC105" s="9">
        <v>3.4</v>
      </c>
      <c r="BD105" s="9">
        <v>1.7</v>
      </c>
      <c r="BE105" s="9">
        <v>1551.7353562668243</v>
      </c>
      <c r="BF105" s="15">
        <v>26.8</v>
      </c>
      <c r="BG105" s="15">
        <v>13</v>
      </c>
      <c r="BH105" s="9">
        <v>11.3</v>
      </c>
      <c r="BI105" s="9">
        <v>47.3</v>
      </c>
      <c r="BJ105" s="9">
        <f>0.4*Table1[[#This Row],[EFG%]]+0.25*Table1[[#This Row],[TOV%]]+0.2*Table1[[#This Row],[REB%]]+0.15*Table1[[#This Row],[FTr]]</f>
        <v>28.45</v>
      </c>
      <c r="BK105" s="9">
        <v>53.2</v>
      </c>
      <c r="BL105" s="9">
        <v>34.700000000000003</v>
      </c>
      <c r="BM105" s="9">
        <v>102.35</v>
      </c>
      <c r="BN105" s="9">
        <v>19.7</v>
      </c>
      <c r="BO105" s="9">
        <v>10.6</v>
      </c>
      <c r="BP105" s="9">
        <v>48.1</v>
      </c>
      <c r="BQ105" s="9">
        <v>7.5</v>
      </c>
      <c r="BR105" s="9">
        <v>4.5</v>
      </c>
      <c r="BS105" s="9">
        <v>0.23</v>
      </c>
      <c r="BT105" s="9">
        <v>6.5</v>
      </c>
      <c r="BU105" s="9">
        <v>10.5</v>
      </c>
      <c r="BV10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13.160000000000005</v>
      </c>
      <c r="BW105" s="9">
        <v>4</v>
      </c>
      <c r="BX105" s="9">
        <v>3.5</v>
      </c>
      <c r="BY105" s="9">
        <v>25</v>
      </c>
      <c r="BZ10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25.199999999999996</v>
      </c>
      <c r="CA105" s="9">
        <f>Table1[[#This Row],[VA]]/30</f>
        <v>11.666666666666666</v>
      </c>
      <c r="CB10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27.9</v>
      </c>
      <c r="CC10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0.26098768630099994</v>
      </c>
      <c r="CD105" s="12">
        <f>Table1[[#This Row],[Hustle]]/38</f>
        <v>0.51315789473684215</v>
      </c>
      <c r="CE105" s="12">
        <f>Table1[[#This Row],[Utility]]/23</f>
        <v>0.44521739130434773</v>
      </c>
      <c r="CF105" s="12">
        <f>Table1[[#This Row],[PPP]]/1.8</f>
        <v>0.55311661614577889</v>
      </c>
      <c r="CG105" s="12">
        <f>Table1[[#This Row],[AST Ratio]]/35</f>
        <v>0.48285714285714282</v>
      </c>
      <c r="CH105" s="12">
        <f>Table1[[#This Row],[ScreenAssistsPTS]]/18</f>
        <v>8.8888888888888892E-2</v>
      </c>
      <c r="CI105" s="12">
        <f>Table1[[#This Row],[PRA]]/50</f>
        <v>0.77599999999999991</v>
      </c>
      <c r="CJ105" s="12">
        <f>Table1[[#This Row],[AST/TO]]/3</f>
        <v>0.51333333333333331</v>
      </c>
      <c r="CK105" s="12">
        <f>Table1[[#This Row],[REB]]/25</f>
        <v>0.316</v>
      </c>
      <c r="CL105" s="12">
        <f>Table1[[#This Row],[Deflections]]/5</f>
        <v>0.67999999999999994</v>
      </c>
      <c r="CM105" s="12">
        <f>Table1[[#This Row],[LooseBallsRecovered]]/2.3</f>
        <v>0.73913043478260876</v>
      </c>
      <c r="CN105" s="12">
        <f>Table1[[#This Row],[TeamELO]]/1800</f>
        <v>0.8620751979260135</v>
      </c>
      <c r="CO105" s="12">
        <f>Table1[[#This Row],[EFG%]]/70</f>
        <v>0.67571428571428571</v>
      </c>
      <c r="CP105" s="12">
        <f>Table1[[#This Row],[TS%]]/70</f>
        <v>0.76</v>
      </c>
      <c r="CQ105" s="12">
        <f>Table1[[#This Row],[USG%]]/40</f>
        <v>0.86750000000000005</v>
      </c>
      <c r="CR105" s="12">
        <f>Table1[[#This Row],[PACE]]/110</f>
        <v>0.93045454545454542</v>
      </c>
      <c r="CS105" s="12">
        <f>Table1[[#This Row],[PIE]]/24</f>
        <v>0.8208333333333333</v>
      </c>
      <c r="CT105" s="12">
        <f>(0.4*Table1[[#This Row],[EFG%]]+0.25*Table1[[#This Row],[TOV%]]+0.2*Table1[[#This Row],[REB%]]+0.15*Table1[[#This Row],[FTr]])/42</f>
        <v>0.67738095238095242</v>
      </c>
      <c r="CU105" s="12">
        <f>Table1[[#This Row],[NETRTG]]/17</f>
        <v>0.62352941176470589</v>
      </c>
      <c r="CV105" s="12">
        <f>Table1[[#This Row],[FP]]/62</f>
        <v>0.77580645161290329</v>
      </c>
      <c r="CW105" s="12">
        <f>Table1[[#This Row],[RPM(+/-)]]/12</f>
        <v>0.625</v>
      </c>
      <c r="CX105" s="12">
        <f>Table1[[#This Row],[BPM]]/12</f>
        <v>0.375</v>
      </c>
      <c r="CY105" s="12">
        <f>Table1[[#This Row],[WS/48]]/0.3</f>
        <v>0.76666666666666672</v>
      </c>
      <c r="CZ105" s="12">
        <f>Table1[[#This Row],[PIPM]]/9</f>
        <v>0.72222222222222221</v>
      </c>
      <c r="DA105" s="12">
        <f>Table1[[#This Row],[WAR]]/20</f>
        <v>0.52500000000000002</v>
      </c>
      <c r="DB105" s="12">
        <f>Table1[[#This Row],[GmSc]]/21</f>
        <v>0.62666666666666693</v>
      </c>
      <c r="DC105" s="12">
        <f>Table1[[#This Row],[WinsRPM]]/21</f>
        <v>0.19047619047619047</v>
      </c>
      <c r="DD105" s="12">
        <f>Table1[[#This Row],[VORP]]/10</f>
        <v>0.35</v>
      </c>
      <c r="DE105" s="12">
        <f>Table1[[#This Row],[PER]]/33</f>
        <v>0.75757575757575757</v>
      </c>
      <c r="DF105" s="12">
        <f>Table1[[#This Row],[EFF]]/36</f>
        <v>0.69999999999999984</v>
      </c>
      <c r="DG105" s="12">
        <f>Table1[[#This Row],[EWA]]/30</f>
        <v>0.3888888888888889</v>
      </c>
      <c r="DH105" s="12">
        <f>Table1[[#This Row],[PIR]]/40</f>
        <v>0.69750000000000001</v>
      </c>
      <c r="DI105" s="12">
        <f>Table1[[#This Row],[Tendex]]/0.38</f>
        <v>0.68680970079210513</v>
      </c>
      <c r="DJ105" s="14">
        <f>SUM(Table1[[#This Row],[DPI]:[%Tendex]])/32</f>
        <v>0.60977506167263051</v>
      </c>
    </row>
    <row r="106" spans="1:114" x14ac:dyDescent="0.25">
      <c r="A106" t="s">
        <v>95</v>
      </c>
      <c r="B106" t="s">
        <v>97</v>
      </c>
      <c r="C106" t="s">
        <v>93</v>
      </c>
      <c r="D106" t="s">
        <v>72</v>
      </c>
      <c r="E106" s="7">
        <v>10.5</v>
      </c>
      <c r="F106" t="s">
        <v>98</v>
      </c>
      <c r="G106" s="7">
        <v>100.52</v>
      </c>
      <c r="H106" s="6">
        <v>28</v>
      </c>
      <c r="I106" s="6">
        <v>45</v>
      </c>
      <c r="J106" s="6">
        <v>32</v>
      </c>
      <c r="K106" s="6">
        <v>13</v>
      </c>
      <c r="L106" s="8">
        <f>Table1[[#This Row],[W]]/Table1[[#This Row],[GP]]</f>
        <v>0.71111111111111114</v>
      </c>
      <c r="M106" s="6">
        <v>15173.83333333335</v>
      </c>
      <c r="N106" s="7">
        <v>34.6</v>
      </c>
      <c r="O106" s="7">
        <v>1557</v>
      </c>
      <c r="P106" s="7">
        <v>26.8</v>
      </c>
      <c r="Q106" s="7">
        <v>9.1999999999999993</v>
      </c>
      <c r="R106" s="7">
        <v>18.8</v>
      </c>
      <c r="S106" s="7">
        <v>49</v>
      </c>
      <c r="T106" s="7">
        <v>1.7</v>
      </c>
      <c r="U106" s="7">
        <v>4.9000000000000004</v>
      </c>
      <c r="V106" s="7">
        <v>35.6</v>
      </c>
      <c r="W106" s="7">
        <v>6.6</v>
      </c>
      <c r="X106" s="7">
        <v>7.6</v>
      </c>
      <c r="Y106" s="7">
        <v>86.3</v>
      </c>
      <c r="Z106" s="7">
        <v>1.4</v>
      </c>
      <c r="AA106" s="7">
        <v>6.2</v>
      </c>
      <c r="AB106" s="7">
        <v>7.6</v>
      </c>
      <c r="AC106" s="7">
        <v>0.2</v>
      </c>
      <c r="AD106" s="7">
        <v>3.3</v>
      </c>
      <c r="AE106" s="7">
        <v>2</v>
      </c>
      <c r="AF106" s="7">
        <v>1.8</v>
      </c>
      <c r="AG106" s="7">
        <v>0.4</v>
      </c>
      <c r="AH106" s="7">
        <v>0.8</v>
      </c>
      <c r="AI106" s="7">
        <v>1.5</v>
      </c>
      <c r="AJ106" s="7">
        <v>6.1</v>
      </c>
      <c r="AK106" s="7">
        <v>114.8</v>
      </c>
      <c r="AL106" s="7">
        <v>108.8</v>
      </c>
      <c r="AM106" s="7">
        <v>15.5</v>
      </c>
      <c r="AN106" s="7">
        <v>4</v>
      </c>
      <c r="AO106" s="7">
        <v>17</v>
      </c>
      <c r="AP106" s="7">
        <v>7.5</v>
      </c>
      <c r="AQ106" s="7">
        <f>0.96*Table1[[#This Row],[FGA]]+Table1[[#This Row],[TOV]]+(0.44*Table1[[#This Row],[FTA]]-Table1[[#This Row],[OREB]])</f>
        <v>21.991999999999997</v>
      </c>
      <c r="AR106" s="5">
        <v>12</v>
      </c>
      <c r="AS106" s="5">
        <v>0</v>
      </c>
      <c r="AT106" s="5">
        <v>8.8000000000000007</v>
      </c>
      <c r="AU106" s="5">
        <v>475</v>
      </c>
      <c r="AV106" s="9">
        <f>Table1[[#This Row],[BLK]]+Table1[[#This Row],[PFD]]+Table1[[#This Row],[STL]]+Table1[Deflections]+Table1[[#This Row],[LooseBallsRecovered]]+Table1[[#This Row],[REB]]-Table1[[#This Row],[TOV]]+Table1[[#This Row],[ScreenAssistsPTS]]</f>
        <v>19.399999999999999</v>
      </c>
      <c r="AW10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11.11</v>
      </c>
      <c r="AX106" s="9">
        <f>Table1[[#This Row],[PTS]]/Table1[[#This Row],[POSS/G]]</f>
        <v>1.2186249545289198</v>
      </c>
      <c r="AY106" s="9">
        <v>12</v>
      </c>
      <c r="AZ106" s="9">
        <v>0.4</v>
      </c>
      <c r="BA106" s="9">
        <f>P106+AB106+AD106</f>
        <v>37.699999999999996</v>
      </c>
      <c r="BB106" s="9">
        <v>1.61</v>
      </c>
      <c r="BC106" s="9">
        <v>3.3</v>
      </c>
      <c r="BD106" s="9">
        <v>1.8</v>
      </c>
      <c r="BE106" s="9">
        <v>1632.6403552826571</v>
      </c>
      <c r="BF106" s="15">
        <v>35.1</v>
      </c>
      <c r="BG106" s="15">
        <v>8.3000000000000007</v>
      </c>
      <c r="BH106" s="9">
        <v>10.7</v>
      </c>
      <c r="BI106" s="9">
        <v>53.6</v>
      </c>
      <c r="BJ106" s="9">
        <f>0.4*Table1[[#This Row],[EFG%]]+0.25*Table1[[#This Row],[TOV%]]+0.2*Table1[[#This Row],[REB%]]+0.15*Table1[[#This Row],[FTr]]</f>
        <v>30.92</v>
      </c>
      <c r="BK106" s="9">
        <v>60.3</v>
      </c>
      <c r="BL106" s="9">
        <v>29.6</v>
      </c>
      <c r="BM106" s="9">
        <v>100.35</v>
      </c>
      <c r="BN106" s="9">
        <v>17.3</v>
      </c>
      <c r="BO106" s="9">
        <v>6</v>
      </c>
      <c r="BP106" s="9">
        <v>45.6</v>
      </c>
      <c r="BQ106" s="9">
        <v>4.5999999999999996</v>
      </c>
      <c r="BR106" s="9">
        <v>3.5</v>
      </c>
      <c r="BS106" s="9">
        <v>0.19</v>
      </c>
      <c r="BT106" s="9">
        <v>3</v>
      </c>
      <c r="BU106" s="9">
        <v>7.5</v>
      </c>
      <c r="BV10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16.999999999999996</v>
      </c>
      <c r="BW106" s="9">
        <v>8.5</v>
      </c>
      <c r="BX106" s="9">
        <v>4.9000000000000004</v>
      </c>
      <c r="BY106" s="9">
        <v>24</v>
      </c>
      <c r="BZ10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27.29999999999999</v>
      </c>
      <c r="CA106" s="9">
        <f>Table1[[#This Row],[VA]]/30</f>
        <v>15.833333333333334</v>
      </c>
      <c r="CB10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31.099999999999991</v>
      </c>
      <c r="CC10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0.28426699467202143</v>
      </c>
      <c r="CD106" s="12">
        <f>Table1[[#This Row],[Hustle]]/38</f>
        <v>0.51052631578947361</v>
      </c>
      <c r="CE106" s="12">
        <f>Table1[[#This Row],[Utility]]/23</f>
        <v>0.48304347826086952</v>
      </c>
      <c r="CF106" s="12">
        <f>Table1[[#This Row],[PPP]]/1.8</f>
        <v>0.67701386362717764</v>
      </c>
      <c r="CG106" s="12">
        <f>Table1[[#This Row],[AST Ratio]]/35</f>
        <v>0.34285714285714286</v>
      </c>
      <c r="CH106" s="12">
        <f>Table1[[#This Row],[ScreenAssistsPTS]]/18</f>
        <v>2.2222222222222223E-2</v>
      </c>
      <c r="CI106" s="12">
        <f>Table1[[#This Row],[PRA]]/50</f>
        <v>0.75399999999999989</v>
      </c>
      <c r="CJ106" s="12">
        <f>Table1[[#This Row],[AST/TO]]/3</f>
        <v>0.53666666666666674</v>
      </c>
      <c r="CK106" s="12">
        <f>Table1[[#This Row],[REB]]/25</f>
        <v>0.30399999999999999</v>
      </c>
      <c r="CL106" s="12">
        <f>Table1[[#This Row],[Deflections]]/5</f>
        <v>0.65999999999999992</v>
      </c>
      <c r="CM106" s="12">
        <f>Table1[[#This Row],[LooseBallsRecovered]]/2.3</f>
        <v>0.78260869565217395</v>
      </c>
      <c r="CN106" s="12">
        <f>Table1[[#This Row],[TeamELO]]/1800</f>
        <v>0.90702241960147612</v>
      </c>
      <c r="CO106" s="12">
        <f>Table1[[#This Row],[EFG%]]/70</f>
        <v>0.76571428571428568</v>
      </c>
      <c r="CP106" s="12">
        <f>Table1[[#This Row],[TS%]]/70</f>
        <v>0.86142857142857143</v>
      </c>
      <c r="CQ106" s="12">
        <f>Table1[[#This Row],[USG%]]/40</f>
        <v>0.74</v>
      </c>
      <c r="CR106" s="12">
        <f>Table1[[#This Row],[PACE]]/110</f>
        <v>0.91227272727272724</v>
      </c>
      <c r="CS106" s="12">
        <f>Table1[[#This Row],[PIE]]/24</f>
        <v>0.72083333333333333</v>
      </c>
      <c r="CT106" s="12">
        <f>(0.4*Table1[[#This Row],[EFG%]]+0.25*Table1[[#This Row],[TOV%]]+0.2*Table1[[#This Row],[REB%]]+0.15*Table1[[#This Row],[FTr]])/42</f>
        <v>0.73619047619047628</v>
      </c>
      <c r="CU106" s="12">
        <f>Table1[[#This Row],[NETRTG]]/17</f>
        <v>0.35294117647058826</v>
      </c>
      <c r="CV106" s="12">
        <f>Table1[[#This Row],[FP]]/62</f>
        <v>0.73548387096774193</v>
      </c>
      <c r="CW106" s="12">
        <f>Table1[[#This Row],[RPM(+/-)]]/12</f>
        <v>0.3833333333333333</v>
      </c>
      <c r="CX106" s="12">
        <f>Table1[[#This Row],[BPM]]/12</f>
        <v>0.29166666666666669</v>
      </c>
      <c r="CY106" s="12">
        <f>Table1[[#This Row],[WS/48]]/0.3</f>
        <v>0.63333333333333341</v>
      </c>
      <c r="CZ106" s="12">
        <f>Table1[[#This Row],[PIPM]]/9</f>
        <v>0.33333333333333331</v>
      </c>
      <c r="DA106" s="12">
        <f>Table1[[#This Row],[WAR]]/20</f>
        <v>0.375</v>
      </c>
      <c r="DB106" s="12">
        <f>Table1[[#This Row],[GmSc]]/21</f>
        <v>0.80952380952380931</v>
      </c>
      <c r="DC106" s="12">
        <f>Table1[[#This Row],[WinsRPM]]/21</f>
        <v>0.40476190476190477</v>
      </c>
      <c r="DD106" s="12">
        <f>Table1[[#This Row],[VORP]]/10</f>
        <v>0.49000000000000005</v>
      </c>
      <c r="DE106" s="12">
        <f>Table1[[#This Row],[PER]]/33</f>
        <v>0.72727272727272729</v>
      </c>
      <c r="DF106" s="12">
        <f>Table1[[#This Row],[EFF]]/36</f>
        <v>0.75833333333333308</v>
      </c>
      <c r="DG106" s="12">
        <f>Table1[[#This Row],[EWA]]/30</f>
        <v>0.52777777777777779</v>
      </c>
      <c r="DH106" s="12">
        <f>Table1[[#This Row],[PIR]]/40</f>
        <v>0.77749999999999975</v>
      </c>
      <c r="DI106" s="12">
        <f>Table1[[#This Row],[Tendex]]/0.38</f>
        <v>0.74807103861058266</v>
      </c>
      <c r="DJ106" s="14">
        <f>SUM(Table1[[#This Row],[DPI]:[%Tendex]])/32</f>
        <v>0.59577289075005402</v>
      </c>
    </row>
    <row r="107" spans="1:114" x14ac:dyDescent="0.25">
      <c r="A107" t="s">
        <v>58</v>
      </c>
      <c r="B107" t="s">
        <v>97</v>
      </c>
      <c r="C107" t="s">
        <v>91</v>
      </c>
      <c r="D107" t="s">
        <v>59</v>
      </c>
      <c r="E107" s="7">
        <v>10.5</v>
      </c>
      <c r="F107" t="s">
        <v>60</v>
      </c>
      <c r="G107" s="7">
        <v>102.59</v>
      </c>
      <c r="H107" s="6">
        <v>22</v>
      </c>
      <c r="I107" s="6">
        <v>23</v>
      </c>
      <c r="J107" s="6">
        <v>16</v>
      </c>
      <c r="K107" s="6">
        <v>7</v>
      </c>
      <c r="L107" s="8">
        <f>Table1[[#This Row],[W]]/Table1[[#This Row],[GP]]</f>
        <v>0.69565217391304346</v>
      </c>
      <c r="M107" s="6">
        <v>2827.7916666666752</v>
      </c>
      <c r="N107" s="7">
        <v>32.799999999999997</v>
      </c>
      <c r="O107" s="7">
        <v>754.4</v>
      </c>
      <c r="P107" s="7">
        <v>15.3</v>
      </c>
      <c r="Q107" s="7">
        <v>6.1</v>
      </c>
      <c r="R107" s="7">
        <v>11</v>
      </c>
      <c r="S107" s="7">
        <v>55.3</v>
      </c>
      <c r="T107" s="7">
        <v>0</v>
      </c>
      <c r="U107" s="7">
        <v>0</v>
      </c>
      <c r="V107" s="7">
        <v>0</v>
      </c>
      <c r="W107" s="7">
        <v>3.2</v>
      </c>
      <c r="X107" s="7">
        <v>5.2</v>
      </c>
      <c r="Y107" s="7">
        <v>61.3</v>
      </c>
      <c r="Z107" s="7">
        <v>1.9</v>
      </c>
      <c r="AA107" s="7">
        <v>6.7</v>
      </c>
      <c r="AB107" s="7">
        <v>8.6999999999999993</v>
      </c>
      <c r="AC107" s="7">
        <v>1.6</v>
      </c>
      <c r="AD107" s="7">
        <v>8</v>
      </c>
      <c r="AE107" s="7">
        <v>3.4</v>
      </c>
      <c r="AF107" s="7">
        <v>1.3</v>
      </c>
      <c r="AG107" s="7">
        <v>0.8</v>
      </c>
      <c r="AH107" s="7">
        <v>0.9</v>
      </c>
      <c r="AI107" s="7">
        <v>2.7</v>
      </c>
      <c r="AJ107" s="7">
        <v>4.5</v>
      </c>
      <c r="AK107" s="7">
        <v>109.1</v>
      </c>
      <c r="AL107" s="7">
        <v>107.4</v>
      </c>
      <c r="AM107" s="7">
        <v>37.6</v>
      </c>
      <c r="AN107" s="7">
        <v>5.7</v>
      </c>
      <c r="AO107" s="7">
        <v>18.399999999999999</v>
      </c>
      <c r="AP107" s="7">
        <v>13.9</v>
      </c>
      <c r="AQ107" s="7">
        <f>0.96*Table1[[#This Row],[FGA]]+Table1[[#This Row],[TOV]]+(0.44*Table1[[#This Row],[FTA]]-Table1[[#This Row],[OREB]])</f>
        <v>14.347999999999999</v>
      </c>
      <c r="AR107" s="5">
        <v>15</v>
      </c>
      <c r="AS107" s="5">
        <v>2</v>
      </c>
      <c r="AT107" s="5">
        <v>7</v>
      </c>
      <c r="AU107" s="5">
        <v>350</v>
      </c>
      <c r="AV107" s="9">
        <f>Table1[[#This Row],[BLK]]+Table1[[#This Row],[PFD]]+Table1[[#This Row],[STL]]+Table1[Deflections]+Table1[[#This Row],[LooseBallsRecovered]]+Table1[[#This Row],[REB]]-Table1[[#This Row],[TOV]]+Table1[[#This Row],[ScreenAssistsPTS]]</f>
        <v>19.399999999999999</v>
      </c>
      <c r="AW10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9.42</v>
      </c>
      <c r="AX107" s="9">
        <f>Table1[[#This Row],[PTS]]/Table1[[#This Row],[POSS/G]]</f>
        <v>1.066350710900474</v>
      </c>
      <c r="AY107" s="9">
        <v>32.200000000000003</v>
      </c>
      <c r="AZ107" s="9">
        <v>3.8</v>
      </c>
      <c r="BA107" s="9">
        <f>P107+AB107+AD107</f>
        <v>32</v>
      </c>
      <c r="BB107" s="9">
        <v>2.3199999999999998</v>
      </c>
      <c r="BC107" s="9">
        <v>2.2999999999999998</v>
      </c>
      <c r="BD107" s="9">
        <v>1.4</v>
      </c>
      <c r="BE107" s="9">
        <v>1582.9091890939433</v>
      </c>
      <c r="BF107" s="15">
        <v>29.1</v>
      </c>
      <c r="BG107" s="15">
        <v>20</v>
      </c>
      <c r="BH107" s="9">
        <v>12.4</v>
      </c>
      <c r="BI107" s="9">
        <v>55.3</v>
      </c>
      <c r="BJ107" s="9">
        <f>0.4*Table1[[#This Row],[EFG%]]+0.25*Table1[[#This Row],[TOV%]]+0.2*Table1[[#This Row],[REB%]]+0.15*Table1[[#This Row],[FTr]]</f>
        <v>33.965000000000003</v>
      </c>
      <c r="BK107" s="9">
        <v>57.8</v>
      </c>
      <c r="BL107" s="9">
        <v>21</v>
      </c>
      <c r="BM107" s="9">
        <v>104.05</v>
      </c>
      <c r="BN107" s="9">
        <v>15.4</v>
      </c>
      <c r="BO107" s="9">
        <v>1.7</v>
      </c>
      <c r="BP107" s="9">
        <v>40.6</v>
      </c>
      <c r="BQ107" s="9">
        <v>1</v>
      </c>
      <c r="BR107" s="9">
        <v>3.5</v>
      </c>
      <c r="BS107" s="9">
        <v>0.13</v>
      </c>
      <c r="BT107" s="9">
        <v>0.1</v>
      </c>
      <c r="BU107" s="9">
        <v>1</v>
      </c>
      <c r="BV10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9.4799999999999969</v>
      </c>
      <c r="BW107" s="9">
        <v>7.5</v>
      </c>
      <c r="BX107" s="9">
        <v>3</v>
      </c>
      <c r="BY107" s="9">
        <v>20</v>
      </c>
      <c r="BZ10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23.799999999999997</v>
      </c>
      <c r="CA107" s="9">
        <f>Table1[[#This Row],[VA]]/30</f>
        <v>11.666666666666666</v>
      </c>
      <c r="CB10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24.699999999999992</v>
      </c>
      <c r="CC10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0.25609913732731582</v>
      </c>
      <c r="CD107" s="12">
        <f>Table1[[#This Row],[Hustle]]/38</f>
        <v>0.51052631578947361</v>
      </c>
      <c r="CE107" s="12">
        <f>Table1[[#This Row],[Utility]]/23</f>
        <v>0.40956521739130436</v>
      </c>
      <c r="CF107" s="12">
        <f>Table1[[#This Row],[PPP]]/1.8</f>
        <v>0.59241706161137442</v>
      </c>
      <c r="CG107" s="12">
        <f>Table1[[#This Row],[AST Ratio]]/35</f>
        <v>0.92</v>
      </c>
      <c r="CH107" s="12">
        <f>Table1[[#This Row],[ScreenAssistsPTS]]/18</f>
        <v>0.21111111111111111</v>
      </c>
      <c r="CI107" s="12">
        <f>Table1[[#This Row],[PRA]]/50</f>
        <v>0.64</v>
      </c>
      <c r="CJ107" s="12">
        <f>Table1[[#This Row],[AST/TO]]/3</f>
        <v>0.77333333333333332</v>
      </c>
      <c r="CK107" s="12">
        <f>Table1[[#This Row],[REB]]/25</f>
        <v>0.34799999999999998</v>
      </c>
      <c r="CL107" s="12">
        <f>Table1[[#This Row],[Deflections]]/5</f>
        <v>0.45999999999999996</v>
      </c>
      <c r="CM107" s="12">
        <f>Table1[[#This Row],[LooseBallsRecovered]]/2.3</f>
        <v>0.60869565217391308</v>
      </c>
      <c r="CN107" s="12">
        <f>Table1[[#This Row],[TeamELO]]/1800</f>
        <v>0.87939399394107964</v>
      </c>
      <c r="CO107" s="12">
        <f>Table1[[#This Row],[EFG%]]/70</f>
        <v>0.78999999999999992</v>
      </c>
      <c r="CP107" s="12">
        <f>Table1[[#This Row],[TS%]]/70</f>
        <v>0.82571428571428562</v>
      </c>
      <c r="CQ107" s="12">
        <f>Table1[[#This Row],[USG%]]/40</f>
        <v>0.52500000000000002</v>
      </c>
      <c r="CR107" s="12">
        <f>Table1[[#This Row],[PACE]]/110</f>
        <v>0.94590909090909092</v>
      </c>
      <c r="CS107" s="12">
        <f>Table1[[#This Row],[PIE]]/24</f>
        <v>0.64166666666666672</v>
      </c>
      <c r="CT107" s="12">
        <f>(0.4*Table1[[#This Row],[EFG%]]+0.25*Table1[[#This Row],[TOV%]]+0.2*Table1[[#This Row],[REB%]]+0.15*Table1[[#This Row],[FTr]])/42</f>
        <v>0.80869047619047629</v>
      </c>
      <c r="CU107" s="12">
        <f>Table1[[#This Row],[NETRTG]]/17</f>
        <v>9.9999999999999992E-2</v>
      </c>
      <c r="CV107" s="12">
        <f>Table1[[#This Row],[FP]]/62</f>
        <v>0.65483870967741942</v>
      </c>
      <c r="CW107" s="12">
        <f>Table1[[#This Row],[RPM(+/-)]]/12</f>
        <v>8.3333333333333329E-2</v>
      </c>
      <c r="CX107" s="12">
        <f>Table1[[#This Row],[BPM]]/12</f>
        <v>0.29166666666666669</v>
      </c>
      <c r="CY107" s="12">
        <f>Table1[[#This Row],[WS/48]]/0.3</f>
        <v>0.43333333333333335</v>
      </c>
      <c r="CZ107" s="12">
        <f>Table1[[#This Row],[PIPM]]/9</f>
        <v>1.1111111111111112E-2</v>
      </c>
      <c r="DA107" s="12">
        <f>Table1[[#This Row],[WAR]]/20</f>
        <v>0.05</v>
      </c>
      <c r="DB107" s="12">
        <f>Table1[[#This Row],[GmSc]]/21</f>
        <v>0.45142857142857129</v>
      </c>
      <c r="DC107" s="12">
        <f>Table1[[#This Row],[WinsRPM]]/21</f>
        <v>0.35714285714285715</v>
      </c>
      <c r="DD107" s="12">
        <f>Table1[[#This Row],[VORP]]/10</f>
        <v>0.3</v>
      </c>
      <c r="DE107" s="12">
        <f>Table1[[#This Row],[PER]]/33</f>
        <v>0.60606060606060608</v>
      </c>
      <c r="DF107" s="12">
        <f>Table1[[#This Row],[EFF]]/36</f>
        <v>0.66111111111111098</v>
      </c>
      <c r="DG107" s="12">
        <f>Table1[[#This Row],[EWA]]/30</f>
        <v>0.3888888888888889</v>
      </c>
      <c r="DH107" s="12">
        <f>Table1[[#This Row],[PIR]]/40</f>
        <v>0.61749999999999983</v>
      </c>
      <c r="DI107" s="12">
        <f>Table1[[#This Row],[Tendex]]/0.38</f>
        <v>0.67394509822977844</v>
      </c>
      <c r="DJ107" s="14">
        <f>SUM(Table1[[#This Row],[DPI]:[%Tendex]])/32</f>
        <v>0.51782448411924342</v>
      </c>
    </row>
    <row r="108" spans="1:114" x14ac:dyDescent="0.25">
      <c r="A108" t="s">
        <v>95</v>
      </c>
      <c r="B108" t="s">
        <v>101</v>
      </c>
      <c r="C108" t="s">
        <v>93</v>
      </c>
      <c r="D108" t="s">
        <v>62</v>
      </c>
      <c r="E108" s="7">
        <v>11</v>
      </c>
      <c r="F108" t="s">
        <v>103</v>
      </c>
      <c r="G108" s="7">
        <v>102.39</v>
      </c>
      <c r="H108" s="6">
        <v>28</v>
      </c>
      <c r="I108" s="6">
        <v>46</v>
      </c>
      <c r="J108" s="6">
        <v>34</v>
      </c>
      <c r="K108" s="6">
        <v>12</v>
      </c>
      <c r="L108" s="8">
        <f>Table1[[#This Row],[W]]/Table1[[#This Row],[GP]]</f>
        <v>0.73913043478260865</v>
      </c>
      <c r="M108" s="6">
        <v>18832.880000000023</v>
      </c>
      <c r="N108" s="7">
        <v>32.299999999999997</v>
      </c>
      <c r="O108" s="7">
        <v>1485.8</v>
      </c>
      <c r="P108" s="7">
        <v>27</v>
      </c>
      <c r="Q108" s="7">
        <v>9.4</v>
      </c>
      <c r="R108" s="7">
        <v>20.2</v>
      </c>
      <c r="S108" s="7">
        <v>46.4</v>
      </c>
      <c r="T108" s="7">
        <v>2.1</v>
      </c>
      <c r="U108" s="7">
        <v>5.7</v>
      </c>
      <c r="V108" s="7">
        <v>36.5</v>
      </c>
      <c r="W108" s="7">
        <v>6.2</v>
      </c>
      <c r="X108" s="7">
        <v>6.8</v>
      </c>
      <c r="Y108" s="7">
        <v>89.8</v>
      </c>
      <c r="Z108" s="7">
        <v>1</v>
      </c>
      <c r="AA108" s="7">
        <v>6.5</v>
      </c>
      <c r="AB108" s="7">
        <v>7.5</v>
      </c>
      <c r="AC108" s="7">
        <v>0.5</v>
      </c>
      <c r="AD108" s="7">
        <v>5.2</v>
      </c>
      <c r="AE108" s="7">
        <v>2.9</v>
      </c>
      <c r="AF108" s="7">
        <v>1.8</v>
      </c>
      <c r="AG108" s="7">
        <v>0.6</v>
      </c>
      <c r="AH108" s="7">
        <v>0.8</v>
      </c>
      <c r="AI108" s="7">
        <v>2</v>
      </c>
      <c r="AJ108" s="7">
        <v>5.9</v>
      </c>
      <c r="AK108" s="7">
        <v>114.8</v>
      </c>
      <c r="AL108" s="7">
        <v>104.2</v>
      </c>
      <c r="AM108" s="7">
        <v>27.3</v>
      </c>
      <c r="AN108" s="7">
        <v>3.1</v>
      </c>
      <c r="AO108" s="7">
        <v>18.5</v>
      </c>
      <c r="AP108" s="7">
        <v>9.4</v>
      </c>
      <c r="AQ108" s="7">
        <f>0.96*Table1[[#This Row],[FGA]]+Table1[[#This Row],[TOV]]+(0.44*Table1[[#This Row],[FTA]]-Table1[[#This Row],[OREB]])</f>
        <v>24.283999999999999</v>
      </c>
      <c r="AR108" s="5">
        <v>13</v>
      </c>
      <c r="AS108" s="5">
        <v>1</v>
      </c>
      <c r="AT108" s="5">
        <v>7.6</v>
      </c>
      <c r="AU108" s="5">
        <v>398.8</v>
      </c>
      <c r="AV108" s="9">
        <f>Table1[[#This Row],[BLK]]+Table1[[#This Row],[PFD]]+Table1[[#This Row],[STL]]+Table1[Deflections]+Table1[[#This Row],[LooseBallsRecovered]]+Table1[[#This Row],[REB]]-Table1[[#This Row],[TOV]]+Table1[[#This Row],[ScreenAssistsPTS]]</f>
        <v>19.200000000000003</v>
      </c>
      <c r="AW10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10.689999999999998</v>
      </c>
      <c r="AX108" s="9">
        <f>Table1[[#This Row],[PTS]]/Table1[[#This Row],[POSS/G]]</f>
        <v>1.1118431889309834</v>
      </c>
      <c r="AY108" s="9">
        <v>16.8</v>
      </c>
      <c r="AZ108" s="9">
        <v>1.1000000000000001</v>
      </c>
      <c r="BA108" s="9">
        <f>P108+AB108+AD108</f>
        <v>39.700000000000003</v>
      </c>
      <c r="BB108" s="9">
        <v>1.79</v>
      </c>
      <c r="BC108" s="9">
        <v>3.7</v>
      </c>
      <c r="BD108" s="9">
        <v>1.5</v>
      </c>
      <c r="BE108" s="9">
        <v>1584.4686352820802</v>
      </c>
      <c r="BF108" s="15">
        <v>30.7</v>
      </c>
      <c r="BG108" s="15">
        <v>11</v>
      </c>
      <c r="BH108" s="9">
        <v>10.9</v>
      </c>
      <c r="BI108" s="9">
        <v>51.5</v>
      </c>
      <c r="BJ108" s="9">
        <f>0.4*Table1[[#This Row],[EFG%]]+0.25*Table1[[#This Row],[TOV%]]+0.2*Table1[[#This Row],[REB%]]+0.15*Table1[[#This Row],[FTr]]</f>
        <v>30.135000000000002</v>
      </c>
      <c r="BK108" s="9">
        <v>58.1</v>
      </c>
      <c r="BL108" s="9">
        <v>33.200000000000003</v>
      </c>
      <c r="BM108" s="9">
        <v>101.18</v>
      </c>
      <c r="BN108" s="9">
        <v>19.399999999999999</v>
      </c>
      <c r="BO108" s="9">
        <v>10.6</v>
      </c>
      <c r="BP108" s="9">
        <v>48.4</v>
      </c>
      <c r="BQ108" s="9">
        <v>7.3</v>
      </c>
      <c r="BR108" s="9">
        <v>4.08</v>
      </c>
      <c r="BS108" s="9">
        <v>0.222</v>
      </c>
      <c r="BT108" s="9">
        <v>6.42</v>
      </c>
      <c r="BU108" s="9">
        <v>10.0734177331137</v>
      </c>
      <c r="BV10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15.31</v>
      </c>
      <c r="BW108" s="9">
        <v>5.66</v>
      </c>
      <c r="BX108" s="9">
        <v>4.5999999999999996</v>
      </c>
      <c r="BY108" s="9">
        <v>26.76</v>
      </c>
      <c r="BZ10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27.800000000000004</v>
      </c>
      <c r="CA108" s="9">
        <f>Table1[[#This Row],[VA]]/30</f>
        <v>13.293333333333333</v>
      </c>
      <c r="CB10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30.9</v>
      </c>
      <c r="CC10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0.28444503332264914</v>
      </c>
      <c r="CD108" s="12">
        <f>Table1[[#This Row],[Hustle]]/38</f>
        <v>0.50526315789473697</v>
      </c>
      <c r="CE108" s="12">
        <f>Table1[[#This Row],[Utility]]/23</f>
        <v>0.46478260869565208</v>
      </c>
      <c r="CF108" s="12">
        <f>Table1[[#This Row],[PPP]]/1.8</f>
        <v>0.617690660517213</v>
      </c>
      <c r="CG108" s="12">
        <f>Table1[[#This Row],[AST Ratio]]/35</f>
        <v>0.48000000000000004</v>
      </c>
      <c r="CH108" s="12">
        <f>Table1[[#This Row],[ScreenAssistsPTS]]/18</f>
        <v>6.1111111111111116E-2</v>
      </c>
      <c r="CI108" s="12">
        <f>Table1[[#This Row],[PRA]]/50</f>
        <v>0.79400000000000004</v>
      </c>
      <c r="CJ108" s="12">
        <f>Table1[[#This Row],[AST/TO]]/3</f>
        <v>0.59666666666666668</v>
      </c>
      <c r="CK108" s="12">
        <f>Table1[[#This Row],[REB]]/25</f>
        <v>0.3</v>
      </c>
      <c r="CL108" s="12">
        <f>Table1[[#This Row],[Deflections]]/5</f>
        <v>0.74</v>
      </c>
      <c r="CM108" s="12">
        <f>Table1[[#This Row],[LooseBallsRecovered]]/2.3</f>
        <v>0.65217391304347827</v>
      </c>
      <c r="CN108" s="12">
        <f>Table1[[#This Row],[TeamELO]]/1800</f>
        <v>0.88026035293448901</v>
      </c>
      <c r="CO108" s="12">
        <f>Table1[[#This Row],[EFG%]]/70</f>
        <v>0.73571428571428577</v>
      </c>
      <c r="CP108" s="12">
        <f>Table1[[#This Row],[TS%]]/70</f>
        <v>0.83000000000000007</v>
      </c>
      <c r="CQ108" s="12">
        <f>Table1[[#This Row],[USG%]]/40</f>
        <v>0.83000000000000007</v>
      </c>
      <c r="CR108" s="12">
        <f>Table1[[#This Row],[PACE]]/110</f>
        <v>0.91981818181818187</v>
      </c>
      <c r="CS108" s="12">
        <f>Table1[[#This Row],[PIE]]/24</f>
        <v>0.80833333333333324</v>
      </c>
      <c r="CT108" s="12">
        <f>(0.4*Table1[[#This Row],[EFG%]]+0.25*Table1[[#This Row],[TOV%]]+0.2*Table1[[#This Row],[REB%]]+0.15*Table1[[#This Row],[FTr]])/42</f>
        <v>0.71750000000000003</v>
      </c>
      <c r="CU108" s="12">
        <f>Table1[[#This Row],[NETRTG]]/17</f>
        <v>0.62352941176470589</v>
      </c>
      <c r="CV108" s="12">
        <f>Table1[[#This Row],[FP]]/62</f>
        <v>0.78064516129032258</v>
      </c>
      <c r="CW108" s="12">
        <f>Table1[[#This Row],[RPM(+/-)]]/12</f>
        <v>0.60833333333333328</v>
      </c>
      <c r="CX108" s="12">
        <f>Table1[[#This Row],[BPM]]/12</f>
        <v>0.34</v>
      </c>
      <c r="CY108" s="12">
        <f>Table1[[#This Row],[WS/48]]/0.3</f>
        <v>0.74</v>
      </c>
      <c r="CZ108" s="12">
        <f>Table1[[#This Row],[PIPM]]/9</f>
        <v>0.71333333333333337</v>
      </c>
      <c r="DA108" s="12">
        <f>Table1[[#This Row],[WAR]]/20</f>
        <v>0.50367088665568505</v>
      </c>
      <c r="DB108" s="12">
        <f>Table1[[#This Row],[GmSc]]/21</f>
        <v>0.72904761904761906</v>
      </c>
      <c r="DC108" s="12">
        <f>Table1[[#This Row],[WinsRPM]]/21</f>
        <v>0.26952380952380955</v>
      </c>
      <c r="DD108" s="12">
        <f>Table1[[#This Row],[VORP]]/10</f>
        <v>0.45999999999999996</v>
      </c>
      <c r="DE108" s="12">
        <f>Table1[[#This Row],[PER]]/33</f>
        <v>0.81090909090909091</v>
      </c>
      <c r="DF108" s="12">
        <f>Table1[[#This Row],[EFF]]/36</f>
        <v>0.77222222222222237</v>
      </c>
      <c r="DG108" s="12">
        <f>Table1[[#This Row],[EWA]]/30</f>
        <v>0.44311111111111112</v>
      </c>
      <c r="DH108" s="12">
        <f>Table1[[#This Row],[PIR]]/40</f>
        <v>0.77249999999999996</v>
      </c>
      <c r="DI108" s="12">
        <f>Table1[[#This Row],[Tendex]]/0.38</f>
        <v>0.74853956137539246</v>
      </c>
      <c r="DJ108" s="14">
        <f>SUM(Table1[[#This Row],[DPI]:[%Tendex]])/32</f>
        <v>0.63277124413424302</v>
      </c>
    </row>
    <row r="109" spans="1:114" x14ac:dyDescent="0.25">
      <c r="A109" t="s">
        <v>86</v>
      </c>
      <c r="B109" t="s">
        <v>97</v>
      </c>
      <c r="C109" t="s">
        <v>93</v>
      </c>
      <c r="D109" t="s">
        <v>62</v>
      </c>
      <c r="E109" s="7">
        <v>11</v>
      </c>
      <c r="F109" t="s">
        <v>83</v>
      </c>
      <c r="G109" s="7">
        <v>103.38</v>
      </c>
      <c r="H109" s="6">
        <v>30</v>
      </c>
      <c r="I109" s="6">
        <v>53</v>
      </c>
      <c r="J109" s="6">
        <v>33</v>
      </c>
      <c r="K109" s="6">
        <v>20</v>
      </c>
      <c r="L109" s="8">
        <f>Table1[[#This Row],[W]]/Table1[[#This Row],[GP]]</f>
        <v>0.62264150943396224</v>
      </c>
      <c r="M109" s="6">
        <v>28488.75</v>
      </c>
      <c r="N109" s="7">
        <v>35.799999999999997</v>
      </c>
      <c r="O109" s="7">
        <v>1897.3999999999999</v>
      </c>
      <c r="P109" s="7">
        <v>22.5</v>
      </c>
      <c r="Q109" s="7">
        <v>8.5</v>
      </c>
      <c r="R109" s="7">
        <v>20</v>
      </c>
      <c r="S109" s="7">
        <v>42.3</v>
      </c>
      <c r="T109" s="7">
        <v>1.3</v>
      </c>
      <c r="U109" s="7">
        <v>5.0999999999999996</v>
      </c>
      <c r="V109" s="7">
        <v>26.5</v>
      </c>
      <c r="W109" s="7">
        <v>4.2</v>
      </c>
      <c r="X109" s="7">
        <v>6.5</v>
      </c>
      <c r="Y109" s="7">
        <v>65.599999999999994</v>
      </c>
      <c r="Z109" s="7">
        <v>1.5</v>
      </c>
      <c r="AA109" s="7">
        <v>9.8000000000000007</v>
      </c>
      <c r="AB109" s="7">
        <v>11.3</v>
      </c>
      <c r="AC109" s="7">
        <v>0.1</v>
      </c>
      <c r="AD109" s="7">
        <v>10.9</v>
      </c>
      <c r="AE109" s="7">
        <v>4.7</v>
      </c>
      <c r="AF109" s="7">
        <v>2.1</v>
      </c>
      <c r="AG109" s="7">
        <v>0.5</v>
      </c>
      <c r="AH109" s="7">
        <v>0.9</v>
      </c>
      <c r="AI109" s="7">
        <v>3.5</v>
      </c>
      <c r="AJ109" s="7">
        <v>4.5999999999999996</v>
      </c>
      <c r="AK109" s="7">
        <v>113.3</v>
      </c>
      <c r="AL109" s="7">
        <v>106.7</v>
      </c>
      <c r="AM109" s="7">
        <v>44</v>
      </c>
      <c r="AN109" s="7">
        <v>3.7</v>
      </c>
      <c r="AO109" s="7">
        <v>26.2</v>
      </c>
      <c r="AP109" s="7">
        <v>12.2</v>
      </c>
      <c r="AQ109" s="7">
        <f>0.96*Table1[[#This Row],[FGA]]+Table1[[#This Row],[TOV]]+(0.44*Table1[[#This Row],[FTA]]-Table1[[#This Row],[OREB]])</f>
        <v>25.259999999999998</v>
      </c>
      <c r="AR109" s="5">
        <v>44</v>
      </c>
      <c r="AS109" s="5">
        <v>25</v>
      </c>
      <c r="AT109" s="5">
        <v>7.5</v>
      </c>
      <c r="AU109" s="5">
        <v>395</v>
      </c>
      <c r="AV109" s="9">
        <f>Table1[[#This Row],[BLK]]+Table1[[#This Row],[PFD]]+Table1[[#This Row],[STL]]+Table1[Deflections]+Table1[[#This Row],[LooseBallsRecovered]]+Table1[[#This Row],[REB]]-Table1[[#This Row],[TOV]]+Table1[[#This Row],[ScreenAssistsPTS]]</f>
        <v>19.200000000000003</v>
      </c>
      <c r="AW10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5.83</v>
      </c>
      <c r="AX109" s="9">
        <f>Table1[[#This Row],[PTS]]/Table1[[#This Row],[POSS/G]]</f>
        <v>0.89073634204275542</v>
      </c>
      <c r="AY109" s="9">
        <v>28.4</v>
      </c>
      <c r="AZ109" s="9">
        <v>0.2</v>
      </c>
      <c r="BA109" s="9">
        <f>P109+AB109+AD109</f>
        <v>44.699999999999996</v>
      </c>
      <c r="BB109" s="9">
        <v>2.33</v>
      </c>
      <c r="BC109" s="9">
        <v>3.3</v>
      </c>
      <c r="BD109" s="9">
        <v>1.9</v>
      </c>
      <c r="BE109" s="9">
        <v>1598.8005738859474</v>
      </c>
      <c r="BF109" s="15">
        <v>21</v>
      </c>
      <c r="BG109" s="15">
        <v>17</v>
      </c>
      <c r="BH109" s="9">
        <v>14.6</v>
      </c>
      <c r="BI109" s="9">
        <v>45.6</v>
      </c>
      <c r="BJ109" s="9">
        <f>0.4*Table1[[#This Row],[EFG%]]+0.25*Table1[[#This Row],[TOV%]]+0.2*Table1[[#This Row],[REB%]]+0.15*Table1[[#This Row],[FTr]]</f>
        <v>28.560000000000002</v>
      </c>
      <c r="BK109" s="9">
        <v>49.2</v>
      </c>
      <c r="BL109" s="9">
        <v>30.6</v>
      </c>
      <c r="BM109" s="9">
        <v>105.95</v>
      </c>
      <c r="BN109" s="9">
        <v>16</v>
      </c>
      <c r="BO109" s="9">
        <v>6.5</v>
      </c>
      <c r="BP109" s="9">
        <v>55.5</v>
      </c>
      <c r="BQ109" s="9">
        <v>5.2</v>
      </c>
      <c r="BR109" s="9">
        <v>7.5</v>
      </c>
      <c r="BS109" s="9">
        <v>0.16</v>
      </c>
      <c r="BT109" s="9">
        <v>4</v>
      </c>
      <c r="BU109" s="9">
        <v>8</v>
      </c>
      <c r="BV10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10.560000000000002</v>
      </c>
      <c r="BW109" s="9">
        <v>9.5</v>
      </c>
      <c r="BX109" s="9">
        <v>4.5</v>
      </c>
      <c r="BY109" s="9">
        <v>26</v>
      </c>
      <c r="BZ10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28.8</v>
      </c>
      <c r="CA109" s="9">
        <f>Table1[[#This Row],[VA]]/30</f>
        <v>13.166666666666666</v>
      </c>
      <c r="CB10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</v>
      </c>
      <c r="CC10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0.30977053284245987</v>
      </c>
      <c r="CD109" s="12">
        <f>Table1[[#This Row],[Hustle]]/38</f>
        <v>0.50526315789473697</v>
      </c>
      <c r="CE109" s="12">
        <f>Table1[[#This Row],[Utility]]/23</f>
        <v>0.25347826086956521</v>
      </c>
      <c r="CF109" s="12">
        <f>Table1[[#This Row],[PPP]]/1.8</f>
        <v>0.49485352335708632</v>
      </c>
      <c r="CG109" s="12">
        <f>Table1[[#This Row],[AST Ratio]]/35</f>
        <v>0.81142857142857139</v>
      </c>
      <c r="CH109" s="12">
        <f>Table1[[#This Row],[ScreenAssistsPTS]]/18</f>
        <v>1.1111111111111112E-2</v>
      </c>
      <c r="CI109" s="12">
        <f>Table1[[#This Row],[PRA]]/50</f>
        <v>0.89399999999999991</v>
      </c>
      <c r="CJ109" s="12">
        <f>Table1[[#This Row],[AST/TO]]/3</f>
        <v>0.77666666666666673</v>
      </c>
      <c r="CK109" s="12">
        <f>Table1[[#This Row],[REB]]/25</f>
        <v>0.45200000000000001</v>
      </c>
      <c r="CL109" s="12">
        <f>Table1[[#This Row],[Deflections]]/5</f>
        <v>0.65999999999999992</v>
      </c>
      <c r="CM109" s="12">
        <f>Table1[[#This Row],[LooseBallsRecovered]]/2.3</f>
        <v>0.82608695652173914</v>
      </c>
      <c r="CN109" s="12">
        <f>Table1[[#This Row],[TeamELO]]/1800</f>
        <v>0.88822254104774856</v>
      </c>
      <c r="CO109" s="12">
        <f>Table1[[#This Row],[EFG%]]/70</f>
        <v>0.65142857142857147</v>
      </c>
      <c r="CP109" s="12">
        <f>Table1[[#This Row],[TS%]]/70</f>
        <v>0.70285714285714285</v>
      </c>
      <c r="CQ109" s="12">
        <f>Table1[[#This Row],[USG%]]/40</f>
        <v>0.76500000000000001</v>
      </c>
      <c r="CR109" s="12">
        <f>Table1[[#This Row],[PACE]]/110</f>
        <v>0.96318181818181825</v>
      </c>
      <c r="CS109" s="12">
        <f>Table1[[#This Row],[PIE]]/24</f>
        <v>0.66666666666666663</v>
      </c>
      <c r="CT109" s="12">
        <f>(0.4*Table1[[#This Row],[EFG%]]+0.25*Table1[[#This Row],[TOV%]]+0.2*Table1[[#This Row],[REB%]]+0.15*Table1[[#This Row],[FTr]])/42</f>
        <v>0.68</v>
      </c>
      <c r="CU109" s="12">
        <f>Table1[[#This Row],[NETRTG]]/17</f>
        <v>0.38235294117647056</v>
      </c>
      <c r="CV109" s="12">
        <f>Table1[[#This Row],[FP]]/62</f>
        <v>0.89516129032258063</v>
      </c>
      <c r="CW109" s="12">
        <f>Table1[[#This Row],[RPM(+/-)]]/12</f>
        <v>0.43333333333333335</v>
      </c>
      <c r="CX109" s="12">
        <f>Table1[[#This Row],[BPM]]/12</f>
        <v>0.625</v>
      </c>
      <c r="CY109" s="12">
        <f>Table1[[#This Row],[WS/48]]/0.3</f>
        <v>0.53333333333333333</v>
      </c>
      <c r="CZ109" s="12">
        <f>Table1[[#This Row],[PIPM]]/9</f>
        <v>0.44444444444444442</v>
      </c>
      <c r="DA109" s="12">
        <f>Table1[[#This Row],[WAR]]/20</f>
        <v>0.4</v>
      </c>
      <c r="DB109" s="12">
        <f>Table1[[#This Row],[GmSc]]/21</f>
        <v>0.502857142857143</v>
      </c>
      <c r="DC109" s="12">
        <f>Table1[[#This Row],[WinsRPM]]/21</f>
        <v>0.45238095238095238</v>
      </c>
      <c r="DD109" s="12">
        <f>Table1[[#This Row],[VORP]]/10</f>
        <v>0.45</v>
      </c>
      <c r="DE109" s="12">
        <f>Table1[[#This Row],[PER]]/33</f>
        <v>0.78787878787878785</v>
      </c>
      <c r="DF109" s="12">
        <f>Table1[[#This Row],[EFF]]/36</f>
        <v>0.8</v>
      </c>
      <c r="DG109" s="12">
        <f>Table1[[#This Row],[EWA]]/30</f>
        <v>0.43888888888888888</v>
      </c>
      <c r="DH109" s="12">
        <f>Table1[[#This Row],[PIR]]/40</f>
        <v>0.72499999999999998</v>
      </c>
      <c r="DI109" s="12">
        <f>Table1[[#This Row],[Tendex]]/0.38</f>
        <v>0.81518561274331547</v>
      </c>
      <c r="DJ109" s="14">
        <f>SUM(Table1[[#This Row],[DPI]:[%Tendex]])/32</f>
        <v>0.61525192860595879</v>
      </c>
    </row>
    <row r="110" spans="1:114" x14ac:dyDescent="0.25">
      <c r="A110" t="s">
        <v>82</v>
      </c>
      <c r="B110" t="s">
        <v>97</v>
      </c>
      <c r="C110" t="s">
        <v>92</v>
      </c>
      <c r="D110" t="s">
        <v>72</v>
      </c>
      <c r="E110" s="7">
        <v>10.5</v>
      </c>
      <c r="F110" t="s">
        <v>83</v>
      </c>
      <c r="G110" s="7">
        <v>103.38</v>
      </c>
      <c r="H110" s="6">
        <v>29</v>
      </c>
      <c r="I110" s="6">
        <v>35</v>
      </c>
      <c r="J110" s="6">
        <v>22</v>
      </c>
      <c r="K110" s="6">
        <v>13</v>
      </c>
      <c r="L110" s="8">
        <f>Table1[[#This Row],[W]]/Table1[[#This Row],[GP]]</f>
        <v>0.62857142857142856</v>
      </c>
      <c r="M110" s="6">
        <v>16987</v>
      </c>
      <c r="N110" s="7">
        <v>35.299999999999997</v>
      </c>
      <c r="O110" s="7">
        <v>1235.5</v>
      </c>
      <c r="P110" s="7">
        <v>26.4</v>
      </c>
      <c r="Q110" s="7">
        <v>9.1</v>
      </c>
      <c r="R110" s="7">
        <v>20.100000000000001</v>
      </c>
      <c r="S110" s="7">
        <v>45</v>
      </c>
      <c r="T110" s="7">
        <v>3.3</v>
      </c>
      <c r="U110" s="7">
        <v>8.6999999999999993</v>
      </c>
      <c r="V110" s="7">
        <v>38.5</v>
      </c>
      <c r="W110" s="7">
        <v>5</v>
      </c>
      <c r="X110" s="7">
        <v>5.9</v>
      </c>
      <c r="Y110" s="7">
        <v>83.7</v>
      </c>
      <c r="Z110" s="7">
        <v>1.5</v>
      </c>
      <c r="AA110" s="7">
        <v>6.7</v>
      </c>
      <c r="AB110" s="7">
        <v>8.1999999999999993</v>
      </c>
      <c r="AC110" s="7">
        <v>0.3</v>
      </c>
      <c r="AD110" s="7">
        <v>4.0999999999999996</v>
      </c>
      <c r="AE110" s="7">
        <v>2.8</v>
      </c>
      <c r="AF110" s="7">
        <v>2.2000000000000002</v>
      </c>
      <c r="AG110" s="7">
        <v>0.6</v>
      </c>
      <c r="AH110" s="7">
        <v>0.6</v>
      </c>
      <c r="AI110" s="7">
        <v>2.9</v>
      </c>
      <c r="AJ110" s="7">
        <v>4.5999999999999996</v>
      </c>
      <c r="AK110" s="7">
        <v>110.4</v>
      </c>
      <c r="AL110" s="7">
        <v>100.1</v>
      </c>
      <c r="AM110" s="7">
        <v>18</v>
      </c>
      <c r="AN110" s="7">
        <v>3.9</v>
      </c>
      <c r="AO110" s="7">
        <v>17.600000000000001</v>
      </c>
      <c r="AP110" s="7">
        <v>9.5</v>
      </c>
      <c r="AQ110" s="7">
        <f>0.96*Table1[[#This Row],[FGA]]+Table1[[#This Row],[TOV]]+(0.44*Table1[[#This Row],[FTA]]-Table1[[#This Row],[OREB]])</f>
        <v>23.192</v>
      </c>
      <c r="AR110" s="5">
        <v>13</v>
      </c>
      <c r="AS110" s="5">
        <v>0</v>
      </c>
      <c r="AT110" s="5">
        <v>13</v>
      </c>
      <c r="AU110" s="5">
        <v>500</v>
      </c>
      <c r="AV110" s="9">
        <f>Table1[[#This Row],[BLK]]+Table1[[#This Row],[PFD]]+Table1[[#This Row],[STL]]+Table1[Deflections]+Table1[[#This Row],[LooseBallsRecovered]]+Table1[[#This Row],[REB]]-Table1[[#This Row],[TOV]]+Table1[[#This Row],[ScreenAssistsPTS]]</f>
        <v>19.2</v>
      </c>
      <c r="AW11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8.9699999999999989</v>
      </c>
      <c r="AX110" s="9">
        <f>Table1[[#This Row],[PTS]]/Table1[[#This Row],[POSS/G]]</f>
        <v>1.1383235598482235</v>
      </c>
      <c r="AY110" s="9">
        <v>14</v>
      </c>
      <c r="AZ110" s="9">
        <v>0.6</v>
      </c>
      <c r="BA110" s="9">
        <f>P110+AB110+AD110</f>
        <v>38.699999999999996</v>
      </c>
      <c r="BB110" s="9">
        <v>1.47</v>
      </c>
      <c r="BC110" s="9">
        <v>3.5</v>
      </c>
      <c r="BD110" s="9">
        <v>2.2999999999999998</v>
      </c>
      <c r="BE110" s="9">
        <v>1592.3236995368566</v>
      </c>
      <c r="BF110" s="15">
        <v>24.9</v>
      </c>
      <c r="BG110" s="15">
        <v>11</v>
      </c>
      <c r="BH110" s="9">
        <v>10.5</v>
      </c>
      <c r="BI110" s="9">
        <v>53.3</v>
      </c>
      <c r="BJ110" s="9">
        <f>0.4*Table1[[#This Row],[EFG%]]+0.25*Table1[[#This Row],[TOV%]]+0.2*Table1[[#This Row],[REB%]]+0.15*Table1[[#This Row],[FTr]]</f>
        <v>29.905000000000001</v>
      </c>
      <c r="BK110" s="9">
        <v>58.1</v>
      </c>
      <c r="BL110" s="9">
        <v>28.3</v>
      </c>
      <c r="BM110" s="9">
        <v>104.81</v>
      </c>
      <c r="BN110" s="9">
        <v>16.899999999999999</v>
      </c>
      <c r="BO110" s="9">
        <v>10.3</v>
      </c>
      <c r="BP110" s="9">
        <v>48.2</v>
      </c>
      <c r="BQ110" s="9">
        <v>8</v>
      </c>
      <c r="BR110" s="9">
        <v>7</v>
      </c>
      <c r="BS110" s="9">
        <v>0.27</v>
      </c>
      <c r="BT110" s="9">
        <v>7</v>
      </c>
      <c r="BU110" s="9">
        <v>18</v>
      </c>
      <c r="BV11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15.690000000000005</v>
      </c>
      <c r="BW110" s="9">
        <v>18</v>
      </c>
      <c r="BX110" s="9">
        <v>5</v>
      </c>
      <c r="BY110" s="9">
        <v>24</v>
      </c>
      <c r="BZ11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26.8</v>
      </c>
      <c r="CA110" s="9">
        <f>Table1[[#This Row],[VA]]/30</f>
        <v>16.666666666666668</v>
      </c>
      <c r="CB11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27.9</v>
      </c>
      <c r="CC11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0.27204320357978828</v>
      </c>
      <c r="CD110" s="12">
        <f>Table1[[#This Row],[Hustle]]/38</f>
        <v>0.50526315789473686</v>
      </c>
      <c r="CE110" s="12">
        <f>Table1[[#This Row],[Utility]]/23</f>
        <v>0.38999999999999996</v>
      </c>
      <c r="CF110" s="12">
        <f>Table1[[#This Row],[PPP]]/1.8</f>
        <v>0.63240197769345752</v>
      </c>
      <c r="CG110" s="12">
        <f>Table1[[#This Row],[AST Ratio]]/35</f>
        <v>0.4</v>
      </c>
      <c r="CH110" s="12">
        <f>Table1[[#This Row],[ScreenAssistsPTS]]/18</f>
        <v>3.3333333333333333E-2</v>
      </c>
      <c r="CI110" s="12">
        <f>Table1[[#This Row],[PRA]]/50</f>
        <v>0.77399999999999991</v>
      </c>
      <c r="CJ110" s="12">
        <f>Table1[[#This Row],[AST/TO]]/3</f>
        <v>0.49</v>
      </c>
      <c r="CK110" s="12">
        <f>Table1[[#This Row],[REB]]/25</f>
        <v>0.32799999999999996</v>
      </c>
      <c r="CL110" s="12">
        <f>Table1[[#This Row],[Deflections]]/5</f>
        <v>0.7</v>
      </c>
      <c r="CM110" s="12">
        <f>Table1[[#This Row],[LooseBallsRecovered]]/2.3</f>
        <v>1</v>
      </c>
      <c r="CN110" s="12">
        <f>Table1[[#This Row],[TeamELO]]/1800</f>
        <v>0.8846242775204759</v>
      </c>
      <c r="CO110" s="12">
        <f>Table1[[#This Row],[EFG%]]/70</f>
        <v>0.76142857142857134</v>
      </c>
      <c r="CP110" s="12">
        <f>Table1[[#This Row],[TS%]]/70</f>
        <v>0.83000000000000007</v>
      </c>
      <c r="CQ110" s="12">
        <f>Table1[[#This Row],[USG%]]/40</f>
        <v>0.70750000000000002</v>
      </c>
      <c r="CR110" s="12">
        <f>Table1[[#This Row],[PACE]]/110</f>
        <v>0.95281818181818179</v>
      </c>
      <c r="CS110" s="12">
        <f>Table1[[#This Row],[PIE]]/24</f>
        <v>0.70416666666666661</v>
      </c>
      <c r="CT110" s="12">
        <f>(0.4*Table1[[#This Row],[EFG%]]+0.25*Table1[[#This Row],[TOV%]]+0.2*Table1[[#This Row],[REB%]]+0.15*Table1[[#This Row],[FTr]])/42</f>
        <v>0.7120238095238095</v>
      </c>
      <c r="CU110" s="12">
        <f>Table1[[#This Row],[NETRTG]]/17</f>
        <v>0.60588235294117654</v>
      </c>
      <c r="CV110" s="12">
        <f>Table1[[#This Row],[FP]]/62</f>
        <v>0.77741935483870972</v>
      </c>
      <c r="CW110" s="12">
        <f>Table1[[#This Row],[RPM(+/-)]]/12</f>
        <v>0.66666666666666663</v>
      </c>
      <c r="CX110" s="12">
        <f>Table1[[#This Row],[BPM]]/12</f>
        <v>0.58333333333333337</v>
      </c>
      <c r="CY110" s="12">
        <f>Table1[[#This Row],[WS/48]]/0.3</f>
        <v>0.90000000000000013</v>
      </c>
      <c r="CZ110" s="12">
        <f>Table1[[#This Row],[PIPM]]/9</f>
        <v>0.77777777777777779</v>
      </c>
      <c r="DA110" s="12">
        <f>Table1[[#This Row],[WAR]]/20</f>
        <v>0.9</v>
      </c>
      <c r="DB110" s="12">
        <f>Table1[[#This Row],[GmSc]]/21</f>
        <v>0.74714285714285733</v>
      </c>
      <c r="DC110" s="12">
        <f>Table1[[#This Row],[WinsRPM]]/21</f>
        <v>0.8571428571428571</v>
      </c>
      <c r="DD110" s="12">
        <f>Table1[[#This Row],[VORP]]/10</f>
        <v>0.5</v>
      </c>
      <c r="DE110" s="12">
        <f>Table1[[#This Row],[PER]]/33</f>
        <v>0.72727272727272729</v>
      </c>
      <c r="DF110" s="12">
        <f>Table1[[#This Row],[EFF]]/36</f>
        <v>0.74444444444444446</v>
      </c>
      <c r="DG110" s="12">
        <f>Table1[[#This Row],[EWA]]/30</f>
        <v>0.55555555555555558</v>
      </c>
      <c r="DH110" s="12">
        <f>Table1[[#This Row],[PIR]]/40</f>
        <v>0.69750000000000001</v>
      </c>
      <c r="DI110" s="12">
        <f>Table1[[#This Row],[Tendex]]/0.38</f>
        <v>0.71590316731523229</v>
      </c>
      <c r="DJ110" s="14">
        <f>SUM(Table1[[#This Row],[DPI]:[%Tendex]])/32</f>
        <v>0.67380003344720552</v>
      </c>
    </row>
    <row r="111" spans="1:114" x14ac:dyDescent="0.25">
      <c r="A111" t="s">
        <v>86</v>
      </c>
      <c r="B111" t="s">
        <v>90</v>
      </c>
      <c r="C111" t="s">
        <v>92</v>
      </c>
      <c r="D111" t="s">
        <v>62</v>
      </c>
      <c r="E111" s="7">
        <v>11</v>
      </c>
      <c r="F111" t="s">
        <v>83</v>
      </c>
      <c r="G111" s="7">
        <v>97.34</v>
      </c>
      <c r="H111" s="6">
        <v>29</v>
      </c>
      <c r="I111" s="6">
        <v>37</v>
      </c>
      <c r="J111" s="6">
        <v>20</v>
      </c>
      <c r="K111" s="6">
        <v>17</v>
      </c>
      <c r="L111" s="8">
        <f>Table1[[#This Row],[W]]/Table1[[#This Row],[GP]]</f>
        <v>0.54054054054054057</v>
      </c>
      <c r="M111" s="6">
        <v>19199</v>
      </c>
      <c r="N111" s="7">
        <v>36.4</v>
      </c>
      <c r="O111" s="7">
        <v>1346.8</v>
      </c>
      <c r="P111" s="7">
        <v>24.8</v>
      </c>
      <c r="Q111" s="7">
        <v>9.1</v>
      </c>
      <c r="R111" s="7">
        <v>21.2</v>
      </c>
      <c r="S111" s="7">
        <v>42.7</v>
      </c>
      <c r="T111" s="7">
        <v>1.5</v>
      </c>
      <c r="U111" s="7">
        <v>5</v>
      </c>
      <c r="V111" s="7">
        <v>30.3</v>
      </c>
      <c r="W111" s="7">
        <v>5.2</v>
      </c>
      <c r="X111" s="7">
        <v>7.2</v>
      </c>
      <c r="Y111" s="7">
        <v>71.5</v>
      </c>
      <c r="Z111" s="7">
        <v>1.8</v>
      </c>
      <c r="AA111" s="7">
        <v>7.9</v>
      </c>
      <c r="AB111" s="7">
        <v>9.6</v>
      </c>
      <c r="AC111" s="7">
        <v>0.1</v>
      </c>
      <c r="AD111" s="7">
        <v>10</v>
      </c>
      <c r="AE111" s="7">
        <v>4.5</v>
      </c>
      <c r="AF111" s="7">
        <v>2</v>
      </c>
      <c r="AG111" s="7">
        <v>0.2</v>
      </c>
      <c r="AH111" s="7">
        <v>1.1000000000000001</v>
      </c>
      <c r="AI111" s="7">
        <v>2.5</v>
      </c>
      <c r="AJ111" s="7">
        <v>5.9</v>
      </c>
      <c r="AK111" s="7">
        <v>109.8</v>
      </c>
      <c r="AL111" s="7">
        <v>102.6</v>
      </c>
      <c r="AM111" s="7">
        <v>47.2</v>
      </c>
      <c r="AN111" s="7">
        <v>4.5999999999999996</v>
      </c>
      <c r="AO111" s="7">
        <v>22.3</v>
      </c>
      <c r="AP111" s="7">
        <v>11.5</v>
      </c>
      <c r="AQ111" s="7">
        <f>0.96*Table1[[#This Row],[FGA]]+Table1[[#This Row],[TOV]]+(0.44*Table1[[#This Row],[FTA]]-Table1[[#This Row],[OREB]])</f>
        <v>26.22</v>
      </c>
      <c r="AR111" s="5">
        <v>25</v>
      </c>
      <c r="AS111" s="5">
        <v>12</v>
      </c>
      <c r="AT111" s="5">
        <v>10</v>
      </c>
      <c r="AU111" s="5">
        <v>530</v>
      </c>
      <c r="AV111" s="9">
        <f>Table1[[#This Row],[BLK]]+Table1[[#This Row],[PFD]]+Table1[[#This Row],[STL]]+Table1[Deflections]+Table1[[#This Row],[LooseBallsRecovered]]+Table1[[#This Row],[REB]]-Table1[[#This Row],[TOV]]+Table1[[#This Row],[ScreenAssistsPTS]]</f>
        <v>19</v>
      </c>
      <c r="AW11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8.0400000000000009</v>
      </c>
      <c r="AX111" s="9">
        <f>Table1[[#This Row],[PTS]]/Table1[[#This Row],[POSS/G]]</f>
        <v>0.94584286803966444</v>
      </c>
      <c r="AY111" s="9">
        <v>25.9</v>
      </c>
      <c r="AZ111" s="9">
        <v>0.4</v>
      </c>
      <c r="BA111" s="9">
        <f>P111+AB111+AD111</f>
        <v>44.4</v>
      </c>
      <c r="BB111" s="9">
        <v>2.2400000000000002</v>
      </c>
      <c r="BC111" s="9">
        <v>3.4</v>
      </c>
      <c r="BD111" s="9">
        <v>2</v>
      </c>
      <c r="BE111" s="9">
        <v>1539.1046393948502</v>
      </c>
      <c r="BF111" s="15">
        <v>24.5</v>
      </c>
      <c r="BG111" s="15">
        <v>15</v>
      </c>
      <c r="BH111" s="9">
        <v>13.1</v>
      </c>
      <c r="BI111" s="9">
        <v>46.3</v>
      </c>
      <c r="BJ111" s="9">
        <f>0.4*Table1[[#This Row],[EFG%]]+0.25*Table1[[#This Row],[TOV%]]+0.2*Table1[[#This Row],[REB%]]+0.15*Table1[[#This Row],[FTr]]</f>
        <v>28.565000000000001</v>
      </c>
      <c r="BK111" s="9">
        <v>50.9</v>
      </c>
      <c r="BL111" s="9">
        <v>33.299999999999997</v>
      </c>
      <c r="BM111" s="9">
        <v>97.23</v>
      </c>
      <c r="BN111" s="9">
        <v>18.8</v>
      </c>
      <c r="BO111" s="9">
        <v>7.2</v>
      </c>
      <c r="BP111" s="9">
        <v>53.5</v>
      </c>
      <c r="BQ111" s="9">
        <v>5</v>
      </c>
      <c r="BR111" s="9">
        <v>8.5</v>
      </c>
      <c r="BS111" s="9">
        <v>0.17</v>
      </c>
      <c r="BT111" s="9">
        <v>5</v>
      </c>
      <c r="BU111" s="9">
        <v>12.2</v>
      </c>
      <c r="BV11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11.790000000000006</v>
      </c>
      <c r="BW111" s="9">
        <v>15.5</v>
      </c>
      <c r="BX111" s="9">
        <v>7</v>
      </c>
      <c r="BY111" s="9">
        <v>24</v>
      </c>
      <c r="BZ11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28</v>
      </c>
      <c r="CA111" s="9">
        <f>Table1[[#This Row],[VA]]/30</f>
        <v>17.666666666666668</v>
      </c>
      <c r="CB11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30.299999999999997</v>
      </c>
      <c r="CC11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0.3171776440730622</v>
      </c>
      <c r="CD111" s="12">
        <f>Table1[[#This Row],[Hustle]]/38</f>
        <v>0.5</v>
      </c>
      <c r="CE111" s="12">
        <f>Table1[[#This Row],[Utility]]/23</f>
        <v>0.34956521739130436</v>
      </c>
      <c r="CF111" s="12">
        <f>Table1[[#This Row],[PPP]]/1.8</f>
        <v>0.52546826002203584</v>
      </c>
      <c r="CG111" s="12">
        <f>Table1[[#This Row],[AST Ratio]]/35</f>
        <v>0.74</v>
      </c>
      <c r="CH111" s="12">
        <f>Table1[[#This Row],[ScreenAssistsPTS]]/18</f>
        <v>2.2222222222222223E-2</v>
      </c>
      <c r="CI111" s="12">
        <f>Table1[[#This Row],[PRA]]/50</f>
        <v>0.88800000000000001</v>
      </c>
      <c r="CJ111" s="12">
        <f>Table1[[#This Row],[AST/TO]]/3</f>
        <v>0.7466666666666667</v>
      </c>
      <c r="CK111" s="12">
        <f>Table1[[#This Row],[REB]]/25</f>
        <v>0.38400000000000001</v>
      </c>
      <c r="CL111" s="12">
        <f>Table1[[#This Row],[Deflections]]/5</f>
        <v>0.67999999999999994</v>
      </c>
      <c r="CM111" s="12">
        <f>Table1[[#This Row],[LooseBallsRecovered]]/2.3</f>
        <v>0.86956521739130443</v>
      </c>
      <c r="CN111" s="12">
        <f>Table1[[#This Row],[TeamELO]]/1800</f>
        <v>0.85505813299713895</v>
      </c>
      <c r="CO111" s="12">
        <f>Table1[[#This Row],[EFG%]]/70</f>
        <v>0.66142857142857137</v>
      </c>
      <c r="CP111" s="12">
        <f>Table1[[#This Row],[TS%]]/70</f>
        <v>0.72714285714285709</v>
      </c>
      <c r="CQ111" s="12">
        <f>Table1[[#This Row],[USG%]]/40</f>
        <v>0.83249999999999991</v>
      </c>
      <c r="CR111" s="12">
        <f>Table1[[#This Row],[PACE]]/110</f>
        <v>0.88390909090909098</v>
      </c>
      <c r="CS111" s="12">
        <f>Table1[[#This Row],[PIE]]/24</f>
        <v>0.78333333333333333</v>
      </c>
      <c r="CT111" s="12">
        <f>(0.4*Table1[[#This Row],[EFG%]]+0.25*Table1[[#This Row],[TOV%]]+0.2*Table1[[#This Row],[REB%]]+0.15*Table1[[#This Row],[FTr]])/42</f>
        <v>0.68011904761904762</v>
      </c>
      <c r="CU111" s="12">
        <f>Table1[[#This Row],[NETRTG]]/17</f>
        <v>0.42352941176470588</v>
      </c>
      <c r="CV111" s="12">
        <f>Table1[[#This Row],[FP]]/62</f>
        <v>0.86290322580645162</v>
      </c>
      <c r="CW111" s="12">
        <f>Table1[[#This Row],[RPM(+/-)]]/12</f>
        <v>0.41666666666666669</v>
      </c>
      <c r="CX111" s="12">
        <f>Table1[[#This Row],[BPM]]/12</f>
        <v>0.70833333333333337</v>
      </c>
      <c r="CY111" s="12">
        <f>Table1[[#This Row],[WS/48]]/0.3</f>
        <v>0.56666666666666676</v>
      </c>
      <c r="CZ111" s="12">
        <f>Table1[[#This Row],[PIPM]]/9</f>
        <v>0.55555555555555558</v>
      </c>
      <c r="DA111" s="12">
        <f>Table1[[#This Row],[WAR]]/20</f>
        <v>0.61</v>
      </c>
      <c r="DB111" s="12">
        <f>Table1[[#This Row],[GmSc]]/21</f>
        <v>0.56142857142857172</v>
      </c>
      <c r="DC111" s="12">
        <f>Table1[[#This Row],[WinsRPM]]/21</f>
        <v>0.73809523809523814</v>
      </c>
      <c r="DD111" s="12">
        <f>Table1[[#This Row],[VORP]]/10</f>
        <v>0.7</v>
      </c>
      <c r="DE111" s="12">
        <f>Table1[[#This Row],[PER]]/33</f>
        <v>0.72727272727272729</v>
      </c>
      <c r="DF111" s="12">
        <f>Table1[[#This Row],[EFF]]/36</f>
        <v>0.77777777777777779</v>
      </c>
      <c r="DG111" s="12">
        <f>Table1[[#This Row],[EWA]]/30</f>
        <v>0.58888888888888891</v>
      </c>
      <c r="DH111" s="12">
        <f>Table1[[#This Row],[PIR]]/40</f>
        <v>0.75749999999999995</v>
      </c>
      <c r="DI111" s="12">
        <f>Table1[[#This Row],[Tendex]]/0.38</f>
        <v>0.83467801071858472</v>
      </c>
      <c r="DJ111" s="14">
        <f>SUM(Table1[[#This Row],[DPI]:[%Tendex]])/32</f>
        <v>0.65494608409683552</v>
      </c>
    </row>
    <row r="112" spans="1:114" x14ac:dyDescent="0.25">
      <c r="A112" t="s">
        <v>86</v>
      </c>
      <c r="B112" t="s">
        <v>90</v>
      </c>
      <c r="C112" t="s">
        <v>94</v>
      </c>
      <c r="D112" t="s">
        <v>62</v>
      </c>
      <c r="E112" s="7">
        <v>11</v>
      </c>
      <c r="F112" t="s">
        <v>83</v>
      </c>
      <c r="G112" s="7">
        <v>97.34</v>
      </c>
      <c r="H112" s="6">
        <v>29</v>
      </c>
      <c r="I112" s="6">
        <v>80</v>
      </c>
      <c r="J112" s="6">
        <v>47</v>
      </c>
      <c r="K112" s="6">
        <v>33</v>
      </c>
      <c r="L112" s="8">
        <f>Table1[[#This Row],[W]]/Table1[[#This Row],[GP]]</f>
        <v>0.58750000000000002</v>
      </c>
      <c r="M112" s="6">
        <v>38398</v>
      </c>
      <c r="N112" s="7">
        <v>36.4</v>
      </c>
      <c r="O112" s="7">
        <v>2912</v>
      </c>
      <c r="P112" s="7">
        <v>25.4</v>
      </c>
      <c r="Q112" s="7">
        <v>9.5</v>
      </c>
      <c r="R112" s="7">
        <v>21.1</v>
      </c>
      <c r="S112" s="7">
        <v>44.9</v>
      </c>
      <c r="T112" s="7">
        <v>1.2</v>
      </c>
      <c r="U112" s="7">
        <v>4.0999999999999996</v>
      </c>
      <c r="V112" s="7">
        <v>29.8</v>
      </c>
      <c r="W112" s="7">
        <v>5.2</v>
      </c>
      <c r="X112" s="7">
        <v>7.1</v>
      </c>
      <c r="Y112" s="7">
        <v>73.7</v>
      </c>
      <c r="Z112" s="7">
        <v>1.9</v>
      </c>
      <c r="AA112" s="7">
        <v>8.1999999999999993</v>
      </c>
      <c r="AB112" s="7">
        <v>10.1</v>
      </c>
      <c r="AC112" s="7">
        <v>0.1</v>
      </c>
      <c r="AD112" s="7">
        <v>10.3</v>
      </c>
      <c r="AE112" s="7">
        <v>4.8</v>
      </c>
      <c r="AF112" s="7">
        <v>1.8</v>
      </c>
      <c r="AG112" s="7">
        <v>0.3</v>
      </c>
      <c r="AH112" s="7">
        <v>1.1000000000000001</v>
      </c>
      <c r="AI112" s="7">
        <v>2.5</v>
      </c>
      <c r="AJ112" s="7">
        <v>5.8</v>
      </c>
      <c r="AK112" s="7">
        <v>112.3</v>
      </c>
      <c r="AL112" s="7">
        <v>105.6</v>
      </c>
      <c r="AM112" s="7">
        <v>46.4</v>
      </c>
      <c r="AN112" s="7">
        <v>4.8</v>
      </c>
      <c r="AO112" s="7">
        <v>22.6</v>
      </c>
      <c r="AP112" s="7">
        <v>12.2</v>
      </c>
      <c r="AQ112" s="7">
        <f>0.96*Table1[[#This Row],[FGA]]+Table1[[#This Row],[TOV]]+(0.44*Table1[[#This Row],[FTA]]-Table1[[#This Row],[OREB]])</f>
        <v>26.28</v>
      </c>
      <c r="AR112" s="5">
        <v>59</v>
      </c>
      <c r="AS112" s="5">
        <v>25</v>
      </c>
      <c r="AT112" s="5">
        <v>9.8000000000000007</v>
      </c>
      <c r="AU112" s="5">
        <v>600</v>
      </c>
      <c r="AV112" s="9">
        <f>Table1[[#This Row],[BLK]]+Table1[[#This Row],[PFD]]+Table1[[#This Row],[STL]]+Table1[Deflections]+Table1[[#This Row],[LooseBallsRecovered]]+Table1[[#This Row],[REB]]-Table1[[#This Row],[TOV]]+Table1[[#This Row],[ScreenAssistsPTS]]</f>
        <v>18.999999999999996</v>
      </c>
      <c r="AW11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7.4499999999999993</v>
      </c>
      <c r="AX112" s="9">
        <f>Table1[[#This Row],[PTS]]/Table1[[#This Row],[POSS/G]]</f>
        <v>0.96651445966514449</v>
      </c>
      <c r="AY112" s="9">
        <v>26.3</v>
      </c>
      <c r="AZ112" s="9">
        <v>0.4</v>
      </c>
      <c r="BA112" s="9">
        <f>P112+AB112+AD112</f>
        <v>45.8</v>
      </c>
      <c r="BB112" s="9">
        <v>2.15</v>
      </c>
      <c r="BC112" s="9">
        <v>3.3</v>
      </c>
      <c r="BD112" s="9">
        <v>2.1</v>
      </c>
      <c r="BE112" s="9">
        <v>1559.8053212517241</v>
      </c>
      <c r="BF112" s="15">
        <v>24.6</v>
      </c>
      <c r="BG112" s="15">
        <v>16</v>
      </c>
      <c r="BH112" s="9">
        <v>13.3</v>
      </c>
      <c r="BI112" s="9">
        <v>47.7</v>
      </c>
      <c r="BJ112" s="9">
        <f>0.4*Table1[[#This Row],[EFG%]]+0.25*Table1[[#This Row],[TOV%]]+0.2*Table1[[#This Row],[REB%]]+0.15*Table1[[#This Row],[FTr]]</f>
        <v>29.430000000000003</v>
      </c>
      <c r="BK112" s="9">
        <v>52.4</v>
      </c>
      <c r="BL112" s="9">
        <v>32.6</v>
      </c>
      <c r="BM112" s="9">
        <v>99.59</v>
      </c>
      <c r="BN112" s="9">
        <v>18.600000000000001</v>
      </c>
      <c r="BO112" s="9">
        <v>6.6</v>
      </c>
      <c r="BP112" s="9">
        <v>54.3</v>
      </c>
      <c r="BQ112" s="9">
        <v>4.8</v>
      </c>
      <c r="BR112" s="9">
        <v>8.1999999999999993</v>
      </c>
      <c r="BS112" s="9">
        <v>0.16800000000000001</v>
      </c>
      <c r="BT112" s="9">
        <v>4.76</v>
      </c>
      <c r="BU112" s="9">
        <v>12.03068184</v>
      </c>
      <c r="BV11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12.349999999999991</v>
      </c>
      <c r="BW112" s="9">
        <v>15.73</v>
      </c>
      <c r="BX112" s="9">
        <v>7.2</v>
      </c>
      <c r="BY112" s="9">
        <v>24.8</v>
      </c>
      <c r="BZ11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29.599999999999991</v>
      </c>
      <c r="CA112" s="9">
        <f>Table1[[#This Row],[VA]]/30</f>
        <v>20</v>
      </c>
      <c r="CB11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31.799999999999986</v>
      </c>
      <c r="CC11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0.33259267250624852</v>
      </c>
      <c r="CD112" s="12">
        <f>Table1[[#This Row],[Hustle]]/38</f>
        <v>0.49999999999999989</v>
      </c>
      <c r="CE112" s="12">
        <f>Table1[[#This Row],[Utility]]/23</f>
        <v>0.32391304347826083</v>
      </c>
      <c r="CF112" s="12">
        <f>Table1[[#This Row],[PPP]]/1.8</f>
        <v>0.53695247759174691</v>
      </c>
      <c r="CG112" s="12">
        <f>Table1[[#This Row],[AST Ratio]]/35</f>
        <v>0.75142857142857145</v>
      </c>
      <c r="CH112" s="12">
        <f>Table1[[#This Row],[ScreenAssistsPTS]]/18</f>
        <v>2.2222222222222223E-2</v>
      </c>
      <c r="CI112" s="12">
        <f>Table1[[#This Row],[PRA]]/50</f>
        <v>0.91599999999999993</v>
      </c>
      <c r="CJ112" s="12">
        <f>Table1[[#This Row],[AST/TO]]/3</f>
        <v>0.71666666666666667</v>
      </c>
      <c r="CK112" s="12">
        <f>Table1[[#This Row],[REB]]/25</f>
        <v>0.40399999999999997</v>
      </c>
      <c r="CL112" s="12">
        <f>Table1[[#This Row],[Deflections]]/5</f>
        <v>0.65999999999999992</v>
      </c>
      <c r="CM112" s="12">
        <f>Table1[[#This Row],[LooseBallsRecovered]]/2.3</f>
        <v>0.91304347826086962</v>
      </c>
      <c r="CN112" s="12">
        <f>Table1[[#This Row],[TeamELO]]/1800</f>
        <v>0.86655851180651333</v>
      </c>
      <c r="CO112" s="12">
        <f>Table1[[#This Row],[EFG%]]/70</f>
        <v>0.68142857142857149</v>
      </c>
      <c r="CP112" s="12">
        <f>Table1[[#This Row],[TS%]]/70</f>
        <v>0.74857142857142855</v>
      </c>
      <c r="CQ112" s="12">
        <f>Table1[[#This Row],[USG%]]/40</f>
        <v>0.81500000000000006</v>
      </c>
      <c r="CR112" s="12">
        <f>Table1[[#This Row],[PACE]]/110</f>
        <v>0.90536363636363637</v>
      </c>
      <c r="CS112" s="12">
        <f>Table1[[#This Row],[PIE]]/24</f>
        <v>0.77500000000000002</v>
      </c>
      <c r="CT112" s="12">
        <f>(0.4*Table1[[#This Row],[EFG%]]+0.25*Table1[[#This Row],[TOV%]]+0.2*Table1[[#This Row],[REB%]]+0.15*Table1[[#This Row],[FTr]])/42</f>
        <v>0.70071428571428584</v>
      </c>
      <c r="CU112" s="12">
        <f>Table1[[#This Row],[NETRTG]]/17</f>
        <v>0.38823529411764701</v>
      </c>
      <c r="CV112" s="12">
        <f>Table1[[#This Row],[FP]]/62</f>
        <v>0.87580645161290316</v>
      </c>
      <c r="CW112" s="12">
        <f>Table1[[#This Row],[RPM(+/-)]]/12</f>
        <v>0.39999999999999997</v>
      </c>
      <c r="CX112" s="12">
        <f>Table1[[#This Row],[BPM]]/12</f>
        <v>0.68333333333333324</v>
      </c>
      <c r="CY112" s="12">
        <f>Table1[[#This Row],[WS/48]]/0.3</f>
        <v>0.56000000000000005</v>
      </c>
      <c r="CZ112" s="12">
        <f>Table1[[#This Row],[PIPM]]/9</f>
        <v>0.52888888888888885</v>
      </c>
      <c r="DA112" s="12">
        <f>Table1[[#This Row],[WAR]]/20</f>
        <v>0.60153409199999996</v>
      </c>
      <c r="DB112" s="12">
        <f>Table1[[#This Row],[GmSc]]/21</f>
        <v>0.58809523809523767</v>
      </c>
      <c r="DC112" s="12">
        <f>Table1[[#This Row],[WinsRPM]]/21</f>
        <v>0.74904761904761907</v>
      </c>
      <c r="DD112" s="12">
        <f>Table1[[#This Row],[VORP]]/10</f>
        <v>0.72</v>
      </c>
      <c r="DE112" s="12">
        <f>Table1[[#This Row],[PER]]/33</f>
        <v>0.75151515151515158</v>
      </c>
      <c r="DF112" s="12">
        <f>Table1[[#This Row],[EFF]]/36</f>
        <v>0.82222222222222197</v>
      </c>
      <c r="DG112" s="12">
        <f>Table1[[#This Row],[EWA]]/30</f>
        <v>0.66666666666666663</v>
      </c>
      <c r="DH112" s="12">
        <f>Table1[[#This Row],[PIR]]/40</f>
        <v>0.79499999999999971</v>
      </c>
      <c r="DI112" s="12">
        <f>Table1[[#This Row],[Tendex]]/0.38</f>
        <v>0.87524387501644352</v>
      </c>
      <c r="DJ112" s="14">
        <f>SUM(Table1[[#This Row],[DPI]:[%Tendex]])/32</f>
        <v>0.66382661643902763</v>
      </c>
    </row>
    <row r="113" spans="1:114" x14ac:dyDescent="0.25">
      <c r="A113" t="s">
        <v>95</v>
      </c>
      <c r="B113" t="s">
        <v>97</v>
      </c>
      <c r="C113" t="s">
        <v>94</v>
      </c>
      <c r="D113" t="s">
        <v>72</v>
      </c>
      <c r="E113" s="7">
        <v>10.5</v>
      </c>
      <c r="F113" t="s">
        <v>98</v>
      </c>
      <c r="G113" s="7">
        <v>100.52</v>
      </c>
      <c r="H113" s="6">
        <v>28</v>
      </c>
      <c r="I113" s="6">
        <v>60</v>
      </c>
      <c r="J113" s="6">
        <v>41</v>
      </c>
      <c r="K113" s="6">
        <v>19</v>
      </c>
      <c r="L113" s="8">
        <f>Table1[[#This Row],[W]]/Table1[[#This Row],[GP]]</f>
        <v>0.68333333333333335</v>
      </c>
      <c r="M113" s="6">
        <v>22080.875000000025</v>
      </c>
      <c r="N113" s="7">
        <v>34</v>
      </c>
      <c r="O113" s="7">
        <v>2040</v>
      </c>
      <c r="P113" s="7">
        <v>26.6</v>
      </c>
      <c r="Q113" s="7">
        <v>9.3000000000000007</v>
      </c>
      <c r="R113" s="7">
        <v>18.8</v>
      </c>
      <c r="S113" s="7">
        <v>49.6</v>
      </c>
      <c r="T113" s="7">
        <v>1.9</v>
      </c>
      <c r="U113" s="7">
        <v>5</v>
      </c>
      <c r="V113" s="7">
        <v>37.1</v>
      </c>
      <c r="W113" s="7">
        <v>6.1</v>
      </c>
      <c r="X113" s="7">
        <v>7.1</v>
      </c>
      <c r="Y113" s="7">
        <v>85.4</v>
      </c>
      <c r="Z113" s="7">
        <v>1.3</v>
      </c>
      <c r="AA113" s="7">
        <v>6</v>
      </c>
      <c r="AB113" s="7">
        <v>7.3</v>
      </c>
      <c r="AC113" s="7">
        <v>0.2</v>
      </c>
      <c r="AD113" s="7">
        <v>3.3</v>
      </c>
      <c r="AE113" s="7">
        <v>2</v>
      </c>
      <c r="AF113" s="7">
        <v>1.8</v>
      </c>
      <c r="AG113" s="7">
        <v>0.4</v>
      </c>
      <c r="AH113" s="7">
        <v>0.8</v>
      </c>
      <c r="AI113" s="7">
        <v>1.5</v>
      </c>
      <c r="AJ113" s="7">
        <v>6</v>
      </c>
      <c r="AK113" s="7">
        <v>115.6</v>
      </c>
      <c r="AL113" s="7">
        <v>107.7</v>
      </c>
      <c r="AM113" s="7">
        <v>15.9</v>
      </c>
      <c r="AN113" s="7">
        <v>3.9</v>
      </c>
      <c r="AO113" s="7">
        <v>16.5</v>
      </c>
      <c r="AP113" s="7">
        <v>7.4</v>
      </c>
      <c r="AQ113" s="7">
        <f>0.96*Table1[[#This Row],[FGA]]+Table1[[#This Row],[TOV]]+(0.44*Table1[[#This Row],[FTA]]-Table1[[#This Row],[OREB]])</f>
        <v>21.871999999999996</v>
      </c>
      <c r="AR113" s="5">
        <v>14</v>
      </c>
      <c r="AS113" s="5">
        <v>0</v>
      </c>
      <c r="AT113" s="5">
        <v>9.5</v>
      </c>
      <c r="AU113" s="5">
        <v>468.5</v>
      </c>
      <c r="AV113" s="9">
        <f>Table1[[#This Row],[BLK]]+Table1[[#This Row],[PFD]]+Table1[[#This Row],[STL]]+Table1[Deflections]+Table1[[#This Row],[LooseBallsRecovered]]+Table1[[#This Row],[REB]]-Table1[[#This Row],[TOV]]+Table1[[#This Row],[ScreenAssistsPTS]]</f>
        <v>18.8</v>
      </c>
      <c r="AW11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10.84</v>
      </c>
      <c r="AX113" s="9">
        <f>Table1[[#This Row],[PTS]]/Table1[[#This Row],[POSS/G]]</f>
        <v>1.2161667885881495</v>
      </c>
      <c r="AY113" s="9">
        <v>12.2</v>
      </c>
      <c r="AZ113" s="9">
        <v>0.4</v>
      </c>
      <c r="BA113" s="9">
        <f>P113+AB113+AD113</f>
        <v>37.199999999999996</v>
      </c>
      <c r="BB113" s="9">
        <v>1.64</v>
      </c>
      <c r="BC113" s="9">
        <v>3.2</v>
      </c>
      <c r="BD113" s="9">
        <v>1.7</v>
      </c>
      <c r="BE113" s="9">
        <v>1630.3758864725216</v>
      </c>
      <c r="BF113" s="15">
        <v>32.4</v>
      </c>
      <c r="BG113" s="15">
        <v>8.4</v>
      </c>
      <c r="BH113" s="9">
        <v>10.6</v>
      </c>
      <c r="BI113" s="9">
        <v>54.6</v>
      </c>
      <c r="BJ113" s="9">
        <f>0.4*Table1[[#This Row],[EFG%]]+0.25*Table1[[#This Row],[TOV%]]+0.2*Table1[[#This Row],[REB%]]+0.15*Table1[[#This Row],[FTr]]</f>
        <v>30.920000000000005</v>
      </c>
      <c r="BK113" s="9">
        <v>60.6</v>
      </c>
      <c r="BL113" s="9">
        <v>30</v>
      </c>
      <c r="BM113" s="9">
        <v>100.33</v>
      </c>
      <c r="BN113" s="9">
        <v>17.2</v>
      </c>
      <c r="BO113" s="9">
        <v>7.9</v>
      </c>
      <c r="BP113" s="9">
        <v>44.8</v>
      </c>
      <c r="BQ113" s="9">
        <v>5.9</v>
      </c>
      <c r="BR113" s="9">
        <v>5</v>
      </c>
      <c r="BS113" s="9">
        <v>0.224</v>
      </c>
      <c r="BT113" s="9">
        <v>3.8</v>
      </c>
      <c r="BU113" s="9">
        <v>8.479706749</v>
      </c>
      <c r="BV11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16.909999999999997</v>
      </c>
      <c r="BW113" s="9">
        <v>8.32</v>
      </c>
      <c r="BX113" s="9">
        <v>4.7</v>
      </c>
      <c r="BY113" s="9">
        <v>22.9</v>
      </c>
      <c r="BZ11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26.899999999999991</v>
      </c>
      <c r="CA113" s="9">
        <f>Table1[[#This Row],[VA]]/30</f>
        <v>15.616666666666667</v>
      </c>
      <c r="CB11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30.599999999999991</v>
      </c>
      <c r="CC11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0.28028882165679642</v>
      </c>
      <c r="CD113" s="12">
        <f>Table1[[#This Row],[Hustle]]/38</f>
        <v>0.4947368421052632</v>
      </c>
      <c r="CE113" s="12">
        <f>Table1[[#This Row],[Utility]]/23</f>
        <v>0.47130434782608693</v>
      </c>
      <c r="CF113" s="12">
        <f>Table1[[#This Row],[PPP]]/1.8</f>
        <v>0.67564821588230528</v>
      </c>
      <c r="CG113" s="12">
        <f>Table1[[#This Row],[AST Ratio]]/35</f>
        <v>0.34857142857142853</v>
      </c>
      <c r="CH113" s="12">
        <f>Table1[[#This Row],[ScreenAssistsPTS]]/18</f>
        <v>2.2222222222222223E-2</v>
      </c>
      <c r="CI113" s="12">
        <f>Table1[[#This Row],[PRA]]/50</f>
        <v>0.74399999999999988</v>
      </c>
      <c r="CJ113" s="12">
        <f>Table1[[#This Row],[AST/TO]]/3</f>
        <v>0.54666666666666663</v>
      </c>
      <c r="CK113" s="12">
        <f>Table1[[#This Row],[REB]]/25</f>
        <v>0.29199999999999998</v>
      </c>
      <c r="CL113" s="12">
        <f>Table1[[#This Row],[Deflections]]/5</f>
        <v>0.64</v>
      </c>
      <c r="CM113" s="12">
        <f>Table1[[#This Row],[LooseBallsRecovered]]/2.3</f>
        <v>0.73913043478260876</v>
      </c>
      <c r="CN113" s="12">
        <f>Table1[[#This Row],[TeamELO]]/1800</f>
        <v>0.90576438137362314</v>
      </c>
      <c r="CO113" s="12">
        <f>Table1[[#This Row],[EFG%]]/70</f>
        <v>0.78</v>
      </c>
      <c r="CP113" s="12">
        <f>Table1[[#This Row],[TS%]]/70</f>
        <v>0.86571428571428577</v>
      </c>
      <c r="CQ113" s="12">
        <f>Table1[[#This Row],[USG%]]/40</f>
        <v>0.75</v>
      </c>
      <c r="CR113" s="12">
        <f>Table1[[#This Row],[PACE]]/110</f>
        <v>0.91209090909090906</v>
      </c>
      <c r="CS113" s="12">
        <f>Table1[[#This Row],[PIE]]/24</f>
        <v>0.71666666666666667</v>
      </c>
      <c r="CT113" s="12">
        <f>(0.4*Table1[[#This Row],[EFG%]]+0.25*Table1[[#This Row],[TOV%]]+0.2*Table1[[#This Row],[REB%]]+0.15*Table1[[#This Row],[FTr]])/42</f>
        <v>0.73619047619047628</v>
      </c>
      <c r="CU113" s="12">
        <f>Table1[[#This Row],[NETRTG]]/17</f>
        <v>0.46470588235294119</v>
      </c>
      <c r="CV113" s="12">
        <f>Table1[[#This Row],[FP]]/62</f>
        <v>0.72258064516129028</v>
      </c>
      <c r="CW113" s="12">
        <f>Table1[[#This Row],[RPM(+/-)]]/12</f>
        <v>0.4916666666666667</v>
      </c>
      <c r="CX113" s="12">
        <f>Table1[[#This Row],[BPM]]/12</f>
        <v>0.41666666666666669</v>
      </c>
      <c r="CY113" s="12">
        <f>Table1[[#This Row],[WS/48]]/0.3</f>
        <v>0.7466666666666667</v>
      </c>
      <c r="CZ113" s="12">
        <f>Table1[[#This Row],[PIPM]]/9</f>
        <v>0.42222222222222222</v>
      </c>
      <c r="DA113" s="12">
        <f>Table1[[#This Row],[WAR]]/20</f>
        <v>0.42398533745</v>
      </c>
      <c r="DB113" s="12">
        <f>Table1[[#This Row],[GmSc]]/21</f>
        <v>0.80523809523809509</v>
      </c>
      <c r="DC113" s="12">
        <f>Table1[[#This Row],[WinsRPM]]/21</f>
        <v>0.3961904761904762</v>
      </c>
      <c r="DD113" s="12">
        <f>Table1[[#This Row],[VORP]]/10</f>
        <v>0.47000000000000003</v>
      </c>
      <c r="DE113" s="12">
        <f>Table1[[#This Row],[PER]]/33</f>
        <v>0.69393939393939386</v>
      </c>
      <c r="DF113" s="12">
        <f>Table1[[#This Row],[EFF]]/36</f>
        <v>0.74722222222222201</v>
      </c>
      <c r="DG113" s="12">
        <f>Table1[[#This Row],[EWA]]/30</f>
        <v>0.52055555555555555</v>
      </c>
      <c r="DH113" s="12">
        <f>Table1[[#This Row],[PIR]]/40</f>
        <v>0.76499999999999979</v>
      </c>
      <c r="DI113" s="12">
        <f>Table1[[#This Row],[Tendex]]/0.38</f>
        <v>0.73760216225472741</v>
      </c>
      <c r="DJ113" s="14">
        <f>SUM(Table1[[#This Row],[DPI]:[%Tendex]])/32</f>
        <v>0.60827965217748348</v>
      </c>
    </row>
    <row r="114" spans="1:114" x14ac:dyDescent="0.25">
      <c r="A114" t="s">
        <v>86</v>
      </c>
      <c r="B114" t="s">
        <v>97</v>
      </c>
      <c r="C114" t="s">
        <v>94</v>
      </c>
      <c r="D114" t="s">
        <v>62</v>
      </c>
      <c r="E114" s="7">
        <v>11</v>
      </c>
      <c r="F114" t="s">
        <v>83</v>
      </c>
      <c r="G114" s="7">
        <v>103.38</v>
      </c>
      <c r="H114" s="6">
        <v>30</v>
      </c>
      <c r="I114" s="6">
        <v>73</v>
      </c>
      <c r="J114" s="6">
        <v>44</v>
      </c>
      <c r="K114" s="6">
        <v>29</v>
      </c>
      <c r="L114" s="8">
        <f>Table1[[#This Row],[W]]/Table1[[#This Row],[GP]]</f>
        <v>0.60273972602739723</v>
      </c>
      <c r="M114" s="6">
        <v>37985</v>
      </c>
      <c r="N114" s="7">
        <v>36</v>
      </c>
      <c r="O114" s="7">
        <v>2628</v>
      </c>
      <c r="P114" s="7">
        <v>22.9</v>
      </c>
      <c r="Q114" s="7">
        <v>8.6</v>
      </c>
      <c r="R114" s="7">
        <v>20.2</v>
      </c>
      <c r="S114" s="7">
        <v>42.8</v>
      </c>
      <c r="T114" s="7">
        <v>1.6</v>
      </c>
      <c r="U114" s="7">
        <v>5.6</v>
      </c>
      <c r="V114" s="7">
        <v>29</v>
      </c>
      <c r="W114" s="7">
        <v>4.0999999999999996</v>
      </c>
      <c r="X114" s="7">
        <v>6.2</v>
      </c>
      <c r="Y114" s="7">
        <v>65.599999999999994</v>
      </c>
      <c r="Z114" s="7">
        <v>1.5</v>
      </c>
      <c r="AA114" s="7">
        <v>9.6</v>
      </c>
      <c r="AB114" s="7">
        <v>11.1</v>
      </c>
      <c r="AC114" s="7">
        <v>0.1</v>
      </c>
      <c r="AD114" s="7">
        <v>10.7</v>
      </c>
      <c r="AE114" s="7">
        <v>4.5</v>
      </c>
      <c r="AF114" s="7">
        <v>1.9</v>
      </c>
      <c r="AG114" s="7">
        <v>0.5</v>
      </c>
      <c r="AH114" s="7">
        <v>0.9</v>
      </c>
      <c r="AI114" s="7">
        <v>3.4</v>
      </c>
      <c r="AJ114" s="7">
        <v>4.7</v>
      </c>
      <c r="AK114" s="7">
        <v>112.4</v>
      </c>
      <c r="AL114" s="7">
        <v>107.4</v>
      </c>
      <c r="AM114" s="7">
        <v>44</v>
      </c>
      <c r="AN114" s="7">
        <v>3.6</v>
      </c>
      <c r="AO114" s="7">
        <v>25.5</v>
      </c>
      <c r="AP114" s="7">
        <v>11.7</v>
      </c>
      <c r="AQ114" s="7">
        <f>0.96*Table1[[#This Row],[FGA]]+Table1[[#This Row],[TOV]]+(0.44*Table1[[#This Row],[FTA]]-Table1[[#This Row],[OREB]])</f>
        <v>25.12</v>
      </c>
      <c r="AR114" s="5">
        <v>57</v>
      </c>
      <c r="AS114" s="5">
        <v>34</v>
      </c>
      <c r="AT114" s="5">
        <v>6.8</v>
      </c>
      <c r="AU114" s="5">
        <v>398</v>
      </c>
      <c r="AV114" s="9">
        <f>Table1[[#This Row],[BLK]]+Table1[[#This Row],[PFD]]+Table1[[#This Row],[STL]]+Table1[Deflections]+Table1[[#This Row],[LooseBallsRecovered]]+Table1[[#This Row],[REB]]-Table1[[#This Row],[TOV]]+Table1[[#This Row],[ScreenAssistsPTS]]</f>
        <v>18.8</v>
      </c>
      <c r="AW11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5.8100000000000005</v>
      </c>
      <c r="AX114" s="9">
        <f>Table1[[#This Row],[PTS]]/Table1[[#This Row],[POSS/G]]</f>
        <v>0.91162420382165599</v>
      </c>
      <c r="AY114" s="9">
        <v>28.2</v>
      </c>
      <c r="AZ114" s="9">
        <v>0.2</v>
      </c>
      <c r="BA114" s="9">
        <f>P114+AB114+AD114</f>
        <v>44.7</v>
      </c>
      <c r="BB114" s="9">
        <v>2.41</v>
      </c>
      <c r="BC114" s="9">
        <v>3.1</v>
      </c>
      <c r="BD114" s="9">
        <v>1.8</v>
      </c>
      <c r="BE114" s="9">
        <v>1589.1789238399915</v>
      </c>
      <c r="BF114" s="15">
        <v>20.3</v>
      </c>
      <c r="BG114" s="15">
        <v>16</v>
      </c>
      <c r="BH114" s="9">
        <v>14.1</v>
      </c>
      <c r="BI114" s="9">
        <v>46.8</v>
      </c>
      <c r="BJ114" s="9">
        <f>0.4*Table1[[#This Row],[EFG%]]+0.25*Table1[[#This Row],[TOV%]]+0.2*Table1[[#This Row],[REB%]]+0.15*Table1[[#This Row],[FTr]]</f>
        <v>28.585000000000001</v>
      </c>
      <c r="BK114" s="9">
        <v>50.1</v>
      </c>
      <c r="BL114" s="9">
        <v>30.1</v>
      </c>
      <c r="BM114" s="9">
        <v>104.93</v>
      </c>
      <c r="BN114" s="9">
        <v>16.399999999999999</v>
      </c>
      <c r="BO114" s="9">
        <v>5</v>
      </c>
      <c r="BP114" s="9">
        <v>55.1</v>
      </c>
      <c r="BQ114" s="9">
        <v>4</v>
      </c>
      <c r="BR114" s="9">
        <v>6.5</v>
      </c>
      <c r="BS114" s="9">
        <v>0.124</v>
      </c>
      <c r="BT114" s="9">
        <v>3.3</v>
      </c>
      <c r="BU114" s="9">
        <v>7.0635645790000003</v>
      </c>
      <c r="BV11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10.880000000000003</v>
      </c>
      <c r="BW114" s="9">
        <v>9.76</v>
      </c>
      <c r="BX114" s="9">
        <v>4.7</v>
      </c>
      <c r="BY114" s="9">
        <v>26.1</v>
      </c>
      <c r="BZ11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28.9</v>
      </c>
      <c r="CA114" s="9">
        <f>Table1[[#This Row],[VA]]/30</f>
        <v>13.266666666666667</v>
      </c>
      <c r="CB11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29.300000000000008</v>
      </c>
      <c r="CC11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0.3092895445951202</v>
      </c>
      <c r="CD114" s="12">
        <f>Table1[[#This Row],[Hustle]]/38</f>
        <v>0.4947368421052632</v>
      </c>
      <c r="CE114" s="12">
        <f>Table1[[#This Row],[Utility]]/23</f>
        <v>0.25260869565217392</v>
      </c>
      <c r="CF114" s="12">
        <f>Table1[[#This Row],[PPP]]/1.8</f>
        <v>0.50645789101203109</v>
      </c>
      <c r="CG114" s="12">
        <f>Table1[[#This Row],[AST Ratio]]/35</f>
        <v>0.80571428571428572</v>
      </c>
      <c r="CH114" s="12">
        <f>Table1[[#This Row],[ScreenAssistsPTS]]/18</f>
        <v>1.1111111111111112E-2</v>
      </c>
      <c r="CI114" s="12">
        <f>Table1[[#This Row],[PRA]]/50</f>
        <v>0.89400000000000002</v>
      </c>
      <c r="CJ114" s="12">
        <f>Table1[[#This Row],[AST/TO]]/3</f>
        <v>0.80333333333333334</v>
      </c>
      <c r="CK114" s="12">
        <f>Table1[[#This Row],[REB]]/25</f>
        <v>0.44400000000000001</v>
      </c>
      <c r="CL114" s="12">
        <f>Table1[[#This Row],[Deflections]]/5</f>
        <v>0.62</v>
      </c>
      <c r="CM114" s="12">
        <f>Table1[[#This Row],[LooseBallsRecovered]]/2.3</f>
        <v>0.78260869565217395</v>
      </c>
      <c r="CN114" s="12">
        <f>Table1[[#This Row],[TeamELO]]/1800</f>
        <v>0.88287717991110637</v>
      </c>
      <c r="CO114" s="12">
        <f>Table1[[#This Row],[EFG%]]/70</f>
        <v>0.66857142857142848</v>
      </c>
      <c r="CP114" s="12">
        <f>Table1[[#This Row],[TS%]]/70</f>
        <v>0.71571428571428575</v>
      </c>
      <c r="CQ114" s="12">
        <f>Table1[[#This Row],[USG%]]/40</f>
        <v>0.75250000000000006</v>
      </c>
      <c r="CR114" s="12">
        <f>Table1[[#This Row],[PACE]]/110</f>
        <v>0.95390909090909093</v>
      </c>
      <c r="CS114" s="12">
        <f>Table1[[#This Row],[PIE]]/24</f>
        <v>0.68333333333333324</v>
      </c>
      <c r="CT114" s="12">
        <f>(0.4*Table1[[#This Row],[EFG%]]+0.25*Table1[[#This Row],[TOV%]]+0.2*Table1[[#This Row],[REB%]]+0.15*Table1[[#This Row],[FTr]])/42</f>
        <v>0.68059523809523814</v>
      </c>
      <c r="CU114" s="12">
        <f>Table1[[#This Row],[NETRTG]]/17</f>
        <v>0.29411764705882354</v>
      </c>
      <c r="CV114" s="12">
        <f>Table1[[#This Row],[FP]]/62</f>
        <v>0.88870967741935492</v>
      </c>
      <c r="CW114" s="12">
        <f>Table1[[#This Row],[RPM(+/-)]]/12</f>
        <v>0.33333333333333331</v>
      </c>
      <c r="CX114" s="12">
        <f>Table1[[#This Row],[BPM]]/12</f>
        <v>0.54166666666666663</v>
      </c>
      <c r="CY114" s="12">
        <f>Table1[[#This Row],[WS/48]]/0.3</f>
        <v>0.41333333333333333</v>
      </c>
      <c r="CZ114" s="12">
        <f>Table1[[#This Row],[PIPM]]/9</f>
        <v>0.36666666666666664</v>
      </c>
      <c r="DA114" s="12">
        <f>Table1[[#This Row],[WAR]]/20</f>
        <v>0.35317822895000001</v>
      </c>
      <c r="DB114" s="12">
        <f>Table1[[#This Row],[GmSc]]/21</f>
        <v>0.51809523809523816</v>
      </c>
      <c r="DC114" s="12">
        <f>Table1[[#This Row],[WinsRPM]]/21</f>
        <v>0.46476190476190476</v>
      </c>
      <c r="DD114" s="12">
        <f>Table1[[#This Row],[VORP]]/10</f>
        <v>0.47000000000000003</v>
      </c>
      <c r="DE114" s="12">
        <f>Table1[[#This Row],[PER]]/33</f>
        <v>0.79090909090909101</v>
      </c>
      <c r="DF114" s="12">
        <f>Table1[[#This Row],[EFF]]/36</f>
        <v>0.8027777777777777</v>
      </c>
      <c r="DG114" s="12">
        <f>Table1[[#This Row],[EWA]]/30</f>
        <v>0.44222222222222224</v>
      </c>
      <c r="DH114" s="12">
        <f>Table1[[#This Row],[PIR]]/40</f>
        <v>0.73250000000000015</v>
      </c>
      <c r="DI114" s="12">
        <f>Table1[[#This Row],[Tendex]]/0.38</f>
        <v>0.81391985419768476</v>
      </c>
      <c r="DJ114" s="14">
        <f>SUM(Table1[[#This Row],[DPI]:[%Tendex]])/32</f>
        <v>0.5993207203908425</v>
      </c>
    </row>
    <row r="115" spans="1:114" x14ac:dyDescent="0.25">
      <c r="A115" t="s">
        <v>86</v>
      </c>
      <c r="B115" t="s">
        <v>97</v>
      </c>
      <c r="C115" t="s">
        <v>91</v>
      </c>
      <c r="D115" t="s">
        <v>62</v>
      </c>
      <c r="E115" s="7">
        <v>11</v>
      </c>
      <c r="F115" t="s">
        <v>83</v>
      </c>
      <c r="G115" s="7">
        <v>103.38</v>
      </c>
      <c r="H115" s="6">
        <v>30</v>
      </c>
      <c r="I115" s="6">
        <v>13</v>
      </c>
      <c r="J115" s="6">
        <v>9</v>
      </c>
      <c r="K115" s="6">
        <v>4</v>
      </c>
      <c r="L115" s="8">
        <f>Table1[[#This Row],[W]]/Table1[[#This Row],[GP]]</f>
        <v>0.69230769230769229</v>
      </c>
      <c r="M115" s="6">
        <v>9120</v>
      </c>
      <c r="N115" s="7">
        <v>33.200000000000003</v>
      </c>
      <c r="O115" s="7">
        <v>431.6</v>
      </c>
      <c r="P115" s="7">
        <v>23.2</v>
      </c>
      <c r="Q115" s="7">
        <v>9.1</v>
      </c>
      <c r="R115" s="7">
        <v>19.2</v>
      </c>
      <c r="S115" s="7">
        <v>47.2</v>
      </c>
      <c r="T115" s="7">
        <v>1</v>
      </c>
      <c r="U115" s="7">
        <v>4.5999999999999996</v>
      </c>
      <c r="V115" s="7">
        <v>21.7</v>
      </c>
      <c r="W115" s="7">
        <v>4</v>
      </c>
      <c r="X115" s="7">
        <v>6.3</v>
      </c>
      <c r="Y115" s="7">
        <v>63.4</v>
      </c>
      <c r="Z115" s="7">
        <v>1.1000000000000001</v>
      </c>
      <c r="AA115" s="7">
        <v>9</v>
      </c>
      <c r="AB115" s="7">
        <v>10.1</v>
      </c>
      <c r="AC115" s="7">
        <v>0.2</v>
      </c>
      <c r="AD115" s="7">
        <v>9.8000000000000007</v>
      </c>
      <c r="AE115" s="7">
        <v>4.0999999999999996</v>
      </c>
      <c r="AF115" s="7">
        <v>2</v>
      </c>
      <c r="AG115" s="7">
        <v>0.2</v>
      </c>
      <c r="AH115" s="7">
        <v>0.8</v>
      </c>
      <c r="AI115" s="7">
        <v>3.5</v>
      </c>
      <c r="AJ115" s="7">
        <v>4.8</v>
      </c>
      <c r="AK115" s="7">
        <v>113.9</v>
      </c>
      <c r="AL115" s="7">
        <v>102.4</v>
      </c>
      <c r="AM115" s="7">
        <v>42.8</v>
      </c>
      <c r="AN115" s="7">
        <v>2.9</v>
      </c>
      <c r="AO115" s="7">
        <v>25</v>
      </c>
      <c r="AP115" s="7">
        <v>11.4</v>
      </c>
      <c r="AQ115" s="7">
        <f>0.96*Table1[[#This Row],[FGA]]+Table1[[#This Row],[TOV]]+(0.44*Table1[[#This Row],[FTA]]-Table1[[#This Row],[OREB]])</f>
        <v>24.203999999999997</v>
      </c>
      <c r="AR115" s="5">
        <v>10</v>
      </c>
      <c r="AS115" s="5">
        <v>3</v>
      </c>
      <c r="AT115" s="5">
        <v>9</v>
      </c>
      <c r="AU115" s="5">
        <v>396</v>
      </c>
      <c r="AV115" s="9">
        <f>Table1[[#This Row],[BLK]]+Table1[[#This Row],[PFD]]+Table1[[#This Row],[STL]]+Table1[Deflections]+Table1[[#This Row],[LooseBallsRecovered]]+Table1[[#This Row],[REB]]-Table1[[#This Row],[TOV]]+Table1[[#This Row],[ScreenAssistsPTS]]</f>
        <v>18.799999999999997</v>
      </c>
      <c r="AW11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6.8000000000000007</v>
      </c>
      <c r="AX115" s="9">
        <f>Table1[[#This Row],[PTS]]/Table1[[#This Row],[POSS/G]]</f>
        <v>0.95851925301603047</v>
      </c>
      <c r="AY115" s="9">
        <v>27.4</v>
      </c>
      <c r="AZ115" s="9">
        <v>0.5</v>
      </c>
      <c r="BA115" s="9">
        <f>P115+AB115+AD115</f>
        <v>43.099999999999994</v>
      </c>
      <c r="BB115" s="9">
        <v>2.4</v>
      </c>
      <c r="BC115" s="9">
        <v>3.2</v>
      </c>
      <c r="BD115" s="9">
        <v>2.1</v>
      </c>
      <c r="BE115" s="9">
        <v>1578.3254702209272</v>
      </c>
      <c r="BF115" s="15">
        <v>20.8</v>
      </c>
      <c r="BG115" s="15">
        <v>15</v>
      </c>
      <c r="BH115" s="9">
        <v>13.8</v>
      </c>
      <c r="BI115" s="9">
        <v>49.8</v>
      </c>
      <c r="BJ115" s="9">
        <f>0.4*Table1[[#This Row],[EFG%]]+0.25*Table1[[#This Row],[TOV%]]+0.2*Table1[[#This Row],[REB%]]+0.15*Table1[[#This Row],[FTr]]</f>
        <v>29.550000000000004</v>
      </c>
      <c r="BK115" s="9">
        <v>52.6</v>
      </c>
      <c r="BL115" s="9">
        <v>30.9</v>
      </c>
      <c r="BM115" s="9">
        <v>105.94</v>
      </c>
      <c r="BN115" s="9">
        <v>18</v>
      </c>
      <c r="BO115" s="9">
        <v>11.5</v>
      </c>
      <c r="BP115" s="9">
        <v>52.3</v>
      </c>
      <c r="BQ115" s="9">
        <v>8.1</v>
      </c>
      <c r="BR115" s="9">
        <v>10</v>
      </c>
      <c r="BS115" s="9">
        <v>0.19</v>
      </c>
      <c r="BT115" s="9">
        <v>6</v>
      </c>
      <c r="BU115" s="9">
        <v>10</v>
      </c>
      <c r="BV11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11.910000000000005</v>
      </c>
      <c r="BW115" s="9">
        <v>10.5</v>
      </c>
      <c r="BX115" s="9">
        <v>5.5</v>
      </c>
      <c r="BY115" s="9">
        <v>28</v>
      </c>
      <c r="BZ11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28.799999999999997</v>
      </c>
      <c r="CA115" s="9">
        <f>Table1[[#This Row],[VA]]/30</f>
        <v>13.2</v>
      </c>
      <c r="CB11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29.299999999999994</v>
      </c>
      <c r="CC11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0.30828927567943992</v>
      </c>
      <c r="CD115" s="12">
        <f>Table1[[#This Row],[Hustle]]/38</f>
        <v>0.49473684210526309</v>
      </c>
      <c r="CE115" s="12">
        <f>Table1[[#This Row],[Utility]]/23</f>
        <v>0.29565217391304349</v>
      </c>
      <c r="CF115" s="12">
        <f>Table1[[#This Row],[PPP]]/1.8</f>
        <v>0.53251069612001689</v>
      </c>
      <c r="CG115" s="12">
        <f>Table1[[#This Row],[AST Ratio]]/35</f>
        <v>0.78285714285714281</v>
      </c>
      <c r="CH115" s="12">
        <f>Table1[[#This Row],[ScreenAssistsPTS]]/18</f>
        <v>2.7777777777777776E-2</v>
      </c>
      <c r="CI115" s="12">
        <f>Table1[[#This Row],[PRA]]/50</f>
        <v>0.86199999999999988</v>
      </c>
      <c r="CJ115" s="12">
        <f>Table1[[#This Row],[AST/TO]]/3</f>
        <v>0.79999999999999993</v>
      </c>
      <c r="CK115" s="12">
        <f>Table1[[#This Row],[REB]]/25</f>
        <v>0.40399999999999997</v>
      </c>
      <c r="CL115" s="12">
        <f>Table1[[#This Row],[Deflections]]/5</f>
        <v>0.64</v>
      </c>
      <c r="CM115" s="12">
        <f>Table1[[#This Row],[LooseBallsRecovered]]/2.3</f>
        <v>0.91304347826086962</v>
      </c>
      <c r="CN115" s="12">
        <f>Table1[[#This Row],[TeamELO]]/1800</f>
        <v>0.87684748345607066</v>
      </c>
      <c r="CO115" s="12">
        <f>Table1[[#This Row],[EFG%]]/70</f>
        <v>0.71142857142857141</v>
      </c>
      <c r="CP115" s="12">
        <f>Table1[[#This Row],[TS%]]/70</f>
        <v>0.75142857142857145</v>
      </c>
      <c r="CQ115" s="12">
        <f>Table1[[#This Row],[USG%]]/40</f>
        <v>0.77249999999999996</v>
      </c>
      <c r="CR115" s="12">
        <f>Table1[[#This Row],[PACE]]/110</f>
        <v>0.96309090909090911</v>
      </c>
      <c r="CS115" s="12">
        <f>Table1[[#This Row],[PIE]]/24</f>
        <v>0.75</v>
      </c>
      <c r="CT115" s="12">
        <f>(0.4*Table1[[#This Row],[EFG%]]+0.25*Table1[[#This Row],[TOV%]]+0.2*Table1[[#This Row],[REB%]]+0.15*Table1[[#This Row],[FTr]])/42</f>
        <v>0.70357142857142863</v>
      </c>
      <c r="CU115" s="12">
        <f>Table1[[#This Row],[NETRTG]]/17</f>
        <v>0.67647058823529416</v>
      </c>
      <c r="CV115" s="12">
        <f>Table1[[#This Row],[FP]]/62</f>
        <v>0.84354838709677415</v>
      </c>
      <c r="CW115" s="12">
        <f>Table1[[#This Row],[RPM(+/-)]]/12</f>
        <v>0.67499999999999993</v>
      </c>
      <c r="CX115" s="12">
        <f>Table1[[#This Row],[BPM]]/12</f>
        <v>0.83333333333333337</v>
      </c>
      <c r="CY115" s="12">
        <f>Table1[[#This Row],[WS/48]]/0.3</f>
        <v>0.63333333333333341</v>
      </c>
      <c r="CZ115" s="12">
        <f>Table1[[#This Row],[PIPM]]/9</f>
        <v>0.66666666666666663</v>
      </c>
      <c r="DA115" s="12">
        <f>Table1[[#This Row],[WAR]]/20</f>
        <v>0.5</v>
      </c>
      <c r="DB115" s="12">
        <f>Table1[[#This Row],[GmSc]]/21</f>
        <v>0.56714285714285739</v>
      </c>
      <c r="DC115" s="12">
        <f>Table1[[#This Row],[WinsRPM]]/21</f>
        <v>0.5</v>
      </c>
      <c r="DD115" s="12">
        <f>Table1[[#This Row],[VORP]]/10</f>
        <v>0.55000000000000004</v>
      </c>
      <c r="DE115" s="12">
        <f>Table1[[#This Row],[PER]]/33</f>
        <v>0.84848484848484851</v>
      </c>
      <c r="DF115" s="12">
        <f>Table1[[#This Row],[EFF]]/36</f>
        <v>0.79999999999999993</v>
      </c>
      <c r="DG115" s="12">
        <f>Table1[[#This Row],[EWA]]/30</f>
        <v>0.44</v>
      </c>
      <c r="DH115" s="12">
        <f>Table1[[#This Row],[PIR]]/40</f>
        <v>0.73249999999999982</v>
      </c>
      <c r="DI115" s="12">
        <f>Table1[[#This Row],[Tendex]]/0.38</f>
        <v>0.81128756757747345</v>
      </c>
      <c r="DJ115" s="14">
        <f>SUM(Table1[[#This Row],[DPI]:[%Tendex]])/32</f>
        <v>0.66747539552750768</v>
      </c>
    </row>
    <row r="116" spans="1:114" x14ac:dyDescent="0.25">
      <c r="A116" t="s">
        <v>86</v>
      </c>
      <c r="B116" t="s">
        <v>90</v>
      </c>
      <c r="C116" t="s">
        <v>93</v>
      </c>
      <c r="D116" t="s">
        <v>62</v>
      </c>
      <c r="E116" s="7">
        <v>11</v>
      </c>
      <c r="F116" t="s">
        <v>83</v>
      </c>
      <c r="G116" s="7">
        <v>97.34</v>
      </c>
      <c r="H116" s="6">
        <v>29</v>
      </c>
      <c r="I116" s="6">
        <v>61</v>
      </c>
      <c r="J116" s="6">
        <v>35</v>
      </c>
      <c r="K116" s="6">
        <v>26</v>
      </c>
      <c r="L116" s="8">
        <f>Table1[[#This Row],[W]]/Table1[[#This Row],[GP]]</f>
        <v>0.57377049180327866</v>
      </c>
      <c r="M116" s="6">
        <v>28798.5</v>
      </c>
      <c r="N116" s="7">
        <v>36.200000000000003</v>
      </c>
      <c r="O116" s="7">
        <v>2208.2000000000003</v>
      </c>
      <c r="P116" s="7">
        <v>24.9</v>
      </c>
      <c r="Q116" s="7">
        <v>9.3000000000000007</v>
      </c>
      <c r="R116" s="7">
        <v>21.1</v>
      </c>
      <c r="S116" s="7">
        <v>43.8</v>
      </c>
      <c r="T116" s="7">
        <v>1.2</v>
      </c>
      <c r="U116" s="7">
        <v>4.4000000000000004</v>
      </c>
      <c r="V116" s="7">
        <v>28.5</v>
      </c>
      <c r="W116" s="7">
        <v>5.0999999999999996</v>
      </c>
      <c r="X116" s="7">
        <v>7</v>
      </c>
      <c r="Y116" s="7">
        <v>73.599999999999994</v>
      </c>
      <c r="Z116" s="7">
        <v>1.7</v>
      </c>
      <c r="AA116" s="7">
        <v>7.9</v>
      </c>
      <c r="AB116" s="7">
        <v>9.6</v>
      </c>
      <c r="AC116" s="7">
        <v>0.1</v>
      </c>
      <c r="AD116" s="7">
        <v>10.3</v>
      </c>
      <c r="AE116" s="7">
        <v>4.7</v>
      </c>
      <c r="AF116" s="7">
        <v>2</v>
      </c>
      <c r="AG116" s="7">
        <v>0.2</v>
      </c>
      <c r="AH116" s="7">
        <v>1.1000000000000001</v>
      </c>
      <c r="AI116" s="7">
        <v>2.2999999999999998</v>
      </c>
      <c r="AJ116" s="7">
        <v>5.7</v>
      </c>
      <c r="AK116" s="7">
        <v>112</v>
      </c>
      <c r="AL116" s="7">
        <v>105.8</v>
      </c>
      <c r="AM116" s="7">
        <v>46.8</v>
      </c>
      <c r="AN116" s="7">
        <v>4.5</v>
      </c>
      <c r="AO116" s="7">
        <v>22.1</v>
      </c>
      <c r="AP116" s="7">
        <v>12.1</v>
      </c>
      <c r="AQ116" s="7">
        <f>0.96*Table1[[#This Row],[FGA]]+Table1[[#This Row],[TOV]]+(0.44*Table1[[#This Row],[FTA]]-Table1[[#This Row],[OREB]])</f>
        <v>26.335999999999999</v>
      </c>
      <c r="AR116" s="5">
        <v>44</v>
      </c>
      <c r="AS116" s="5">
        <v>18</v>
      </c>
      <c r="AT116" s="5">
        <v>9.6999999999999993</v>
      </c>
      <c r="AU116" s="5">
        <v>570</v>
      </c>
      <c r="AV116" s="9">
        <f>Table1[[#This Row],[BLK]]+Table1[[#This Row],[PFD]]+Table1[[#This Row],[STL]]+Table1[Deflections]+Table1[[#This Row],[LooseBallsRecovered]]+Table1[[#This Row],[REB]]-Table1[[#This Row],[TOV]]+Table1[[#This Row],[ScreenAssistsPTS]]</f>
        <v>18.599999999999998</v>
      </c>
      <c r="AW11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7.7800000000000011</v>
      </c>
      <c r="AX116" s="9">
        <f>Table1[[#This Row],[PTS]]/Table1[[#This Row],[POSS/G]]</f>
        <v>0.94547387606318345</v>
      </c>
      <c r="AY116" s="9">
        <v>26.4</v>
      </c>
      <c r="AZ116" s="9">
        <v>0.4</v>
      </c>
      <c r="BA116" s="9">
        <f>P116+AB116+AD116</f>
        <v>44.8</v>
      </c>
      <c r="BB116" s="9">
        <v>2.1800000000000002</v>
      </c>
      <c r="BC116" s="9">
        <v>3.3</v>
      </c>
      <c r="BD116" s="9">
        <v>2.1</v>
      </c>
      <c r="BE116" s="9">
        <v>1552.4606409099727</v>
      </c>
      <c r="BF116" s="15">
        <v>24.2</v>
      </c>
      <c r="BG116" s="15">
        <v>16</v>
      </c>
      <c r="BH116" s="9">
        <v>12.9</v>
      </c>
      <c r="BI116" s="9">
        <v>46.8</v>
      </c>
      <c r="BJ116" s="9">
        <f>0.4*Table1[[#This Row],[EFG%]]+0.25*Table1[[#This Row],[TOV%]]+0.2*Table1[[#This Row],[REB%]]+0.15*Table1[[#This Row],[FTr]]</f>
        <v>28.929999999999996</v>
      </c>
      <c r="BK116" s="9">
        <v>51.5</v>
      </c>
      <c r="BL116" s="9">
        <v>33</v>
      </c>
      <c r="BM116" s="9">
        <v>98.59</v>
      </c>
      <c r="BN116" s="9">
        <v>18.399999999999999</v>
      </c>
      <c r="BO116" s="9">
        <v>6.2</v>
      </c>
      <c r="BP116" s="9">
        <v>53.6</v>
      </c>
      <c r="BQ116" s="9">
        <v>4.4000000000000004</v>
      </c>
      <c r="BR116" s="9">
        <v>8</v>
      </c>
      <c r="BS116" s="9">
        <v>0.16900000000000001</v>
      </c>
      <c r="BT116" s="9">
        <v>4.0999999999999996</v>
      </c>
      <c r="BU116" s="9">
        <v>12</v>
      </c>
      <c r="BV11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11.890000000000004</v>
      </c>
      <c r="BW116" s="9">
        <v>15.6</v>
      </c>
      <c r="BX116" s="9">
        <v>7.1</v>
      </c>
      <c r="BY116" s="9">
        <v>24.5</v>
      </c>
      <c r="BZ11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28.600000000000005</v>
      </c>
      <c r="CA116" s="9">
        <f>Table1[[#This Row],[VA]]/30</f>
        <v>19</v>
      </c>
      <c r="CB11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30.9</v>
      </c>
      <c r="CC11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0.32308895843270324</v>
      </c>
      <c r="CD116" s="12">
        <f>Table1[[#This Row],[Hustle]]/38</f>
        <v>0.48947368421052628</v>
      </c>
      <c r="CE116" s="12">
        <f>Table1[[#This Row],[Utility]]/23</f>
        <v>0.33826086956521745</v>
      </c>
      <c r="CF116" s="12">
        <f>Table1[[#This Row],[PPP]]/1.8</f>
        <v>0.5252632644795463</v>
      </c>
      <c r="CG116" s="12">
        <f>Table1[[#This Row],[AST Ratio]]/35</f>
        <v>0.75428571428571423</v>
      </c>
      <c r="CH116" s="12">
        <f>Table1[[#This Row],[ScreenAssistsPTS]]/18</f>
        <v>2.2222222222222223E-2</v>
      </c>
      <c r="CI116" s="12">
        <f>Table1[[#This Row],[PRA]]/50</f>
        <v>0.89599999999999991</v>
      </c>
      <c r="CJ116" s="12">
        <f>Table1[[#This Row],[AST/TO]]/3</f>
        <v>0.72666666666666668</v>
      </c>
      <c r="CK116" s="12">
        <f>Table1[[#This Row],[REB]]/25</f>
        <v>0.38400000000000001</v>
      </c>
      <c r="CL116" s="12">
        <f>Table1[[#This Row],[Deflections]]/5</f>
        <v>0.65999999999999992</v>
      </c>
      <c r="CM116" s="12">
        <f>Table1[[#This Row],[LooseBallsRecovered]]/2.3</f>
        <v>0.91304347826086962</v>
      </c>
      <c r="CN116" s="12">
        <f>Table1[[#This Row],[TeamELO]]/1800</f>
        <v>0.86247813383887373</v>
      </c>
      <c r="CO116" s="12">
        <f>Table1[[#This Row],[EFG%]]/70</f>
        <v>0.66857142857142848</v>
      </c>
      <c r="CP116" s="12">
        <f>Table1[[#This Row],[TS%]]/70</f>
        <v>0.73571428571428577</v>
      </c>
      <c r="CQ116" s="12">
        <f>Table1[[#This Row],[USG%]]/40</f>
        <v>0.82499999999999996</v>
      </c>
      <c r="CR116" s="12">
        <f>Table1[[#This Row],[PACE]]/110</f>
        <v>0.89627272727272733</v>
      </c>
      <c r="CS116" s="12">
        <f>Table1[[#This Row],[PIE]]/24</f>
        <v>0.76666666666666661</v>
      </c>
      <c r="CT116" s="12">
        <f>(0.4*Table1[[#This Row],[EFG%]]+0.25*Table1[[#This Row],[TOV%]]+0.2*Table1[[#This Row],[REB%]]+0.15*Table1[[#This Row],[FTr]])/42</f>
        <v>0.68880952380952376</v>
      </c>
      <c r="CU116" s="12">
        <f>Table1[[#This Row],[NETRTG]]/17</f>
        <v>0.36470588235294121</v>
      </c>
      <c r="CV116" s="12">
        <f>Table1[[#This Row],[FP]]/62</f>
        <v>0.86451612903225805</v>
      </c>
      <c r="CW116" s="12">
        <f>Table1[[#This Row],[RPM(+/-)]]/12</f>
        <v>0.3666666666666667</v>
      </c>
      <c r="CX116" s="12">
        <f>Table1[[#This Row],[BPM]]/12</f>
        <v>0.66666666666666663</v>
      </c>
      <c r="CY116" s="12">
        <f>Table1[[#This Row],[WS/48]]/0.3</f>
        <v>0.56333333333333335</v>
      </c>
      <c r="CZ116" s="12">
        <f>Table1[[#This Row],[PIPM]]/9</f>
        <v>0.45555555555555549</v>
      </c>
      <c r="DA116" s="12">
        <f>Table1[[#This Row],[WAR]]/20</f>
        <v>0.6</v>
      </c>
      <c r="DB116" s="12">
        <f>Table1[[#This Row],[GmSc]]/21</f>
        <v>0.56619047619047636</v>
      </c>
      <c r="DC116" s="12">
        <f>Table1[[#This Row],[WinsRPM]]/21</f>
        <v>0.74285714285714288</v>
      </c>
      <c r="DD116" s="12">
        <f>Table1[[#This Row],[VORP]]/10</f>
        <v>0.71</v>
      </c>
      <c r="DE116" s="12">
        <f>Table1[[#This Row],[PER]]/33</f>
        <v>0.74242424242424243</v>
      </c>
      <c r="DF116" s="12">
        <f>Table1[[#This Row],[EFF]]/36</f>
        <v>0.79444444444444462</v>
      </c>
      <c r="DG116" s="12">
        <f>Table1[[#This Row],[EWA]]/30</f>
        <v>0.6333333333333333</v>
      </c>
      <c r="DH116" s="12">
        <f>Table1[[#This Row],[PIR]]/40</f>
        <v>0.77249999999999996</v>
      </c>
      <c r="DI116" s="12">
        <f>Table1[[#This Row],[Tendex]]/0.38</f>
        <v>0.85023410113869269</v>
      </c>
      <c r="DJ116" s="14">
        <f>SUM(Table1[[#This Row],[DPI]:[%Tendex]])/32</f>
        <v>0.65144239498625067</v>
      </c>
    </row>
    <row r="117" spans="1:114" x14ac:dyDescent="0.25">
      <c r="A117" t="s">
        <v>58</v>
      </c>
      <c r="B117" t="s">
        <v>90</v>
      </c>
      <c r="C117" t="s">
        <v>92</v>
      </c>
      <c r="D117" t="s">
        <v>59</v>
      </c>
      <c r="E117" s="7">
        <v>10.5</v>
      </c>
      <c r="F117" t="s">
        <v>60</v>
      </c>
      <c r="G117" s="7">
        <v>100.75</v>
      </c>
      <c r="H117" s="6">
        <v>21</v>
      </c>
      <c r="I117" s="6">
        <v>35</v>
      </c>
      <c r="J117" s="6">
        <v>16</v>
      </c>
      <c r="K117" s="6">
        <v>19</v>
      </c>
      <c r="L117" s="8">
        <f>Table1[[#This Row],[W]]/Table1[[#This Row],[GP]]</f>
        <v>0.45714285714285713</v>
      </c>
      <c r="M117" s="6">
        <v>5202.3333333333503</v>
      </c>
      <c r="N117" s="7">
        <v>35.9</v>
      </c>
      <c r="O117" s="7">
        <v>1256.5</v>
      </c>
      <c r="P117" s="7">
        <v>16.600000000000001</v>
      </c>
      <c r="Q117" s="7">
        <v>7</v>
      </c>
      <c r="R117" s="7">
        <v>13.8</v>
      </c>
      <c r="S117" s="7">
        <v>50.7</v>
      </c>
      <c r="T117" s="7">
        <v>0</v>
      </c>
      <c r="U117" s="7">
        <v>0.3</v>
      </c>
      <c r="V117" s="7">
        <v>0</v>
      </c>
      <c r="W117" s="7">
        <v>2.6</v>
      </c>
      <c r="X117" s="7">
        <v>4.8</v>
      </c>
      <c r="Y117" s="7">
        <v>54.4</v>
      </c>
      <c r="Z117" s="7">
        <v>1.9</v>
      </c>
      <c r="AA117" s="7">
        <v>6.7</v>
      </c>
      <c r="AB117" s="7">
        <v>8.6</v>
      </c>
      <c r="AC117" s="7">
        <v>0.5</v>
      </c>
      <c r="AD117" s="7">
        <v>7.5</v>
      </c>
      <c r="AE117" s="7">
        <v>4</v>
      </c>
      <c r="AF117" s="7">
        <v>1.9</v>
      </c>
      <c r="AG117" s="7">
        <v>0.9</v>
      </c>
      <c r="AH117" s="7">
        <v>0.8</v>
      </c>
      <c r="AI117" s="7">
        <v>2.8</v>
      </c>
      <c r="AJ117" s="7">
        <v>4.5999999999999996</v>
      </c>
      <c r="AK117" s="7">
        <v>104.8</v>
      </c>
      <c r="AL117" s="7">
        <v>103.5</v>
      </c>
      <c r="AM117" s="7">
        <v>32.4</v>
      </c>
      <c r="AN117" s="7">
        <v>5.2</v>
      </c>
      <c r="AO117" s="7">
        <v>16.899999999999999</v>
      </c>
      <c r="AP117" s="7">
        <v>14.4</v>
      </c>
      <c r="AQ117" s="7">
        <f>0.96*Table1[[#This Row],[FGA]]+Table1[[#This Row],[TOV]]+(0.44*Table1[[#This Row],[FTA]]-Table1[[#This Row],[OREB]])</f>
        <v>17.459999999999997</v>
      </c>
      <c r="AR117" s="5">
        <v>18</v>
      </c>
      <c r="AS117" s="5">
        <v>4</v>
      </c>
      <c r="AT117" s="5">
        <v>8.5</v>
      </c>
      <c r="AU117" s="5">
        <v>350</v>
      </c>
      <c r="AV117" s="9">
        <f>Table1[[#This Row],[BLK]]+Table1[[#This Row],[PFD]]+Table1[[#This Row],[STL]]+Table1[Deflections]+Table1[[#This Row],[LooseBallsRecovered]]+Table1[[#This Row],[REB]]-Table1[[#This Row],[TOV]]+Table1[[#This Row],[ScreenAssistsPTS]]</f>
        <v>18.3</v>
      </c>
      <c r="AW11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7.99</v>
      </c>
      <c r="AX117" s="9">
        <f>Table1[[#This Row],[PTS]]/Table1[[#This Row],[POSS/G]]</f>
        <v>0.95074455899198185</v>
      </c>
      <c r="AY117" s="9">
        <v>27.3</v>
      </c>
      <c r="AZ117" s="9">
        <v>1.2</v>
      </c>
      <c r="BA117" s="9">
        <f>P117+AB117+AD117</f>
        <v>32.700000000000003</v>
      </c>
      <c r="BB117" s="9">
        <v>1.89</v>
      </c>
      <c r="BC117" s="9">
        <v>3.2</v>
      </c>
      <c r="BD117" s="9">
        <v>1.9</v>
      </c>
      <c r="BE117" s="9">
        <v>1448.6379882426675</v>
      </c>
      <c r="BF117" s="15">
        <v>18.8</v>
      </c>
      <c r="BG117" s="15">
        <v>20</v>
      </c>
      <c r="BH117" s="9">
        <v>11.3</v>
      </c>
      <c r="BI117" s="9">
        <v>50.7</v>
      </c>
      <c r="BJ117" s="9">
        <f>0.4*Table1[[#This Row],[EFG%]]+0.25*Table1[[#This Row],[TOV%]]+0.2*Table1[[#This Row],[REB%]]+0.15*Table1[[#This Row],[FTr]]</f>
        <v>30.360000000000003</v>
      </c>
      <c r="BK117" s="9">
        <v>52.2</v>
      </c>
      <c r="BL117" s="9">
        <v>22.9</v>
      </c>
      <c r="BM117" s="9">
        <v>102.9</v>
      </c>
      <c r="BN117" s="9">
        <v>13.9</v>
      </c>
      <c r="BO117" s="9">
        <v>1.3</v>
      </c>
      <c r="BP117" s="9">
        <v>42.6</v>
      </c>
      <c r="BQ117" s="9">
        <v>0.8</v>
      </c>
      <c r="BR117" s="9">
        <v>4</v>
      </c>
      <c r="BS117" s="9">
        <v>0.16400000000000001</v>
      </c>
      <c r="BT117" s="9">
        <v>0.5</v>
      </c>
      <c r="BU117" s="9">
        <v>8.9</v>
      </c>
      <c r="BV11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9.4500000000000011</v>
      </c>
      <c r="BW117" s="9">
        <v>10.5</v>
      </c>
      <c r="BX117" s="9">
        <v>4</v>
      </c>
      <c r="BY117" s="9">
        <v>19.899999999999999</v>
      </c>
      <c r="BZ11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22.5</v>
      </c>
      <c r="CA117" s="9">
        <f>Table1[[#This Row],[VA]]/30</f>
        <v>11.666666666666666</v>
      </c>
      <c r="CB11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23.5</v>
      </c>
      <c r="CC11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0.24763162078284731</v>
      </c>
      <c r="CD117" s="12">
        <f>Table1[[#This Row],[Hustle]]/38</f>
        <v>0.48157894736842105</v>
      </c>
      <c r="CE117" s="12">
        <f>Table1[[#This Row],[Utility]]/23</f>
        <v>0.34739130434782611</v>
      </c>
      <c r="CF117" s="12">
        <f>Table1[[#This Row],[PPP]]/1.8</f>
        <v>0.52819142166221211</v>
      </c>
      <c r="CG117" s="12">
        <f>Table1[[#This Row],[AST Ratio]]/35</f>
        <v>0.78</v>
      </c>
      <c r="CH117" s="12">
        <f>Table1[[#This Row],[ScreenAssistsPTS]]/18</f>
        <v>6.6666666666666666E-2</v>
      </c>
      <c r="CI117" s="12">
        <f>Table1[[#This Row],[PRA]]/50</f>
        <v>0.65400000000000003</v>
      </c>
      <c r="CJ117" s="12">
        <f>Table1[[#This Row],[AST/TO]]/3</f>
        <v>0.63</v>
      </c>
      <c r="CK117" s="12">
        <f>Table1[[#This Row],[REB]]/25</f>
        <v>0.34399999999999997</v>
      </c>
      <c r="CL117" s="12">
        <f>Table1[[#This Row],[Deflections]]/5</f>
        <v>0.64</v>
      </c>
      <c r="CM117" s="12">
        <f>Table1[[#This Row],[LooseBallsRecovered]]/2.3</f>
        <v>0.82608695652173914</v>
      </c>
      <c r="CN117" s="12">
        <f>Table1[[#This Row],[TeamELO]]/1800</f>
        <v>0.80479888235703745</v>
      </c>
      <c r="CO117" s="12">
        <f>Table1[[#This Row],[EFG%]]/70</f>
        <v>0.72428571428571431</v>
      </c>
      <c r="CP117" s="12">
        <f>Table1[[#This Row],[TS%]]/70</f>
        <v>0.74571428571428577</v>
      </c>
      <c r="CQ117" s="12">
        <f>Table1[[#This Row],[USG%]]/40</f>
        <v>0.57250000000000001</v>
      </c>
      <c r="CR117" s="12">
        <f>Table1[[#This Row],[PACE]]/110</f>
        <v>0.93545454545454554</v>
      </c>
      <c r="CS117" s="12">
        <f>Table1[[#This Row],[PIE]]/24</f>
        <v>0.57916666666666672</v>
      </c>
      <c r="CT117" s="12">
        <f>(0.4*Table1[[#This Row],[EFG%]]+0.25*Table1[[#This Row],[TOV%]]+0.2*Table1[[#This Row],[REB%]]+0.15*Table1[[#This Row],[FTr]])/42</f>
        <v>0.72285714285714298</v>
      </c>
      <c r="CU117" s="12">
        <f>Table1[[#This Row],[NETRTG]]/17</f>
        <v>7.6470588235294124E-2</v>
      </c>
      <c r="CV117" s="12">
        <f>Table1[[#This Row],[FP]]/62</f>
        <v>0.68709677419354842</v>
      </c>
      <c r="CW117" s="12">
        <f>Table1[[#This Row],[RPM(+/-)]]/12</f>
        <v>6.6666666666666666E-2</v>
      </c>
      <c r="CX117" s="12">
        <f>Table1[[#This Row],[BPM]]/12</f>
        <v>0.33333333333333331</v>
      </c>
      <c r="CY117" s="12">
        <f>Table1[[#This Row],[WS/48]]/0.3</f>
        <v>0.54666666666666675</v>
      </c>
      <c r="CZ117" s="12">
        <f>Table1[[#This Row],[PIPM]]/9</f>
        <v>5.5555555555555552E-2</v>
      </c>
      <c r="DA117" s="12">
        <f>Table1[[#This Row],[WAR]]/20</f>
        <v>0.44500000000000001</v>
      </c>
      <c r="DB117" s="12">
        <f>Table1[[#This Row],[GmSc]]/21</f>
        <v>0.45000000000000007</v>
      </c>
      <c r="DC117" s="12">
        <f>Table1[[#This Row],[WinsRPM]]/21</f>
        <v>0.5</v>
      </c>
      <c r="DD117" s="12">
        <f>Table1[[#This Row],[VORP]]/10</f>
        <v>0.4</v>
      </c>
      <c r="DE117" s="12">
        <f>Table1[[#This Row],[PER]]/33</f>
        <v>0.60303030303030303</v>
      </c>
      <c r="DF117" s="12">
        <f>Table1[[#This Row],[EFF]]/36</f>
        <v>0.625</v>
      </c>
      <c r="DG117" s="12">
        <f>Table1[[#This Row],[EWA]]/30</f>
        <v>0.3888888888888889</v>
      </c>
      <c r="DH117" s="12">
        <f>Table1[[#This Row],[PIR]]/40</f>
        <v>0.58750000000000002</v>
      </c>
      <c r="DI117" s="12">
        <f>Table1[[#This Row],[Tendex]]/0.38</f>
        <v>0.65166215995486132</v>
      </c>
      <c r="DJ117" s="14">
        <f>SUM(Table1[[#This Row],[DPI]:[%Tendex]])/32</f>
        <v>0.52498635845085551</v>
      </c>
    </row>
    <row r="118" spans="1:114" x14ac:dyDescent="0.25">
      <c r="A118" t="s">
        <v>95</v>
      </c>
      <c r="B118" t="s">
        <v>101</v>
      </c>
      <c r="C118" t="s">
        <v>92</v>
      </c>
      <c r="D118" t="s">
        <v>62</v>
      </c>
      <c r="E118" s="7">
        <v>11</v>
      </c>
      <c r="F118" t="s">
        <v>103</v>
      </c>
      <c r="G118" s="7">
        <v>102.39</v>
      </c>
      <c r="H118" s="6">
        <v>28</v>
      </c>
      <c r="I118" s="6">
        <v>26</v>
      </c>
      <c r="J118" s="6">
        <v>20</v>
      </c>
      <c r="K118" s="6">
        <v>6</v>
      </c>
      <c r="L118" s="8">
        <f>Table1[[#This Row],[W]]/Table1[[#This Row],[GP]]</f>
        <v>0.76923076923076927</v>
      </c>
      <c r="M118" s="6">
        <v>12429.700800000015</v>
      </c>
      <c r="N118" s="7">
        <v>32</v>
      </c>
      <c r="O118" s="7">
        <v>832</v>
      </c>
      <c r="P118" s="7">
        <v>25.6</v>
      </c>
      <c r="Q118" s="7">
        <v>8.9</v>
      </c>
      <c r="R118" s="7">
        <v>19.7</v>
      </c>
      <c r="S118" s="7">
        <v>45.2</v>
      </c>
      <c r="T118" s="7">
        <v>1.8</v>
      </c>
      <c r="U118" s="7">
        <v>5</v>
      </c>
      <c r="V118" s="7">
        <v>35.700000000000003</v>
      </c>
      <c r="W118" s="7">
        <v>6</v>
      </c>
      <c r="X118" s="7">
        <v>6.8</v>
      </c>
      <c r="Y118" s="7">
        <v>88.7</v>
      </c>
      <c r="Z118" s="7">
        <v>1.1000000000000001</v>
      </c>
      <c r="AA118" s="7">
        <v>6.5</v>
      </c>
      <c r="AB118" s="7">
        <v>7.6</v>
      </c>
      <c r="AC118" s="7">
        <v>0.5</v>
      </c>
      <c r="AD118" s="7">
        <v>5.2</v>
      </c>
      <c r="AE118" s="7">
        <v>3.3</v>
      </c>
      <c r="AF118" s="7">
        <v>1.8</v>
      </c>
      <c r="AG118" s="7">
        <v>0.5</v>
      </c>
      <c r="AH118" s="7">
        <v>0.7</v>
      </c>
      <c r="AI118" s="7">
        <v>2</v>
      </c>
      <c r="AJ118" s="7">
        <v>5.8</v>
      </c>
      <c r="AK118" s="7">
        <v>112.9</v>
      </c>
      <c r="AL118" s="7">
        <v>100.3</v>
      </c>
      <c r="AM118" s="7">
        <v>27.5</v>
      </c>
      <c r="AN118" s="7">
        <v>3.3</v>
      </c>
      <c r="AO118" s="7">
        <v>18.8</v>
      </c>
      <c r="AP118" s="7">
        <v>10.8</v>
      </c>
      <c r="AQ118" s="7">
        <f>0.96*Table1[[#This Row],[FGA]]+Table1[[#This Row],[TOV]]+(0.44*Table1[[#This Row],[FTA]]-Table1[[#This Row],[OREB]])</f>
        <v>24.103999999999999</v>
      </c>
      <c r="AR118" s="5">
        <v>8</v>
      </c>
      <c r="AS118" s="5">
        <v>0</v>
      </c>
      <c r="AT118" s="5">
        <v>10</v>
      </c>
      <c r="AU118" s="5">
        <v>375</v>
      </c>
      <c r="AV118" s="9">
        <f>Table1[[#This Row],[BLK]]+Table1[[#This Row],[PFD]]+Table1[[#This Row],[STL]]+Table1[Deflections]+Table1[[#This Row],[LooseBallsRecovered]]+Table1[[#This Row],[REB]]-Table1[[#This Row],[TOV]]+Table1[[#This Row],[ScreenAssistsPTS]]</f>
        <v>18.199999999999996</v>
      </c>
      <c r="AW11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9.4499999999999993</v>
      </c>
      <c r="AX118" s="9">
        <f>Table1[[#This Row],[PTS]]/Table1[[#This Row],[POSS/G]]</f>
        <v>1.0620643876535016</v>
      </c>
      <c r="AY118" s="9">
        <v>16.7</v>
      </c>
      <c r="AZ118" s="9">
        <v>1.2</v>
      </c>
      <c r="BA118" s="9">
        <f>P118+AB118+AD118</f>
        <v>38.400000000000006</v>
      </c>
      <c r="BB118" s="9">
        <v>1.55</v>
      </c>
      <c r="BC118" s="9">
        <v>3</v>
      </c>
      <c r="BD118" s="9">
        <v>1.6</v>
      </c>
      <c r="BE118" s="9">
        <v>1573.6431266079223</v>
      </c>
      <c r="BF118" s="15">
        <v>30.5</v>
      </c>
      <c r="BG118" s="15">
        <v>12</v>
      </c>
      <c r="BH118" s="9">
        <v>11.1</v>
      </c>
      <c r="BI118" s="9">
        <v>49.7</v>
      </c>
      <c r="BJ118" s="9">
        <f>0.4*Table1[[#This Row],[EFG%]]+0.25*Table1[[#This Row],[TOV%]]+0.2*Table1[[#This Row],[REB%]]+0.15*Table1[[#This Row],[FTr]]</f>
        <v>29.675000000000001</v>
      </c>
      <c r="BK118" s="9">
        <v>56.5</v>
      </c>
      <c r="BL118" s="9">
        <v>32.9</v>
      </c>
      <c r="BM118" s="9">
        <v>102.1</v>
      </c>
      <c r="BN118" s="9">
        <v>18.899999999999999</v>
      </c>
      <c r="BO118" s="9">
        <v>12.6</v>
      </c>
      <c r="BP118" s="9">
        <v>46.2</v>
      </c>
      <c r="BQ118" s="9">
        <v>8.6999999999999993</v>
      </c>
      <c r="BR118" s="9">
        <v>6</v>
      </c>
      <c r="BS118" s="9">
        <v>0.26</v>
      </c>
      <c r="BT118" s="9">
        <v>6.7</v>
      </c>
      <c r="BU118" s="9">
        <v>11</v>
      </c>
      <c r="BV11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13.740000000000002</v>
      </c>
      <c r="BW118" s="9">
        <v>4.5</v>
      </c>
      <c r="BX118" s="9">
        <v>4</v>
      </c>
      <c r="BY118" s="9">
        <v>25.6</v>
      </c>
      <c r="BZ11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25.800000000000004</v>
      </c>
      <c r="CA118" s="9">
        <f>Table1[[#This Row],[VA]]/30</f>
        <v>12.5</v>
      </c>
      <c r="CB11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28.900000000000002</v>
      </c>
      <c r="CC11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0.26490671039088859</v>
      </c>
      <c r="CD118" s="12">
        <f>Table1[[#This Row],[Hustle]]/38</f>
        <v>0.47894736842105251</v>
      </c>
      <c r="CE118" s="12">
        <f>Table1[[#This Row],[Utility]]/23</f>
        <v>0.41086956521739126</v>
      </c>
      <c r="CF118" s="12">
        <f>Table1[[#This Row],[PPP]]/1.8</f>
        <v>0.59003577091861203</v>
      </c>
      <c r="CG118" s="12">
        <f>Table1[[#This Row],[AST Ratio]]/35</f>
        <v>0.47714285714285715</v>
      </c>
      <c r="CH118" s="12">
        <f>Table1[[#This Row],[ScreenAssistsPTS]]/18</f>
        <v>6.6666666666666666E-2</v>
      </c>
      <c r="CI118" s="12">
        <f>Table1[[#This Row],[PRA]]/50</f>
        <v>0.76800000000000013</v>
      </c>
      <c r="CJ118" s="12">
        <f>Table1[[#This Row],[AST/TO]]/3</f>
        <v>0.51666666666666672</v>
      </c>
      <c r="CK118" s="12">
        <f>Table1[[#This Row],[REB]]/25</f>
        <v>0.30399999999999999</v>
      </c>
      <c r="CL118" s="12">
        <f>Table1[[#This Row],[Deflections]]/5</f>
        <v>0.6</v>
      </c>
      <c r="CM118" s="12">
        <f>Table1[[#This Row],[LooseBallsRecovered]]/2.3</f>
        <v>0.69565217391304357</v>
      </c>
      <c r="CN118" s="12">
        <f>Table1[[#This Row],[TeamELO]]/1800</f>
        <v>0.87424618144884569</v>
      </c>
      <c r="CO118" s="12">
        <f>Table1[[#This Row],[EFG%]]/70</f>
        <v>0.71000000000000008</v>
      </c>
      <c r="CP118" s="12">
        <f>Table1[[#This Row],[TS%]]/70</f>
        <v>0.80714285714285716</v>
      </c>
      <c r="CQ118" s="12">
        <f>Table1[[#This Row],[USG%]]/40</f>
        <v>0.82250000000000001</v>
      </c>
      <c r="CR118" s="12">
        <f>Table1[[#This Row],[PACE]]/110</f>
        <v>0.92818181818181811</v>
      </c>
      <c r="CS118" s="12">
        <f>Table1[[#This Row],[PIE]]/24</f>
        <v>0.78749999999999998</v>
      </c>
      <c r="CT118" s="12">
        <f>(0.4*Table1[[#This Row],[EFG%]]+0.25*Table1[[#This Row],[TOV%]]+0.2*Table1[[#This Row],[REB%]]+0.15*Table1[[#This Row],[FTr]])/42</f>
        <v>0.70654761904761909</v>
      </c>
      <c r="CU118" s="12">
        <f>Table1[[#This Row],[NETRTG]]/17</f>
        <v>0.74117647058823533</v>
      </c>
      <c r="CV118" s="12">
        <f>Table1[[#This Row],[FP]]/62</f>
        <v>0.74516129032258072</v>
      </c>
      <c r="CW118" s="12">
        <f>Table1[[#This Row],[RPM(+/-)]]/12</f>
        <v>0.72499999999999998</v>
      </c>
      <c r="CX118" s="12">
        <f>Table1[[#This Row],[BPM]]/12</f>
        <v>0.5</v>
      </c>
      <c r="CY118" s="12">
        <f>Table1[[#This Row],[WS/48]]/0.3</f>
        <v>0.8666666666666667</v>
      </c>
      <c r="CZ118" s="12">
        <f>Table1[[#This Row],[PIPM]]/9</f>
        <v>0.74444444444444446</v>
      </c>
      <c r="DA118" s="12">
        <f>Table1[[#This Row],[WAR]]/20</f>
        <v>0.55000000000000004</v>
      </c>
      <c r="DB118" s="12">
        <f>Table1[[#This Row],[GmSc]]/21</f>
        <v>0.65428571428571436</v>
      </c>
      <c r="DC118" s="12">
        <f>Table1[[#This Row],[WinsRPM]]/21</f>
        <v>0.21428571428571427</v>
      </c>
      <c r="DD118" s="12">
        <f>Table1[[#This Row],[VORP]]/10</f>
        <v>0.4</v>
      </c>
      <c r="DE118" s="12">
        <f>Table1[[#This Row],[PER]]/33</f>
        <v>0.77575757575757576</v>
      </c>
      <c r="DF118" s="12">
        <f>Table1[[#This Row],[EFF]]/36</f>
        <v>0.71666666666666679</v>
      </c>
      <c r="DG118" s="12">
        <f>Table1[[#This Row],[EWA]]/30</f>
        <v>0.41666666666666669</v>
      </c>
      <c r="DH118" s="12">
        <f>Table1[[#This Row],[PIR]]/40</f>
        <v>0.72250000000000003</v>
      </c>
      <c r="DI118" s="12">
        <f>Table1[[#This Row],[Tendex]]/0.38</f>
        <v>0.69712292208128579</v>
      </c>
      <c r="DJ118" s="14">
        <f>SUM(Table1[[#This Row],[DPI]:[%Tendex]])/32</f>
        <v>0.6254323023916557</v>
      </c>
    </row>
    <row r="119" spans="1:114" x14ac:dyDescent="0.25">
      <c r="A119" t="s">
        <v>66</v>
      </c>
      <c r="B119" t="s">
        <v>97</v>
      </c>
      <c r="C119" t="s">
        <v>93</v>
      </c>
      <c r="D119" t="s">
        <v>62</v>
      </c>
      <c r="E119" s="7">
        <v>11</v>
      </c>
      <c r="F119" t="s">
        <v>67</v>
      </c>
      <c r="G119" s="7">
        <v>98.39</v>
      </c>
      <c r="H119" s="6">
        <v>29</v>
      </c>
      <c r="I119" s="6">
        <v>58</v>
      </c>
      <c r="J119" s="6">
        <v>35</v>
      </c>
      <c r="K119" s="6">
        <v>23</v>
      </c>
      <c r="L119" s="8">
        <f>Table1[[#This Row],[W]]/Table1[[#This Row],[GP]]</f>
        <v>0.60344827586206895</v>
      </c>
      <c r="M119" s="6">
        <v>14602.250000000025</v>
      </c>
      <c r="N119" s="7">
        <v>37.4</v>
      </c>
      <c r="O119" s="7">
        <v>2169.1999999999998</v>
      </c>
      <c r="P119" s="7">
        <v>36.6</v>
      </c>
      <c r="Q119" s="7">
        <v>10.8</v>
      </c>
      <c r="R119" s="7">
        <v>24.5</v>
      </c>
      <c r="S119" s="7">
        <v>44</v>
      </c>
      <c r="T119" s="7">
        <v>4.9000000000000004</v>
      </c>
      <c r="U119" s="7">
        <v>13.5</v>
      </c>
      <c r="V119" s="7">
        <v>36.4</v>
      </c>
      <c r="W119" s="7">
        <v>10.1</v>
      </c>
      <c r="X119" s="7">
        <v>11.6</v>
      </c>
      <c r="Y119" s="7">
        <v>87.6</v>
      </c>
      <c r="Z119" s="7">
        <v>0.9</v>
      </c>
      <c r="AA119" s="7">
        <v>5.6</v>
      </c>
      <c r="AB119" s="7">
        <v>6.6</v>
      </c>
      <c r="AC119" s="7">
        <v>0.3</v>
      </c>
      <c r="AD119" s="7">
        <v>7.7</v>
      </c>
      <c r="AE119" s="7">
        <v>5.3</v>
      </c>
      <c r="AF119" s="7">
        <v>2.2000000000000002</v>
      </c>
      <c r="AG119" s="7">
        <v>0.8</v>
      </c>
      <c r="AH119" s="7">
        <v>1.5</v>
      </c>
      <c r="AI119" s="7">
        <v>3.2</v>
      </c>
      <c r="AJ119" s="7">
        <v>7.7</v>
      </c>
      <c r="AK119" s="7">
        <v>115</v>
      </c>
      <c r="AL119" s="7">
        <v>112.3</v>
      </c>
      <c r="AM119" s="7">
        <v>40.1</v>
      </c>
      <c r="AN119" s="7">
        <v>2.5</v>
      </c>
      <c r="AO119" s="7">
        <v>15.4</v>
      </c>
      <c r="AP119" s="7">
        <v>12.7</v>
      </c>
      <c r="AQ119" s="7">
        <f>0.96*Table1[[#This Row],[FGA]]+Table1[[#This Row],[TOV]]+(0.44*Table1[[#This Row],[FTA]]-Table1[[#This Row],[OREB]])</f>
        <v>33.024000000000001</v>
      </c>
      <c r="AR119" s="5">
        <v>23</v>
      </c>
      <c r="AS119" s="5">
        <v>6</v>
      </c>
      <c r="AT119" s="5">
        <v>14.5</v>
      </c>
      <c r="AU119" s="5">
        <v>850</v>
      </c>
      <c r="AV119" s="9">
        <f>Table1[[#This Row],[BLK]]+Table1[[#This Row],[PFD]]+Table1[[#This Row],[STL]]+Table1[Deflections]+Table1[[#This Row],[LooseBallsRecovered]]+Table1[[#This Row],[REB]]-Table1[[#This Row],[TOV]]+Table1[[#This Row],[ScreenAssistsPTS]]</f>
        <v>18.100000000000001</v>
      </c>
      <c r="AW11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8.24</v>
      </c>
      <c r="AX119" s="9">
        <f>Table1[[#This Row],[PTS]]/Table1[[#This Row],[POSS/G]]</f>
        <v>1.1082848837209303</v>
      </c>
      <c r="AY119" s="9">
        <v>18.2</v>
      </c>
      <c r="AZ119" s="9">
        <v>0.7</v>
      </c>
      <c r="BA119" s="9">
        <f>P119+AB119+AD119</f>
        <v>50.900000000000006</v>
      </c>
      <c r="BB119" s="9">
        <v>1.44</v>
      </c>
      <c r="BC119" s="9">
        <v>3.8</v>
      </c>
      <c r="BD119" s="9">
        <v>1.6</v>
      </c>
      <c r="BE119" s="9">
        <v>1596.6013006632788</v>
      </c>
      <c r="BF119" s="15">
        <v>41.2</v>
      </c>
      <c r="BG119" s="15">
        <v>15</v>
      </c>
      <c r="BH119" s="9">
        <v>8.8000000000000007</v>
      </c>
      <c r="BI119" s="9">
        <v>54</v>
      </c>
      <c r="BJ119" s="9">
        <f>0.4*Table1[[#This Row],[EFG%]]+0.25*Table1[[#This Row],[TOV%]]+0.2*Table1[[#This Row],[REB%]]+0.15*Table1[[#This Row],[FTr]]</f>
        <v>33.290000000000006</v>
      </c>
      <c r="BK119" s="9">
        <v>61.8</v>
      </c>
      <c r="BL119" s="9">
        <v>39.4</v>
      </c>
      <c r="BM119" s="9">
        <v>98.08</v>
      </c>
      <c r="BN119" s="9">
        <v>19.899999999999999</v>
      </c>
      <c r="BO119" s="9">
        <v>2.8</v>
      </c>
      <c r="BP119" s="9">
        <v>59.4</v>
      </c>
      <c r="BQ119" s="9">
        <v>2</v>
      </c>
      <c r="BR119" s="9">
        <v>10.5</v>
      </c>
      <c r="BS119" s="9">
        <v>0.245</v>
      </c>
      <c r="BT119" s="9">
        <v>4</v>
      </c>
      <c r="BU119" s="9">
        <v>19</v>
      </c>
      <c r="BV11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18.22000000000001</v>
      </c>
      <c r="BW119" s="9">
        <v>19</v>
      </c>
      <c r="BX119" s="9">
        <v>9.5</v>
      </c>
      <c r="BY119" s="9">
        <v>20.5</v>
      </c>
      <c r="BZ11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33.400000000000006</v>
      </c>
      <c r="CA119" s="9">
        <f>Table1[[#This Row],[VA]]/30</f>
        <v>28.333333333333332</v>
      </c>
      <c r="CB11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36.400000000000006</v>
      </c>
      <c r="CC11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0.35876880171648662</v>
      </c>
      <c r="CD119" s="12">
        <f>Table1[[#This Row],[Hustle]]/38</f>
        <v>0.47631578947368425</v>
      </c>
      <c r="CE119" s="12">
        <f>Table1[[#This Row],[Utility]]/23</f>
        <v>0.35826086956521741</v>
      </c>
      <c r="CF119" s="12">
        <f>Table1[[#This Row],[PPP]]/1.8</f>
        <v>0.61571382428940569</v>
      </c>
      <c r="CG119" s="12">
        <f>Table1[[#This Row],[AST Ratio]]/35</f>
        <v>0.52</v>
      </c>
      <c r="CH119" s="12">
        <f>Table1[[#This Row],[ScreenAssistsPTS]]/18</f>
        <v>3.888888888888889E-2</v>
      </c>
      <c r="CI119" s="12">
        <f>Table1[[#This Row],[PRA]]/50</f>
        <v>1.018</v>
      </c>
      <c r="CJ119" s="12">
        <f>Table1[[#This Row],[AST/TO]]/3</f>
        <v>0.48</v>
      </c>
      <c r="CK119" s="12">
        <f>Table1[[#This Row],[REB]]/25</f>
        <v>0.26400000000000001</v>
      </c>
      <c r="CL119" s="12">
        <f>Table1[[#This Row],[Deflections]]/5</f>
        <v>0.76</v>
      </c>
      <c r="CM119" s="12">
        <f>Table1[[#This Row],[LooseBallsRecovered]]/2.3</f>
        <v>0.69565217391304357</v>
      </c>
      <c r="CN119" s="12">
        <f>Table1[[#This Row],[TeamELO]]/1800</f>
        <v>0.8870007225907105</v>
      </c>
      <c r="CO119" s="12">
        <f>Table1[[#This Row],[EFG%]]/70</f>
        <v>0.77142857142857146</v>
      </c>
      <c r="CP119" s="12">
        <f>Table1[[#This Row],[TS%]]/70</f>
        <v>0.88285714285714278</v>
      </c>
      <c r="CQ119" s="12">
        <f>Table1[[#This Row],[USG%]]/40</f>
        <v>0.98499999999999999</v>
      </c>
      <c r="CR119" s="12">
        <f>Table1[[#This Row],[PACE]]/110</f>
        <v>0.89163636363636367</v>
      </c>
      <c r="CS119" s="12">
        <f>Table1[[#This Row],[PIE]]/24</f>
        <v>0.82916666666666661</v>
      </c>
      <c r="CT119" s="12">
        <f>(0.4*Table1[[#This Row],[EFG%]]+0.25*Table1[[#This Row],[TOV%]]+0.2*Table1[[#This Row],[REB%]]+0.15*Table1[[#This Row],[FTr]])/42</f>
        <v>0.79261904761904778</v>
      </c>
      <c r="CU119" s="12">
        <f>Table1[[#This Row],[NETRTG]]/17</f>
        <v>0.16470588235294117</v>
      </c>
      <c r="CV119" s="12">
        <f>Table1[[#This Row],[FP]]/62</f>
        <v>0.95806451612903221</v>
      </c>
      <c r="CW119" s="12">
        <f>Table1[[#This Row],[RPM(+/-)]]/12</f>
        <v>0.16666666666666666</v>
      </c>
      <c r="CX119" s="12">
        <f>Table1[[#This Row],[BPM]]/12</f>
        <v>0.875</v>
      </c>
      <c r="CY119" s="12">
        <f>Table1[[#This Row],[WS/48]]/0.3</f>
        <v>0.81666666666666665</v>
      </c>
      <c r="CZ119" s="12">
        <f>Table1[[#This Row],[PIPM]]/9</f>
        <v>0.44444444444444442</v>
      </c>
      <c r="DA119" s="12">
        <f>Table1[[#This Row],[WAR]]/20</f>
        <v>0.95</v>
      </c>
      <c r="DB119" s="12">
        <f>Table1[[#This Row],[GmSc]]/21</f>
        <v>0.86761904761904807</v>
      </c>
      <c r="DC119" s="12">
        <f>Table1[[#This Row],[WinsRPM]]/21</f>
        <v>0.90476190476190477</v>
      </c>
      <c r="DD119" s="12">
        <f>Table1[[#This Row],[VORP]]/10</f>
        <v>0.95</v>
      </c>
      <c r="DE119" s="12">
        <f>Table1[[#This Row],[PER]]/33</f>
        <v>0.62121212121212122</v>
      </c>
      <c r="DF119" s="12">
        <f>Table1[[#This Row],[EFF]]/36</f>
        <v>0.92777777777777792</v>
      </c>
      <c r="DG119" s="12">
        <f>Table1[[#This Row],[EWA]]/30</f>
        <v>0.94444444444444442</v>
      </c>
      <c r="DH119" s="12">
        <f>Table1[[#This Row],[PIR]]/40</f>
        <v>0.91000000000000014</v>
      </c>
      <c r="DI119" s="12">
        <f>Table1[[#This Row],[Tendex]]/0.38</f>
        <v>0.94412842556970167</v>
      </c>
      <c r="DJ119" s="14">
        <f>SUM(Table1[[#This Row],[DPI]:[%Tendex]])/32</f>
        <v>0.70975099870542147</v>
      </c>
    </row>
    <row r="120" spans="1:114" x14ac:dyDescent="0.25">
      <c r="A120" t="s">
        <v>82</v>
      </c>
      <c r="B120" t="s">
        <v>97</v>
      </c>
      <c r="C120" t="s">
        <v>91</v>
      </c>
      <c r="D120" t="s">
        <v>72</v>
      </c>
      <c r="E120" s="7">
        <v>10.5</v>
      </c>
      <c r="F120" t="s">
        <v>83</v>
      </c>
      <c r="G120" s="7">
        <v>103.38</v>
      </c>
      <c r="H120" s="6">
        <v>29</v>
      </c>
      <c r="I120" s="6">
        <v>21</v>
      </c>
      <c r="J120" s="6">
        <v>14</v>
      </c>
      <c r="K120" s="6">
        <v>7</v>
      </c>
      <c r="L120" s="8">
        <f>Table1[[#This Row],[W]]/Table1[[#This Row],[GP]]</f>
        <v>0.66666666666666663</v>
      </c>
      <c r="M120" s="6">
        <v>8305</v>
      </c>
      <c r="N120" s="7">
        <v>34.9</v>
      </c>
      <c r="O120" s="7">
        <v>732.9</v>
      </c>
      <c r="P120" s="7">
        <v>23.5</v>
      </c>
      <c r="Q120" s="7">
        <v>8.1</v>
      </c>
      <c r="R120" s="7">
        <v>19.5</v>
      </c>
      <c r="S120" s="7">
        <v>41.8</v>
      </c>
      <c r="T120" s="7">
        <v>3.1</v>
      </c>
      <c r="U120" s="7">
        <v>8.9</v>
      </c>
      <c r="V120" s="7">
        <v>35.5</v>
      </c>
      <c r="W120" s="7">
        <v>4.0999999999999996</v>
      </c>
      <c r="X120" s="7">
        <v>5</v>
      </c>
      <c r="Y120" s="7">
        <v>82.7</v>
      </c>
      <c r="Z120" s="7">
        <v>1.4</v>
      </c>
      <c r="AA120" s="7">
        <v>6.3</v>
      </c>
      <c r="AB120" s="7">
        <v>7.7</v>
      </c>
      <c r="AC120" s="7">
        <v>0.3</v>
      </c>
      <c r="AD120" s="7">
        <v>4.3</v>
      </c>
      <c r="AE120" s="7">
        <v>3</v>
      </c>
      <c r="AF120" s="7">
        <v>2.2000000000000002</v>
      </c>
      <c r="AG120" s="7">
        <v>0.9</v>
      </c>
      <c r="AH120" s="7">
        <v>0.5</v>
      </c>
      <c r="AI120" s="7">
        <v>3.1</v>
      </c>
      <c r="AJ120" s="7">
        <v>4</v>
      </c>
      <c r="AK120" s="7">
        <v>110.3</v>
      </c>
      <c r="AL120" s="7">
        <v>100.9</v>
      </c>
      <c r="AM120" s="7">
        <v>18.5</v>
      </c>
      <c r="AN120" s="7">
        <v>3.5</v>
      </c>
      <c r="AO120" s="7">
        <v>16.899999999999999</v>
      </c>
      <c r="AP120" s="7">
        <v>10.4</v>
      </c>
      <c r="AQ120" s="7">
        <f>0.96*Table1[[#This Row],[FGA]]+Table1[[#This Row],[TOV]]+(0.44*Table1[[#This Row],[FTA]]-Table1[[#This Row],[OREB]])</f>
        <v>22.52</v>
      </c>
      <c r="AR120" s="5">
        <v>6</v>
      </c>
      <c r="AS120" s="5">
        <v>0</v>
      </c>
      <c r="AT120" s="5">
        <v>12.5</v>
      </c>
      <c r="AU120" s="5">
        <v>450</v>
      </c>
      <c r="AV120" s="9">
        <f>Table1[[#This Row],[BLK]]+Table1[[#This Row],[PFD]]+Table1[[#This Row],[STL]]+Table1[Deflections]+Table1[[#This Row],[LooseBallsRecovered]]+Table1[[#This Row],[REB]]-Table1[[#This Row],[TOV]]+Table1[[#This Row],[ScreenAssistsPTS]]</f>
        <v>18.100000000000001</v>
      </c>
      <c r="AW12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8.23</v>
      </c>
      <c r="AX120" s="9">
        <f>Table1[[#This Row],[PTS]]/Table1[[#This Row],[POSS/G]]</f>
        <v>1.0435168738898757</v>
      </c>
      <c r="AY120" s="9">
        <v>14.9</v>
      </c>
      <c r="AZ120" s="9">
        <v>0.7</v>
      </c>
      <c r="BA120" s="9">
        <f>P120+AB120+AD120</f>
        <v>35.5</v>
      </c>
      <c r="BB120" s="9">
        <v>1.43</v>
      </c>
      <c r="BC120" s="9">
        <v>3.5</v>
      </c>
      <c r="BD120" s="9">
        <v>2.1</v>
      </c>
      <c r="BE120" s="9">
        <v>1578.3254702209272</v>
      </c>
      <c r="BF120" s="15">
        <v>21</v>
      </c>
      <c r="BG120" s="15">
        <v>12</v>
      </c>
      <c r="BH120" s="9">
        <v>10</v>
      </c>
      <c r="BI120" s="9">
        <v>49.9</v>
      </c>
      <c r="BJ120" s="9">
        <f>0.4*Table1[[#This Row],[EFG%]]+0.25*Table1[[#This Row],[TOV%]]+0.2*Table1[[#This Row],[REB%]]+0.15*Table1[[#This Row],[FTr]]</f>
        <v>28.11</v>
      </c>
      <c r="BK120" s="9">
        <v>54.3</v>
      </c>
      <c r="BL120" s="9">
        <v>27.8</v>
      </c>
      <c r="BM120" s="9">
        <v>104.35</v>
      </c>
      <c r="BN120" s="9">
        <v>14.4</v>
      </c>
      <c r="BO120" s="9">
        <v>9.4</v>
      </c>
      <c r="BP120" s="9">
        <v>45.4</v>
      </c>
      <c r="BQ120" s="9">
        <v>7</v>
      </c>
      <c r="BR120" s="9">
        <v>6</v>
      </c>
      <c r="BS120" s="9">
        <v>0.24</v>
      </c>
      <c r="BT120" s="9">
        <v>6</v>
      </c>
      <c r="BU120" s="9">
        <v>17</v>
      </c>
      <c r="BV12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12.910000000000005</v>
      </c>
      <c r="BW120" s="9">
        <v>17</v>
      </c>
      <c r="BX120" s="9">
        <v>4.5</v>
      </c>
      <c r="BY120" s="9">
        <v>23</v>
      </c>
      <c r="BZ12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23.300000000000004</v>
      </c>
      <c r="CA120" s="9">
        <f>Table1[[#This Row],[VA]]/30</f>
        <v>15</v>
      </c>
      <c r="CB12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23.7</v>
      </c>
      <c r="CC12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0.23817842052554616</v>
      </c>
      <c r="CD120" s="12">
        <f>Table1[[#This Row],[Hustle]]/38</f>
        <v>0.47631578947368425</v>
      </c>
      <c r="CE120" s="12">
        <f>Table1[[#This Row],[Utility]]/23</f>
        <v>0.35782608695652174</v>
      </c>
      <c r="CF120" s="12">
        <f>Table1[[#This Row],[PPP]]/1.8</f>
        <v>0.57973159660548645</v>
      </c>
      <c r="CG120" s="12">
        <f>Table1[[#This Row],[AST Ratio]]/35</f>
        <v>0.42571428571428571</v>
      </c>
      <c r="CH120" s="12">
        <f>Table1[[#This Row],[ScreenAssistsPTS]]/18</f>
        <v>3.888888888888889E-2</v>
      </c>
      <c r="CI120" s="12">
        <f>Table1[[#This Row],[PRA]]/50</f>
        <v>0.71</v>
      </c>
      <c r="CJ120" s="12">
        <f>Table1[[#This Row],[AST/TO]]/3</f>
        <v>0.47666666666666663</v>
      </c>
      <c r="CK120" s="12">
        <f>Table1[[#This Row],[REB]]/25</f>
        <v>0.308</v>
      </c>
      <c r="CL120" s="12">
        <f>Table1[[#This Row],[Deflections]]/5</f>
        <v>0.7</v>
      </c>
      <c r="CM120" s="12">
        <f>Table1[[#This Row],[LooseBallsRecovered]]/2.3</f>
        <v>0.91304347826086962</v>
      </c>
      <c r="CN120" s="12">
        <f>Table1[[#This Row],[TeamELO]]/1800</f>
        <v>0.87684748345607066</v>
      </c>
      <c r="CO120" s="12">
        <f>Table1[[#This Row],[EFG%]]/70</f>
        <v>0.71285714285714286</v>
      </c>
      <c r="CP120" s="12">
        <f>Table1[[#This Row],[TS%]]/70</f>
        <v>0.77571428571428569</v>
      </c>
      <c r="CQ120" s="12">
        <f>Table1[[#This Row],[USG%]]/40</f>
        <v>0.69500000000000006</v>
      </c>
      <c r="CR120" s="12">
        <f>Table1[[#This Row],[PACE]]/110</f>
        <v>0.94863636363636361</v>
      </c>
      <c r="CS120" s="12">
        <f>Table1[[#This Row],[PIE]]/24</f>
        <v>0.6</v>
      </c>
      <c r="CT120" s="12">
        <f>(0.4*Table1[[#This Row],[EFG%]]+0.25*Table1[[#This Row],[TOV%]]+0.2*Table1[[#This Row],[REB%]]+0.15*Table1[[#This Row],[FTr]])/42</f>
        <v>0.66928571428571426</v>
      </c>
      <c r="CU120" s="12">
        <f>Table1[[#This Row],[NETRTG]]/17</f>
        <v>0.55294117647058827</v>
      </c>
      <c r="CV120" s="12">
        <f>Table1[[#This Row],[FP]]/62</f>
        <v>0.73225806451612896</v>
      </c>
      <c r="CW120" s="12">
        <f>Table1[[#This Row],[RPM(+/-)]]/12</f>
        <v>0.58333333333333337</v>
      </c>
      <c r="CX120" s="12">
        <f>Table1[[#This Row],[BPM]]/12</f>
        <v>0.5</v>
      </c>
      <c r="CY120" s="12">
        <f>Table1[[#This Row],[WS/48]]/0.3</f>
        <v>0.8</v>
      </c>
      <c r="CZ120" s="12">
        <f>Table1[[#This Row],[PIPM]]/9</f>
        <v>0.66666666666666663</v>
      </c>
      <c r="DA120" s="12">
        <f>Table1[[#This Row],[WAR]]/20</f>
        <v>0.85</v>
      </c>
      <c r="DB120" s="12">
        <f>Table1[[#This Row],[GmSc]]/21</f>
        <v>0.61476190476190506</v>
      </c>
      <c r="DC120" s="12">
        <f>Table1[[#This Row],[WinsRPM]]/21</f>
        <v>0.80952380952380953</v>
      </c>
      <c r="DD120" s="12">
        <f>Table1[[#This Row],[VORP]]/10</f>
        <v>0.45</v>
      </c>
      <c r="DE120" s="12">
        <f>Table1[[#This Row],[PER]]/33</f>
        <v>0.69696969696969702</v>
      </c>
      <c r="DF120" s="12">
        <f>Table1[[#This Row],[EFF]]/36</f>
        <v>0.64722222222222237</v>
      </c>
      <c r="DG120" s="12">
        <f>Table1[[#This Row],[EWA]]/30</f>
        <v>0.5</v>
      </c>
      <c r="DH120" s="12">
        <f>Table1[[#This Row],[PIR]]/40</f>
        <v>0.59250000000000003</v>
      </c>
      <c r="DI120" s="12">
        <f>Table1[[#This Row],[Tendex]]/0.38</f>
        <v>0.62678531717248986</v>
      </c>
      <c r="DJ120" s="14">
        <f>SUM(Table1[[#This Row],[DPI]:[%Tendex]])/32</f>
        <v>0.62148406169227566</v>
      </c>
    </row>
    <row r="121" spans="1:114" x14ac:dyDescent="0.25">
      <c r="A121" t="s">
        <v>96</v>
      </c>
      <c r="B121" t="s">
        <v>101</v>
      </c>
      <c r="C121" t="s">
        <v>91</v>
      </c>
      <c r="D121" t="s">
        <v>62</v>
      </c>
      <c r="E121" s="7">
        <v>11</v>
      </c>
      <c r="F121" t="s">
        <v>100</v>
      </c>
      <c r="G121" s="7">
        <v>99.78</v>
      </c>
      <c r="H121" s="6">
        <v>21</v>
      </c>
      <c r="I121" s="6">
        <v>18</v>
      </c>
      <c r="J121" s="6">
        <v>12</v>
      </c>
      <c r="K121" s="6">
        <v>6</v>
      </c>
      <c r="L121" s="8">
        <f>Table1[[#This Row],[W]]/Table1[[#This Row],[GP]]</f>
        <v>0.66666666666666663</v>
      </c>
      <c r="M121" s="6">
        <v>9978.8700000000008</v>
      </c>
      <c r="N121" s="7">
        <v>34.200000000000003</v>
      </c>
      <c r="O121" s="7">
        <v>615.6</v>
      </c>
      <c r="P121" s="7">
        <v>30.8</v>
      </c>
      <c r="Q121" s="7">
        <v>9.8000000000000007</v>
      </c>
      <c r="R121" s="7">
        <v>20.2</v>
      </c>
      <c r="S121" s="7">
        <v>48.6</v>
      </c>
      <c r="T121" s="7">
        <v>3.1</v>
      </c>
      <c r="U121" s="7">
        <v>9.4</v>
      </c>
      <c r="V121" s="7">
        <v>32.5</v>
      </c>
      <c r="W121" s="7">
        <v>8.1</v>
      </c>
      <c r="X121" s="7">
        <v>9.8000000000000007</v>
      </c>
      <c r="Y121" s="7">
        <v>82.4</v>
      </c>
      <c r="Z121" s="7">
        <v>1.5</v>
      </c>
      <c r="AA121" s="7">
        <v>8.4</v>
      </c>
      <c r="AB121" s="7">
        <v>9.9</v>
      </c>
      <c r="AC121" s="7">
        <v>0</v>
      </c>
      <c r="AD121" s="7">
        <v>9.6</v>
      </c>
      <c r="AE121" s="7">
        <v>4.5</v>
      </c>
      <c r="AF121" s="7">
        <v>1.4</v>
      </c>
      <c r="AG121" s="7">
        <v>0.2</v>
      </c>
      <c r="AH121" s="7">
        <v>0.4</v>
      </c>
      <c r="AI121" s="7">
        <v>2.7</v>
      </c>
      <c r="AJ121" s="7">
        <v>7.6</v>
      </c>
      <c r="AK121" s="7">
        <v>117.8</v>
      </c>
      <c r="AL121" s="7">
        <v>110.5</v>
      </c>
      <c r="AM121" s="7">
        <v>50</v>
      </c>
      <c r="AN121" s="7">
        <v>4.2</v>
      </c>
      <c r="AO121" s="7">
        <v>22.9</v>
      </c>
      <c r="AP121" s="7">
        <v>11.7</v>
      </c>
      <c r="AQ121" s="7">
        <f>0.96*Table1[[#This Row],[FGA]]+Table1[[#This Row],[TOV]]+(0.44*Table1[[#This Row],[FTA]]-Table1[[#This Row],[OREB]])</f>
        <v>26.704000000000001</v>
      </c>
      <c r="AR121" s="5">
        <v>13</v>
      </c>
      <c r="AS121" s="5">
        <v>7</v>
      </c>
      <c r="AT121" s="5">
        <v>9</v>
      </c>
      <c r="AU121" s="5">
        <v>610</v>
      </c>
      <c r="AV121" s="9">
        <f>Table1[[#This Row],[BLK]]+Table1[[#This Row],[PFD]]+Table1[[#This Row],[STL]]+Table1[Deflections]+Table1[[#This Row],[LooseBallsRecovered]]+Table1[[#This Row],[REB]]-Table1[[#This Row],[TOV]]+Table1[[#This Row],[ScreenAssistsPTS]]</f>
        <v>18.100000000000001</v>
      </c>
      <c r="AW12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7.24</v>
      </c>
      <c r="AX121" s="9">
        <f>Table1[[#This Row],[PTS]]/Table1[[#This Row],[POSS/G]]</f>
        <v>1.1533852606351109</v>
      </c>
      <c r="AY121" s="9">
        <v>25.1</v>
      </c>
      <c r="AZ121" s="9">
        <v>0</v>
      </c>
      <c r="BA121" s="9">
        <f>P121+AB121+AD121</f>
        <v>50.300000000000004</v>
      </c>
      <c r="BB121" s="9">
        <v>2.14</v>
      </c>
      <c r="BC121" s="9">
        <v>2.1</v>
      </c>
      <c r="BD121" s="9">
        <v>1.4</v>
      </c>
      <c r="BE121" s="9">
        <v>1551.7353562668243</v>
      </c>
      <c r="BF121" s="15">
        <v>40.1</v>
      </c>
      <c r="BG121" s="15">
        <v>15</v>
      </c>
      <c r="BH121" s="9">
        <v>13.7</v>
      </c>
      <c r="BI121" s="9">
        <v>56.2</v>
      </c>
      <c r="BJ121" s="9">
        <f>0.4*Table1[[#This Row],[EFG%]]+0.25*Table1[[#This Row],[TOV%]]+0.2*Table1[[#This Row],[REB%]]+0.15*Table1[[#This Row],[FTr]]</f>
        <v>34.985000000000007</v>
      </c>
      <c r="BK121" s="9">
        <v>62.7</v>
      </c>
      <c r="BL121" s="9">
        <v>35</v>
      </c>
      <c r="BM121" s="9">
        <v>101.07</v>
      </c>
      <c r="BN121" s="9">
        <v>22.4</v>
      </c>
      <c r="BO121" s="9">
        <v>7.3</v>
      </c>
      <c r="BP121" s="9">
        <v>57.5</v>
      </c>
      <c r="BQ121" s="9">
        <v>5.6</v>
      </c>
      <c r="BR121" s="9">
        <v>4</v>
      </c>
      <c r="BS121" s="9">
        <v>0.23</v>
      </c>
      <c r="BT121" s="9">
        <v>4.9000000000000004</v>
      </c>
      <c r="BU121" s="9">
        <v>9</v>
      </c>
      <c r="BV12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16.869999999999997</v>
      </c>
      <c r="BW121" s="9">
        <v>8</v>
      </c>
      <c r="BX121" s="9">
        <v>7</v>
      </c>
      <c r="BY121" s="9">
        <v>30.8</v>
      </c>
      <c r="BZ12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35.300000000000004</v>
      </c>
      <c r="CA121" s="9">
        <f>Table1[[#This Row],[VA]]/30</f>
        <v>20.333333333333332</v>
      </c>
      <c r="CB12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39.800000000000011</v>
      </c>
      <c r="CC12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0.37856090416460081</v>
      </c>
      <c r="CD121" s="12">
        <f>Table1[[#This Row],[Hustle]]/38</f>
        <v>0.47631578947368425</v>
      </c>
      <c r="CE121" s="12">
        <f>Table1[[#This Row],[Utility]]/23</f>
        <v>0.31478260869565217</v>
      </c>
      <c r="CF121" s="12">
        <f>Table1[[#This Row],[PPP]]/1.8</f>
        <v>0.64076958924172833</v>
      </c>
      <c r="CG121" s="12">
        <f>Table1[[#This Row],[AST Ratio]]/35</f>
        <v>0.71714285714285719</v>
      </c>
      <c r="CH121" s="12">
        <f>Table1[[#This Row],[ScreenAssistsPTS]]/18</f>
        <v>0</v>
      </c>
      <c r="CI121" s="12">
        <f>Table1[[#This Row],[PRA]]/50</f>
        <v>1.006</v>
      </c>
      <c r="CJ121" s="12">
        <f>Table1[[#This Row],[AST/TO]]/3</f>
        <v>0.71333333333333337</v>
      </c>
      <c r="CK121" s="12">
        <f>Table1[[#This Row],[REB]]/25</f>
        <v>0.39600000000000002</v>
      </c>
      <c r="CL121" s="12">
        <f>Table1[[#This Row],[Deflections]]/5</f>
        <v>0.42000000000000004</v>
      </c>
      <c r="CM121" s="12">
        <f>Table1[[#This Row],[LooseBallsRecovered]]/2.3</f>
        <v>0.60869565217391308</v>
      </c>
      <c r="CN121" s="12">
        <f>Table1[[#This Row],[TeamELO]]/1800</f>
        <v>0.8620751979260135</v>
      </c>
      <c r="CO121" s="12">
        <f>Table1[[#This Row],[EFG%]]/70</f>
        <v>0.80285714285714294</v>
      </c>
      <c r="CP121" s="12">
        <f>Table1[[#This Row],[TS%]]/70</f>
        <v>0.8957142857142858</v>
      </c>
      <c r="CQ121" s="12">
        <f>Table1[[#This Row],[USG%]]/40</f>
        <v>0.875</v>
      </c>
      <c r="CR121" s="12">
        <f>Table1[[#This Row],[PACE]]/110</f>
        <v>0.91881818181818176</v>
      </c>
      <c r="CS121" s="12">
        <f>Table1[[#This Row],[PIE]]/24</f>
        <v>0.93333333333333324</v>
      </c>
      <c r="CT121" s="12">
        <f>(0.4*Table1[[#This Row],[EFG%]]+0.25*Table1[[#This Row],[TOV%]]+0.2*Table1[[#This Row],[REB%]]+0.15*Table1[[#This Row],[FTr]])/42</f>
        <v>0.83297619047619065</v>
      </c>
      <c r="CU121" s="12">
        <f>Table1[[#This Row],[NETRTG]]/17</f>
        <v>0.42941176470588233</v>
      </c>
      <c r="CV121" s="12">
        <f>Table1[[#This Row],[FP]]/62</f>
        <v>0.92741935483870963</v>
      </c>
      <c r="CW121" s="12">
        <f>Table1[[#This Row],[RPM(+/-)]]/12</f>
        <v>0.46666666666666662</v>
      </c>
      <c r="CX121" s="12">
        <f>Table1[[#This Row],[BPM]]/12</f>
        <v>0.33333333333333331</v>
      </c>
      <c r="CY121" s="12">
        <f>Table1[[#This Row],[WS/48]]/0.3</f>
        <v>0.76666666666666672</v>
      </c>
      <c r="CZ121" s="12">
        <f>Table1[[#This Row],[PIPM]]/9</f>
        <v>0.54444444444444451</v>
      </c>
      <c r="DA121" s="12">
        <f>Table1[[#This Row],[WAR]]/20</f>
        <v>0.45</v>
      </c>
      <c r="DB121" s="12">
        <f>Table1[[#This Row],[GmSc]]/21</f>
        <v>0.80333333333333323</v>
      </c>
      <c r="DC121" s="12">
        <f>Table1[[#This Row],[WinsRPM]]/21</f>
        <v>0.38095238095238093</v>
      </c>
      <c r="DD121" s="12">
        <f>Table1[[#This Row],[VORP]]/10</f>
        <v>0.7</v>
      </c>
      <c r="DE121" s="12">
        <f>Table1[[#This Row],[PER]]/33</f>
        <v>0.93333333333333335</v>
      </c>
      <c r="DF121" s="12">
        <f>Table1[[#This Row],[EFF]]/36</f>
        <v>0.98055555555555562</v>
      </c>
      <c r="DG121" s="12">
        <f>Table1[[#This Row],[EWA]]/30</f>
        <v>0.6777777777777777</v>
      </c>
      <c r="DH121" s="12">
        <f>Table1[[#This Row],[PIR]]/40</f>
        <v>0.99500000000000033</v>
      </c>
      <c r="DI121" s="12">
        <f>Table1[[#This Row],[Tendex]]/0.38</f>
        <v>0.99621290569631793</v>
      </c>
      <c r="DJ121" s="14">
        <f>SUM(Table1[[#This Row],[DPI]:[%Tendex]])/32</f>
        <v>0.68121630248408493</v>
      </c>
    </row>
    <row r="122" spans="1:114" x14ac:dyDescent="0.25">
      <c r="A122" t="s">
        <v>86</v>
      </c>
      <c r="B122" t="s">
        <v>90</v>
      </c>
      <c r="C122" t="s">
        <v>91</v>
      </c>
      <c r="D122" t="s">
        <v>62</v>
      </c>
      <c r="E122" s="7">
        <v>11</v>
      </c>
      <c r="F122" t="s">
        <v>83</v>
      </c>
      <c r="G122" s="7">
        <v>97.34</v>
      </c>
      <c r="H122" s="6">
        <v>29</v>
      </c>
      <c r="I122" s="6">
        <v>20</v>
      </c>
      <c r="J122" s="6">
        <v>8</v>
      </c>
      <c r="K122" s="6">
        <v>12</v>
      </c>
      <c r="L122" s="8">
        <f>Table1[[#This Row],[W]]/Table1[[#This Row],[GP]]</f>
        <v>0.4</v>
      </c>
      <c r="M122" s="6">
        <v>9547</v>
      </c>
      <c r="N122" s="7">
        <v>35.299999999999997</v>
      </c>
      <c r="O122" s="7">
        <v>706</v>
      </c>
      <c r="P122" s="7">
        <v>22.4</v>
      </c>
      <c r="Q122" s="7">
        <v>7.8</v>
      </c>
      <c r="R122" s="7">
        <v>19.100000000000001</v>
      </c>
      <c r="S122" s="7">
        <v>40.6</v>
      </c>
      <c r="T122" s="7">
        <v>2</v>
      </c>
      <c r="U122" s="7">
        <v>5.6</v>
      </c>
      <c r="V122" s="7">
        <v>34.799999999999997</v>
      </c>
      <c r="W122" s="7">
        <v>4.9000000000000004</v>
      </c>
      <c r="X122" s="7">
        <v>6.8</v>
      </c>
      <c r="Y122" s="7">
        <v>72.099999999999994</v>
      </c>
      <c r="Z122" s="7">
        <v>1.5</v>
      </c>
      <c r="AA122" s="7">
        <v>7.7</v>
      </c>
      <c r="AB122" s="7">
        <v>9.1999999999999993</v>
      </c>
      <c r="AC122" s="7">
        <v>0.1</v>
      </c>
      <c r="AD122" s="7">
        <v>9.5</v>
      </c>
      <c r="AE122" s="7">
        <v>4.7</v>
      </c>
      <c r="AF122" s="7">
        <v>2.2000000000000002</v>
      </c>
      <c r="AG122" s="7">
        <v>0.1</v>
      </c>
      <c r="AH122" s="7">
        <v>1.2</v>
      </c>
      <c r="AI122" s="7">
        <v>2.7</v>
      </c>
      <c r="AJ122" s="7">
        <v>5.2</v>
      </c>
      <c r="AK122" s="7">
        <v>106.9</v>
      </c>
      <c r="AL122" s="7">
        <v>100.1</v>
      </c>
      <c r="AM122" s="7">
        <v>45</v>
      </c>
      <c r="AN122" s="7">
        <v>3.8</v>
      </c>
      <c r="AO122" s="7">
        <v>22.1</v>
      </c>
      <c r="AP122" s="7">
        <v>13</v>
      </c>
      <c r="AQ122" s="7">
        <f>0.96*Table1[[#This Row],[FGA]]+Table1[[#This Row],[TOV]]+(0.44*Table1[[#This Row],[FTA]]-Table1[[#This Row],[OREB]])</f>
        <v>24.528000000000002</v>
      </c>
      <c r="AR122" s="5">
        <v>12</v>
      </c>
      <c r="AS122" s="5">
        <v>6</v>
      </c>
      <c r="AT122" s="5">
        <v>9.5</v>
      </c>
      <c r="AU122" s="5">
        <v>500</v>
      </c>
      <c r="AV122" s="9">
        <f>Table1[[#This Row],[BLK]]+Table1[[#This Row],[PFD]]+Table1[[#This Row],[STL]]+Table1[Deflections]+Table1[[#This Row],[LooseBallsRecovered]]+Table1[[#This Row],[REB]]-Table1[[#This Row],[TOV]]+Table1[[#This Row],[ScreenAssistsPTS]]</f>
        <v>17.8</v>
      </c>
      <c r="AW12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6.73</v>
      </c>
      <c r="AX122" s="9">
        <f>Table1[[#This Row],[PTS]]/Table1[[#This Row],[POSS/G]]</f>
        <v>0.91324200913241993</v>
      </c>
      <c r="AY122" s="9">
        <v>26.4</v>
      </c>
      <c r="AZ122" s="9">
        <v>0.4</v>
      </c>
      <c r="BA122" s="9">
        <f>P122+AB122+AD122</f>
        <v>41.099999999999994</v>
      </c>
      <c r="BB122" s="9">
        <v>2.0299999999999998</v>
      </c>
      <c r="BC122" s="9">
        <v>3.3</v>
      </c>
      <c r="BD122" s="9">
        <v>2.1</v>
      </c>
      <c r="BE122" s="9">
        <v>1536.9676936096212</v>
      </c>
      <c r="BF122" s="15">
        <v>25.7</v>
      </c>
      <c r="BG122" s="15">
        <v>17</v>
      </c>
      <c r="BH122" s="9">
        <v>12.6</v>
      </c>
      <c r="BI122" s="9">
        <v>45.7</v>
      </c>
      <c r="BJ122" s="9">
        <f>0.4*Table1[[#This Row],[EFG%]]+0.25*Table1[[#This Row],[TOV%]]+0.2*Table1[[#This Row],[REB%]]+0.15*Table1[[#This Row],[FTr]]</f>
        <v>28.905000000000001</v>
      </c>
      <c r="BK122" s="9">
        <v>50.6</v>
      </c>
      <c r="BL122" s="9">
        <v>31.4</v>
      </c>
      <c r="BM122" s="9">
        <v>99.45</v>
      </c>
      <c r="BN122" s="9">
        <v>17.399999999999999</v>
      </c>
      <c r="BO122" s="9">
        <v>6.8</v>
      </c>
      <c r="BP122" s="9">
        <v>49.8</v>
      </c>
      <c r="BQ122" s="9">
        <v>4.4000000000000004</v>
      </c>
      <c r="BR122" s="9">
        <v>8</v>
      </c>
      <c r="BS122" s="9">
        <v>0.16500000000000001</v>
      </c>
      <c r="BT122" s="9">
        <v>4</v>
      </c>
      <c r="BU122" s="9">
        <v>11.5</v>
      </c>
      <c r="BV12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10.039999999999996</v>
      </c>
      <c r="BW122" s="9">
        <v>14</v>
      </c>
      <c r="BX122" s="9">
        <v>6</v>
      </c>
      <c r="BY122" s="9">
        <v>23</v>
      </c>
      <c r="BZ12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25.499999999999996</v>
      </c>
      <c r="CA122" s="9">
        <f>Table1[[#This Row],[VA]]/30</f>
        <v>16.666666666666668</v>
      </c>
      <c r="CB12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26.800000000000004</v>
      </c>
      <c r="CC12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0.28968654015509432</v>
      </c>
      <c r="CD122" s="12">
        <f>Table1[[#This Row],[Hustle]]/38</f>
        <v>0.46842105263157896</v>
      </c>
      <c r="CE122" s="12">
        <f>Table1[[#This Row],[Utility]]/23</f>
        <v>0.29260869565217396</v>
      </c>
      <c r="CF122" s="12">
        <f>Table1[[#This Row],[PPP]]/1.8</f>
        <v>0.50735667174023324</v>
      </c>
      <c r="CG122" s="12">
        <f>Table1[[#This Row],[AST Ratio]]/35</f>
        <v>0.75428571428571423</v>
      </c>
      <c r="CH122" s="12">
        <f>Table1[[#This Row],[ScreenAssistsPTS]]/18</f>
        <v>2.2222222222222223E-2</v>
      </c>
      <c r="CI122" s="12">
        <f>Table1[[#This Row],[PRA]]/50</f>
        <v>0.82199999999999984</v>
      </c>
      <c r="CJ122" s="12">
        <f>Table1[[#This Row],[AST/TO]]/3</f>
        <v>0.67666666666666664</v>
      </c>
      <c r="CK122" s="12">
        <f>Table1[[#This Row],[REB]]/25</f>
        <v>0.36799999999999999</v>
      </c>
      <c r="CL122" s="12">
        <f>Table1[[#This Row],[Deflections]]/5</f>
        <v>0.65999999999999992</v>
      </c>
      <c r="CM122" s="12">
        <f>Table1[[#This Row],[LooseBallsRecovered]]/2.3</f>
        <v>0.91304347826086962</v>
      </c>
      <c r="CN122" s="12">
        <f>Table1[[#This Row],[TeamELO]]/1800</f>
        <v>0.85387094089423399</v>
      </c>
      <c r="CO122" s="12">
        <f>Table1[[#This Row],[EFG%]]/70</f>
        <v>0.65285714285714291</v>
      </c>
      <c r="CP122" s="12">
        <f>Table1[[#This Row],[TS%]]/70</f>
        <v>0.72285714285714286</v>
      </c>
      <c r="CQ122" s="12">
        <f>Table1[[#This Row],[USG%]]/40</f>
        <v>0.78499999999999992</v>
      </c>
      <c r="CR122" s="12">
        <f>Table1[[#This Row],[PACE]]/110</f>
        <v>0.90409090909090917</v>
      </c>
      <c r="CS122" s="12">
        <f>Table1[[#This Row],[PIE]]/24</f>
        <v>0.72499999999999998</v>
      </c>
      <c r="CT122" s="12">
        <f>(0.4*Table1[[#This Row],[EFG%]]+0.25*Table1[[#This Row],[TOV%]]+0.2*Table1[[#This Row],[REB%]]+0.15*Table1[[#This Row],[FTr]])/42</f>
        <v>0.68821428571428578</v>
      </c>
      <c r="CU122" s="12">
        <f>Table1[[#This Row],[NETRTG]]/17</f>
        <v>0.39999999999999997</v>
      </c>
      <c r="CV122" s="12">
        <f>Table1[[#This Row],[FP]]/62</f>
        <v>0.8032258064516129</v>
      </c>
      <c r="CW122" s="12">
        <f>Table1[[#This Row],[RPM(+/-)]]/12</f>
        <v>0.3666666666666667</v>
      </c>
      <c r="CX122" s="12">
        <f>Table1[[#This Row],[BPM]]/12</f>
        <v>0.66666666666666663</v>
      </c>
      <c r="CY122" s="12">
        <f>Table1[[#This Row],[WS/48]]/0.3</f>
        <v>0.55000000000000004</v>
      </c>
      <c r="CZ122" s="12">
        <f>Table1[[#This Row],[PIPM]]/9</f>
        <v>0.44444444444444442</v>
      </c>
      <c r="DA122" s="12">
        <f>Table1[[#This Row],[WAR]]/20</f>
        <v>0.57499999999999996</v>
      </c>
      <c r="DB122" s="12">
        <f>Table1[[#This Row],[GmSc]]/21</f>
        <v>0.47809523809523791</v>
      </c>
      <c r="DC122" s="12">
        <f>Table1[[#This Row],[WinsRPM]]/21</f>
        <v>0.66666666666666663</v>
      </c>
      <c r="DD122" s="12">
        <f>Table1[[#This Row],[VORP]]/10</f>
        <v>0.6</v>
      </c>
      <c r="DE122" s="12">
        <f>Table1[[#This Row],[PER]]/33</f>
        <v>0.69696969696969702</v>
      </c>
      <c r="DF122" s="12">
        <f>Table1[[#This Row],[EFF]]/36</f>
        <v>0.70833333333333326</v>
      </c>
      <c r="DG122" s="12">
        <f>Table1[[#This Row],[EWA]]/30</f>
        <v>0.55555555555555558</v>
      </c>
      <c r="DH122" s="12">
        <f>Table1[[#This Row],[PIR]]/40</f>
        <v>0.67000000000000015</v>
      </c>
      <c r="DI122" s="12">
        <f>Table1[[#This Row],[Tendex]]/0.38</f>
        <v>0.76233300040814289</v>
      </c>
      <c r="DJ122" s="14">
        <f>SUM(Table1[[#This Row],[DPI]:[%Tendex]])/32</f>
        <v>0.61751412494159996</v>
      </c>
    </row>
    <row r="123" spans="1:114" x14ac:dyDescent="0.25">
      <c r="A123" t="s">
        <v>78</v>
      </c>
      <c r="B123" t="s">
        <v>90</v>
      </c>
      <c r="C123" t="s">
        <v>94</v>
      </c>
      <c r="D123" t="s">
        <v>72</v>
      </c>
      <c r="E123" s="7">
        <v>10.5</v>
      </c>
      <c r="F123" t="s">
        <v>79</v>
      </c>
      <c r="G123" s="7">
        <v>98.72</v>
      </c>
      <c r="H123" s="6">
        <v>33</v>
      </c>
      <c r="I123" s="6">
        <v>82</v>
      </c>
      <c r="J123" s="6">
        <v>50</v>
      </c>
      <c r="K123" s="6">
        <v>32</v>
      </c>
      <c r="L123" s="8">
        <f>Table1[[#This Row],[W]]/Table1[[#This Row],[GP]]</f>
        <v>0.6097560975609756</v>
      </c>
      <c r="M123" s="6">
        <v>38506.166666666701</v>
      </c>
      <c r="N123" s="7">
        <v>36.9</v>
      </c>
      <c r="O123" s="7">
        <v>3025.7999999999997</v>
      </c>
      <c r="P123" s="7">
        <v>27.5</v>
      </c>
      <c r="Q123" s="7">
        <v>10.5</v>
      </c>
      <c r="R123" s="7">
        <v>19.3</v>
      </c>
      <c r="S123" s="7">
        <v>54.2</v>
      </c>
      <c r="T123" s="7">
        <v>1.8</v>
      </c>
      <c r="U123" s="7">
        <v>5</v>
      </c>
      <c r="V123" s="7">
        <v>36.700000000000003</v>
      </c>
      <c r="W123" s="7">
        <v>4.7</v>
      </c>
      <c r="X123" s="7">
        <v>6.5</v>
      </c>
      <c r="Y123" s="7">
        <v>73.099999999999994</v>
      </c>
      <c r="Z123" s="7">
        <v>1.2</v>
      </c>
      <c r="AA123" s="7">
        <v>7.5</v>
      </c>
      <c r="AB123" s="7">
        <v>8.6</v>
      </c>
      <c r="AC123" s="7">
        <v>1</v>
      </c>
      <c r="AD123" s="7">
        <v>9.1</v>
      </c>
      <c r="AE123" s="7">
        <v>4.2</v>
      </c>
      <c r="AF123" s="7">
        <v>1.4</v>
      </c>
      <c r="AG123" s="7">
        <v>0.9</v>
      </c>
      <c r="AH123" s="7">
        <v>0.8</v>
      </c>
      <c r="AI123" s="7">
        <v>1.7</v>
      </c>
      <c r="AJ123" s="7">
        <v>5.4</v>
      </c>
      <c r="AK123" s="7">
        <v>113.7</v>
      </c>
      <c r="AL123" s="7">
        <v>112.1</v>
      </c>
      <c r="AM123" s="7">
        <v>43.2</v>
      </c>
      <c r="AN123" s="7">
        <v>3.3</v>
      </c>
      <c r="AO123" s="7">
        <v>20.100000000000001</v>
      </c>
      <c r="AP123" s="7">
        <v>12</v>
      </c>
      <c r="AQ123" s="7">
        <f>0.96*Table1[[#This Row],[FGA]]+Table1[[#This Row],[TOV]]+(0.44*Table1[[#This Row],[FTA]]-Table1[[#This Row],[OREB]])</f>
        <v>24.387999999999998</v>
      </c>
      <c r="AR123" s="5">
        <v>52</v>
      </c>
      <c r="AS123" s="5">
        <v>18</v>
      </c>
      <c r="AT123" s="5">
        <v>13.4</v>
      </c>
      <c r="AU123" s="5">
        <v>819.5</v>
      </c>
      <c r="AV123" s="9">
        <f>Table1[[#This Row],[BLK]]+Table1[[#This Row],[PFD]]+Table1[[#This Row],[STL]]+Table1[Deflections]+Table1[[#This Row],[LooseBallsRecovered]]+Table1[[#This Row],[REB]]-Table1[[#This Row],[TOV]]+Table1[[#This Row],[ScreenAssistsPTS]]</f>
        <v>17.700000000000003</v>
      </c>
      <c r="AW12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8.75</v>
      </c>
      <c r="AX123" s="9">
        <f>Table1[[#This Row],[PTS]]/Table1[[#This Row],[POSS/G]]</f>
        <v>1.1276037395440381</v>
      </c>
      <c r="AY123" s="9">
        <v>25.8</v>
      </c>
      <c r="AZ123" s="9">
        <v>2.2999999999999998</v>
      </c>
      <c r="BA123" s="9">
        <f>P123+AB123+AD123</f>
        <v>45.2</v>
      </c>
      <c r="BB123" s="9">
        <v>2.15</v>
      </c>
      <c r="BC123" s="9">
        <v>2.2000000000000002</v>
      </c>
      <c r="BD123" s="9">
        <v>1.1000000000000001</v>
      </c>
      <c r="BE123" s="9">
        <v>1719.0602793401638</v>
      </c>
      <c r="BF123" s="15">
        <v>24.4</v>
      </c>
      <c r="BG123" s="15">
        <v>15</v>
      </c>
      <c r="BH123" s="9">
        <v>11.9</v>
      </c>
      <c r="BI123" s="9">
        <v>59</v>
      </c>
      <c r="BJ123" s="9">
        <f>0.4*Table1[[#This Row],[EFG%]]+0.25*Table1[[#This Row],[TOV%]]+0.2*Table1[[#This Row],[REB%]]+0.15*Table1[[#This Row],[FTr]]</f>
        <v>33.39</v>
      </c>
      <c r="BK123" s="9">
        <v>62.1</v>
      </c>
      <c r="BL123" s="9">
        <v>31</v>
      </c>
      <c r="BM123" s="9">
        <v>99.12</v>
      </c>
      <c r="BN123" s="9">
        <v>19.100000000000001</v>
      </c>
      <c r="BO123" s="9">
        <v>1.6</v>
      </c>
      <c r="BP123" s="9">
        <v>54.1</v>
      </c>
      <c r="BQ123" s="9">
        <v>1.3</v>
      </c>
      <c r="BR123" s="9">
        <v>9.6999999999999993</v>
      </c>
      <c r="BS123" s="9">
        <v>0.222</v>
      </c>
      <c r="BT123" s="9">
        <v>4.32</v>
      </c>
      <c r="BU123" s="9">
        <v>12.40925444</v>
      </c>
      <c r="BV12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16.550000000000004</v>
      </c>
      <c r="BW123" s="9">
        <v>15.86</v>
      </c>
      <c r="BX123" s="9">
        <v>8.6</v>
      </c>
      <c r="BY123" s="9">
        <v>28.65</v>
      </c>
      <c r="BZ12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32.700000000000003</v>
      </c>
      <c r="CA123" s="9">
        <f>Table1[[#This Row],[VA]]/30</f>
        <v>27.316666666666666</v>
      </c>
      <c r="CB12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35.599999999999994</v>
      </c>
      <c r="CC12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0.35630793235977193</v>
      </c>
      <c r="CD123" s="12">
        <f>Table1[[#This Row],[Hustle]]/38</f>
        <v>0.46578947368421059</v>
      </c>
      <c r="CE123" s="12">
        <f>Table1[[#This Row],[Utility]]/23</f>
        <v>0.38043478260869568</v>
      </c>
      <c r="CF123" s="12">
        <f>Table1[[#This Row],[PPP]]/1.8</f>
        <v>0.62644652196891004</v>
      </c>
      <c r="CG123" s="12">
        <f>Table1[[#This Row],[AST Ratio]]/35</f>
        <v>0.73714285714285721</v>
      </c>
      <c r="CH123" s="12">
        <f>Table1[[#This Row],[ScreenAssistsPTS]]/18</f>
        <v>0.12777777777777777</v>
      </c>
      <c r="CI123" s="12">
        <f>Table1[[#This Row],[PRA]]/50</f>
        <v>0.90400000000000003</v>
      </c>
      <c r="CJ123" s="12">
        <f>Table1[[#This Row],[AST/TO]]/3</f>
        <v>0.71666666666666667</v>
      </c>
      <c r="CK123" s="12">
        <f>Table1[[#This Row],[REB]]/25</f>
        <v>0.34399999999999997</v>
      </c>
      <c r="CL123" s="12">
        <f>Table1[[#This Row],[Deflections]]/5</f>
        <v>0.44000000000000006</v>
      </c>
      <c r="CM123" s="12">
        <f>Table1[[#This Row],[LooseBallsRecovered]]/2.3</f>
        <v>0.47826086956521746</v>
      </c>
      <c r="CN123" s="12">
        <f>Table1[[#This Row],[TeamELO]]/1800</f>
        <v>0.95503348852231318</v>
      </c>
      <c r="CO123" s="12">
        <f>Table1[[#This Row],[EFG%]]/70</f>
        <v>0.84285714285714286</v>
      </c>
      <c r="CP123" s="12">
        <f>Table1[[#This Row],[TS%]]/70</f>
        <v>0.88714285714285712</v>
      </c>
      <c r="CQ123" s="12">
        <f>Table1[[#This Row],[USG%]]/40</f>
        <v>0.77500000000000002</v>
      </c>
      <c r="CR123" s="12">
        <f>Table1[[#This Row],[PACE]]/110</f>
        <v>0.90109090909090916</v>
      </c>
      <c r="CS123" s="12">
        <f>Table1[[#This Row],[PIE]]/24</f>
        <v>0.79583333333333339</v>
      </c>
      <c r="CT123" s="12">
        <f>(0.4*Table1[[#This Row],[EFG%]]+0.25*Table1[[#This Row],[TOV%]]+0.2*Table1[[#This Row],[REB%]]+0.15*Table1[[#This Row],[FTr]])/42</f>
        <v>0.79500000000000004</v>
      </c>
      <c r="CU123" s="12">
        <f>Table1[[#This Row],[NETRTG]]/17</f>
        <v>9.4117647058823528E-2</v>
      </c>
      <c r="CV123" s="12">
        <f>Table1[[#This Row],[FP]]/62</f>
        <v>0.8725806451612903</v>
      </c>
      <c r="CW123" s="12">
        <f>Table1[[#This Row],[RPM(+/-)]]/12</f>
        <v>0.10833333333333334</v>
      </c>
      <c r="CX123" s="12">
        <f>Table1[[#This Row],[BPM]]/12</f>
        <v>0.80833333333333324</v>
      </c>
      <c r="CY123" s="12">
        <f>Table1[[#This Row],[WS/48]]/0.3</f>
        <v>0.74</v>
      </c>
      <c r="CZ123" s="12">
        <f>Table1[[#This Row],[PIPM]]/9</f>
        <v>0.48000000000000004</v>
      </c>
      <c r="DA123" s="12">
        <f>Table1[[#This Row],[WAR]]/20</f>
        <v>0.62046272199999997</v>
      </c>
      <c r="DB123" s="12">
        <f>Table1[[#This Row],[GmSc]]/21</f>
        <v>0.78809523809523829</v>
      </c>
      <c r="DC123" s="12">
        <f>Table1[[#This Row],[WinsRPM]]/21</f>
        <v>0.75523809523809526</v>
      </c>
      <c r="DD123" s="12">
        <f>Table1[[#This Row],[VORP]]/10</f>
        <v>0.86</v>
      </c>
      <c r="DE123" s="12">
        <f>Table1[[#This Row],[PER]]/33</f>
        <v>0.86818181818181817</v>
      </c>
      <c r="DF123" s="12">
        <f>Table1[[#This Row],[EFF]]/36</f>
        <v>0.90833333333333344</v>
      </c>
      <c r="DG123" s="12">
        <f>Table1[[#This Row],[EWA]]/30</f>
        <v>0.91055555555555556</v>
      </c>
      <c r="DH123" s="12">
        <f>Table1[[#This Row],[PIR]]/40</f>
        <v>0.8899999999999999</v>
      </c>
      <c r="DI123" s="12">
        <f>Table1[[#This Row],[Tendex]]/0.38</f>
        <v>0.93765245357834714</v>
      </c>
      <c r="DJ123" s="14">
        <f>SUM(Table1[[#This Row],[DPI]:[%Tendex]])/32</f>
        <v>0.68169877672593937</v>
      </c>
    </row>
    <row r="124" spans="1:114" x14ac:dyDescent="0.25">
      <c r="A124" t="s">
        <v>58</v>
      </c>
      <c r="B124" t="s">
        <v>90</v>
      </c>
      <c r="C124" t="s">
        <v>94</v>
      </c>
      <c r="D124" t="s">
        <v>59</v>
      </c>
      <c r="E124" s="7">
        <v>10.5</v>
      </c>
      <c r="F124" t="s">
        <v>60</v>
      </c>
      <c r="G124" s="7">
        <v>100.75</v>
      </c>
      <c r="H124" s="6">
        <v>21</v>
      </c>
      <c r="I124" s="6">
        <v>81</v>
      </c>
      <c r="J124" s="6">
        <v>51</v>
      </c>
      <c r="K124" s="6">
        <v>30</v>
      </c>
      <c r="L124" s="8">
        <f>Table1[[#This Row],[W]]/Table1[[#This Row],[GP]]</f>
        <v>0.62962962962962965</v>
      </c>
      <c r="M124" s="6">
        <v>10404.666666666701</v>
      </c>
      <c r="N124" s="7">
        <v>33.700000000000003</v>
      </c>
      <c r="O124" s="7">
        <v>2729.7000000000003</v>
      </c>
      <c r="P124" s="7">
        <v>15.8</v>
      </c>
      <c r="Q124" s="7">
        <v>6.7</v>
      </c>
      <c r="R124" s="7">
        <v>12.3</v>
      </c>
      <c r="S124" s="7">
        <v>54.5</v>
      </c>
      <c r="T124" s="7">
        <v>0</v>
      </c>
      <c r="U124" s="7">
        <v>0.1</v>
      </c>
      <c r="V124" s="7">
        <v>0</v>
      </c>
      <c r="W124" s="7">
        <v>2.4</v>
      </c>
      <c r="X124" s="7">
        <v>4.2</v>
      </c>
      <c r="Y124" s="7">
        <v>56</v>
      </c>
      <c r="Z124" s="7">
        <v>1.8</v>
      </c>
      <c r="AA124" s="7">
        <v>6.3</v>
      </c>
      <c r="AB124" s="7">
        <v>8.1</v>
      </c>
      <c r="AC124" s="7">
        <v>0.8</v>
      </c>
      <c r="AD124" s="7">
        <v>8.1999999999999993</v>
      </c>
      <c r="AE124" s="7">
        <v>3.4</v>
      </c>
      <c r="AF124" s="7">
        <v>1.7</v>
      </c>
      <c r="AG124" s="7">
        <v>0.9</v>
      </c>
      <c r="AH124" s="7">
        <v>0.6</v>
      </c>
      <c r="AI124" s="7">
        <v>2.6</v>
      </c>
      <c r="AJ124" s="7">
        <v>3.9</v>
      </c>
      <c r="AK124" s="7">
        <v>109.5</v>
      </c>
      <c r="AL124" s="7">
        <v>102.9</v>
      </c>
      <c r="AM124" s="7">
        <v>36.200000000000003</v>
      </c>
      <c r="AN124" s="7">
        <v>5.3</v>
      </c>
      <c r="AO124" s="7">
        <v>17.100000000000001</v>
      </c>
      <c r="AP124" s="7">
        <v>13.3</v>
      </c>
      <c r="AQ124" s="7">
        <f>0.96*Table1[[#This Row],[FGA]]+Table1[[#This Row],[TOV]]+(0.44*Table1[[#This Row],[FTA]]-Table1[[#This Row],[OREB]])</f>
        <v>15.256</v>
      </c>
      <c r="AR124" s="5">
        <v>38</v>
      </c>
      <c r="AS124" s="5">
        <v>12</v>
      </c>
      <c r="AT124" s="5">
        <v>8.6999999999999993</v>
      </c>
      <c r="AU124" s="5">
        <v>368.4</v>
      </c>
      <c r="AV124" s="9">
        <f>Table1[[#This Row],[BLK]]+Table1[[#This Row],[PFD]]+Table1[[#This Row],[STL]]+Table1[Deflections]+Table1[[#This Row],[LooseBallsRecovered]]+Table1[[#This Row],[REB]]-Table1[[#This Row],[TOV]]+Table1[[#This Row],[ScreenAssistsPTS]]</f>
        <v>17.7</v>
      </c>
      <c r="AW12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8.7799999999999994</v>
      </c>
      <c r="AX124" s="9">
        <f>Table1[[#This Row],[PTS]]/Table1[[#This Row],[POSS/G]]</f>
        <v>1.0356581017304667</v>
      </c>
      <c r="AY124" s="9">
        <v>31.6</v>
      </c>
      <c r="AZ124" s="9">
        <v>1.8</v>
      </c>
      <c r="BA124" s="9">
        <f>P124+AB124+AD124</f>
        <v>32.099999999999994</v>
      </c>
      <c r="BB124" s="9">
        <v>2.38</v>
      </c>
      <c r="BC124" s="9">
        <v>2.9</v>
      </c>
      <c r="BD124" s="9">
        <v>1.8</v>
      </c>
      <c r="BE124" s="9">
        <v>1517.6802349510135</v>
      </c>
      <c r="BF124" s="15">
        <v>19.5</v>
      </c>
      <c r="BG124" s="15">
        <v>19</v>
      </c>
      <c r="BH124" s="9">
        <v>11.5</v>
      </c>
      <c r="BI124" s="9">
        <v>54.5</v>
      </c>
      <c r="BJ124" s="9">
        <f>0.4*Table1[[#This Row],[EFG%]]+0.25*Table1[[#This Row],[TOV%]]+0.2*Table1[[#This Row],[REB%]]+0.15*Table1[[#This Row],[FTr]]</f>
        <v>31.775000000000002</v>
      </c>
      <c r="BK124" s="9">
        <v>55.7</v>
      </c>
      <c r="BL124" s="9">
        <v>21.9</v>
      </c>
      <c r="BM124" s="9">
        <v>101.77</v>
      </c>
      <c r="BN124" s="9">
        <v>15.4</v>
      </c>
      <c r="BO124" s="9">
        <v>6.6</v>
      </c>
      <c r="BP124" s="9">
        <v>42.1</v>
      </c>
      <c r="BQ124" s="9">
        <v>4.8</v>
      </c>
      <c r="BR124" s="9">
        <v>4.4000000000000004</v>
      </c>
      <c r="BS124" s="9">
        <v>0.159</v>
      </c>
      <c r="BT124" s="9">
        <v>2.86</v>
      </c>
      <c r="BU124" s="9">
        <v>9.0023770410000008</v>
      </c>
      <c r="BV12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9.9500000000000011</v>
      </c>
      <c r="BW124" s="9">
        <v>10.89</v>
      </c>
      <c r="BX124" s="9">
        <v>4.2</v>
      </c>
      <c r="BY124" s="9">
        <v>20.03</v>
      </c>
      <c r="BZ12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23.899999999999995</v>
      </c>
      <c r="CA124" s="9">
        <f>Table1[[#This Row],[VA]]/30</f>
        <v>12.28</v>
      </c>
      <c r="CB12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24.599999999999994</v>
      </c>
      <c r="CC12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0.26227815143612343</v>
      </c>
      <c r="CD124" s="12">
        <f>Table1[[#This Row],[Hustle]]/38</f>
        <v>0.46578947368421053</v>
      </c>
      <c r="CE124" s="12">
        <f>Table1[[#This Row],[Utility]]/23</f>
        <v>0.38173913043478258</v>
      </c>
      <c r="CF124" s="12">
        <f>Table1[[#This Row],[PPP]]/1.8</f>
        <v>0.57536561207248149</v>
      </c>
      <c r="CG124" s="12">
        <f>Table1[[#This Row],[AST Ratio]]/35</f>
        <v>0.90285714285714291</v>
      </c>
      <c r="CH124" s="12">
        <f>Table1[[#This Row],[ScreenAssistsPTS]]/18</f>
        <v>0.1</v>
      </c>
      <c r="CI124" s="12">
        <f>Table1[[#This Row],[PRA]]/50</f>
        <v>0.6419999999999999</v>
      </c>
      <c r="CJ124" s="12">
        <f>Table1[[#This Row],[AST/TO]]/3</f>
        <v>0.79333333333333333</v>
      </c>
      <c r="CK124" s="12">
        <f>Table1[[#This Row],[REB]]/25</f>
        <v>0.32400000000000001</v>
      </c>
      <c r="CL124" s="12">
        <f>Table1[[#This Row],[Deflections]]/5</f>
        <v>0.57999999999999996</v>
      </c>
      <c r="CM124" s="12">
        <f>Table1[[#This Row],[LooseBallsRecovered]]/2.3</f>
        <v>0.78260869565217395</v>
      </c>
      <c r="CN124" s="12">
        <f>Table1[[#This Row],[TeamELO]]/1800</f>
        <v>0.84315568608389635</v>
      </c>
      <c r="CO124" s="12">
        <f>Table1[[#This Row],[EFG%]]/70</f>
        <v>0.77857142857142858</v>
      </c>
      <c r="CP124" s="12">
        <f>Table1[[#This Row],[TS%]]/70</f>
        <v>0.79571428571428571</v>
      </c>
      <c r="CQ124" s="12">
        <f>Table1[[#This Row],[USG%]]/40</f>
        <v>0.54749999999999999</v>
      </c>
      <c r="CR124" s="12">
        <f>Table1[[#This Row],[PACE]]/110</f>
        <v>0.92518181818181811</v>
      </c>
      <c r="CS124" s="12">
        <f>Table1[[#This Row],[PIE]]/24</f>
        <v>0.64166666666666672</v>
      </c>
      <c r="CT124" s="12">
        <f>(0.4*Table1[[#This Row],[EFG%]]+0.25*Table1[[#This Row],[TOV%]]+0.2*Table1[[#This Row],[REB%]]+0.15*Table1[[#This Row],[FTr]])/42</f>
        <v>0.75654761904761914</v>
      </c>
      <c r="CU124" s="12">
        <f>Table1[[#This Row],[NETRTG]]/17</f>
        <v>0.38823529411764701</v>
      </c>
      <c r="CV124" s="12">
        <f>Table1[[#This Row],[FP]]/62</f>
        <v>0.67903225806451617</v>
      </c>
      <c r="CW124" s="12">
        <f>Table1[[#This Row],[RPM(+/-)]]/12</f>
        <v>0.39999999999999997</v>
      </c>
      <c r="CX124" s="12">
        <f>Table1[[#This Row],[BPM]]/12</f>
        <v>0.3666666666666667</v>
      </c>
      <c r="CY124" s="12">
        <f>Table1[[#This Row],[WS/48]]/0.3</f>
        <v>0.53</v>
      </c>
      <c r="CZ124" s="12">
        <f>Table1[[#This Row],[PIPM]]/9</f>
        <v>0.31777777777777777</v>
      </c>
      <c r="DA124" s="12">
        <f>Table1[[#This Row],[WAR]]/20</f>
        <v>0.45011885205000002</v>
      </c>
      <c r="DB124" s="12">
        <f>Table1[[#This Row],[GmSc]]/21</f>
        <v>0.47380952380952385</v>
      </c>
      <c r="DC124" s="12">
        <f>Table1[[#This Row],[WinsRPM]]/21</f>
        <v>0.51857142857142857</v>
      </c>
      <c r="DD124" s="12">
        <f>Table1[[#This Row],[VORP]]/10</f>
        <v>0.42000000000000004</v>
      </c>
      <c r="DE124" s="12">
        <f>Table1[[#This Row],[PER]]/33</f>
        <v>0.60696969696969705</v>
      </c>
      <c r="DF124" s="12">
        <f>Table1[[#This Row],[EFF]]/36</f>
        <v>0.66388888888888875</v>
      </c>
      <c r="DG124" s="12">
        <f>Table1[[#This Row],[EWA]]/30</f>
        <v>0.40933333333333333</v>
      </c>
      <c r="DH124" s="12">
        <f>Table1[[#This Row],[PIR]]/40</f>
        <v>0.61499999999999988</v>
      </c>
      <c r="DI124" s="12">
        <f>Table1[[#This Row],[Tendex]]/0.38</f>
        <v>0.69020566167400899</v>
      </c>
      <c r="DJ124" s="14">
        <f>SUM(Table1[[#This Row],[DPI]:[%Tendex]])/32</f>
        <v>0.57392625856947899</v>
      </c>
    </row>
    <row r="125" spans="1:114" x14ac:dyDescent="0.25">
      <c r="A125" t="s">
        <v>78</v>
      </c>
      <c r="B125" t="s">
        <v>97</v>
      </c>
      <c r="C125" t="s">
        <v>93</v>
      </c>
      <c r="D125" t="s">
        <v>72</v>
      </c>
      <c r="E125" s="7">
        <v>10.5</v>
      </c>
      <c r="F125" t="s">
        <v>99</v>
      </c>
      <c r="G125" s="7">
        <v>103.6</v>
      </c>
      <c r="H125" s="6">
        <v>34</v>
      </c>
      <c r="I125" s="6">
        <v>43</v>
      </c>
      <c r="J125" s="6">
        <v>24</v>
      </c>
      <c r="K125" s="6">
        <v>19</v>
      </c>
      <c r="L125" s="8">
        <f>Table1[[#This Row],[W]]/Table1[[#This Row],[GP]]</f>
        <v>0.55813953488372092</v>
      </c>
      <c r="M125" s="6">
        <v>27980</v>
      </c>
      <c r="N125" s="7">
        <v>35.299999999999997</v>
      </c>
      <c r="O125" s="7">
        <v>1517.8999999999999</v>
      </c>
      <c r="P125" s="7">
        <v>26.9</v>
      </c>
      <c r="Q125" s="7">
        <v>9.9</v>
      </c>
      <c r="R125" s="7">
        <v>19.399999999999999</v>
      </c>
      <c r="S125" s="7">
        <v>51.1</v>
      </c>
      <c r="T125" s="7">
        <v>2</v>
      </c>
      <c r="U125" s="7">
        <v>5.8</v>
      </c>
      <c r="V125" s="7">
        <v>35.1</v>
      </c>
      <c r="W125" s="7">
        <v>5</v>
      </c>
      <c r="X125" s="7">
        <v>7.5</v>
      </c>
      <c r="Y125" s="7">
        <v>67</v>
      </c>
      <c r="Z125" s="7">
        <v>1</v>
      </c>
      <c r="AA125" s="7">
        <v>7.7</v>
      </c>
      <c r="AB125" s="7">
        <v>8.6999999999999993</v>
      </c>
      <c r="AC125" s="7">
        <v>0.6</v>
      </c>
      <c r="AD125" s="7">
        <v>7.8</v>
      </c>
      <c r="AE125" s="7">
        <v>3.5</v>
      </c>
      <c r="AF125" s="7">
        <v>1.4</v>
      </c>
      <c r="AG125" s="7">
        <v>0.7</v>
      </c>
      <c r="AH125" s="7">
        <v>1</v>
      </c>
      <c r="AI125" s="7">
        <v>1.7</v>
      </c>
      <c r="AJ125" s="7">
        <v>5.5</v>
      </c>
      <c r="AK125" s="7">
        <v>108.4</v>
      </c>
      <c r="AL125" s="7">
        <v>106.5</v>
      </c>
      <c r="AM125" s="7">
        <v>35.700000000000003</v>
      </c>
      <c r="AN125" s="7">
        <v>2.9</v>
      </c>
      <c r="AO125" s="7">
        <v>19.600000000000001</v>
      </c>
      <c r="AP125" s="7">
        <v>10.3</v>
      </c>
      <c r="AQ125" s="7">
        <f>0.96*Table1[[#This Row],[FGA]]+Table1[[#This Row],[TOV]]+(0.44*Table1[[#This Row],[FTA]]-Table1[[#This Row],[OREB]])</f>
        <v>24.423999999999999</v>
      </c>
      <c r="AR125" s="5">
        <v>25</v>
      </c>
      <c r="AS125" s="5">
        <v>6</v>
      </c>
      <c r="AT125" s="5">
        <v>7.5</v>
      </c>
      <c r="AU125" s="5">
        <v>420</v>
      </c>
      <c r="AV125" s="9">
        <f>Table1[[#This Row],[BLK]]+Table1[[#This Row],[PFD]]+Table1[[#This Row],[STL]]+Table1[Deflections]+Table1[[#This Row],[LooseBallsRecovered]]+Table1[[#This Row],[REB]]-Table1[[#This Row],[TOV]]+Table1[[#This Row],[ScreenAssistsPTS]]</f>
        <v>17.699999999999996</v>
      </c>
      <c r="AW12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8.5500000000000007</v>
      </c>
      <c r="AX125" s="9">
        <f>Table1[[#This Row],[PTS]]/Table1[[#This Row],[POSS/G]]</f>
        <v>1.1013756960366852</v>
      </c>
      <c r="AY125" s="9">
        <v>23.1</v>
      </c>
      <c r="AZ125" s="9">
        <v>1.4</v>
      </c>
      <c r="BA125" s="9">
        <f>P125+AB125+AD125</f>
        <v>43.399999999999991</v>
      </c>
      <c r="BB125" s="9">
        <v>2.25</v>
      </c>
      <c r="BC125" s="9">
        <v>1.8</v>
      </c>
      <c r="BD125" s="9">
        <v>1.7</v>
      </c>
      <c r="BE125" s="9">
        <v>1516.204766632392</v>
      </c>
      <c r="BF125" s="15">
        <v>25.8</v>
      </c>
      <c r="BG125" s="15">
        <v>13</v>
      </c>
      <c r="BH125" s="9">
        <v>11.6</v>
      </c>
      <c r="BI125" s="9">
        <v>56.4</v>
      </c>
      <c r="BJ125" s="9">
        <f>0.4*Table1[[#This Row],[EFG%]]+0.25*Table1[[#This Row],[TOV%]]+0.2*Table1[[#This Row],[REB%]]+0.15*Table1[[#This Row],[FTr]]</f>
        <v>32</v>
      </c>
      <c r="BK125" s="9">
        <v>59.2</v>
      </c>
      <c r="BL125" s="9">
        <v>30.2</v>
      </c>
      <c r="BM125" s="9">
        <v>104.56</v>
      </c>
      <c r="BN125" s="9">
        <v>19.100000000000001</v>
      </c>
      <c r="BO125" s="9">
        <v>2</v>
      </c>
      <c r="BP125" s="9">
        <v>51.9</v>
      </c>
      <c r="BQ125" s="9">
        <v>2.1</v>
      </c>
      <c r="BR125" s="9">
        <v>8.1999999999999993</v>
      </c>
      <c r="BS125" s="9">
        <v>0.18</v>
      </c>
      <c r="BT125" s="9">
        <v>4.8</v>
      </c>
      <c r="BU125" s="9">
        <v>8.5</v>
      </c>
      <c r="BV12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</v>
      </c>
      <c r="BW125" s="9">
        <v>11.1</v>
      </c>
      <c r="BX125" s="9">
        <v>5</v>
      </c>
      <c r="BY125" s="9">
        <v>31</v>
      </c>
      <c r="BZ12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29.999999999999993</v>
      </c>
      <c r="CA125" s="9">
        <f>Table1[[#This Row],[VA]]/30</f>
        <v>14</v>
      </c>
      <c r="CB12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32.799999999999997</v>
      </c>
      <c r="CC12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0.31539034764296636</v>
      </c>
      <c r="CD125" s="12">
        <f>Table1[[#This Row],[Hustle]]/38</f>
        <v>0.46578947368421042</v>
      </c>
      <c r="CE125" s="12">
        <f>Table1[[#This Row],[Utility]]/23</f>
        <v>0.37173913043478263</v>
      </c>
      <c r="CF125" s="12">
        <f>Table1[[#This Row],[PPP]]/1.8</f>
        <v>0.61187538668704733</v>
      </c>
      <c r="CG125" s="12">
        <f>Table1[[#This Row],[AST Ratio]]/35</f>
        <v>0.66</v>
      </c>
      <c r="CH125" s="12">
        <f>Table1[[#This Row],[ScreenAssistsPTS]]/18</f>
        <v>7.7777777777777779E-2</v>
      </c>
      <c r="CI125" s="12">
        <f>Table1[[#This Row],[PRA]]/50</f>
        <v>0.86799999999999988</v>
      </c>
      <c r="CJ125" s="12">
        <f>Table1[[#This Row],[AST/TO]]/3</f>
        <v>0.75</v>
      </c>
      <c r="CK125" s="12">
        <f>Table1[[#This Row],[REB]]/25</f>
        <v>0.34799999999999998</v>
      </c>
      <c r="CL125" s="12">
        <f>Table1[[#This Row],[Deflections]]/5</f>
        <v>0.36</v>
      </c>
      <c r="CM125" s="12">
        <f>Table1[[#This Row],[LooseBallsRecovered]]/2.3</f>
        <v>0.73913043478260876</v>
      </c>
      <c r="CN125" s="12">
        <f>Table1[[#This Row],[TeamELO]]/1800</f>
        <v>0.84233598146243993</v>
      </c>
      <c r="CO125" s="12">
        <f>Table1[[#This Row],[EFG%]]/70</f>
        <v>0.80571428571428572</v>
      </c>
      <c r="CP125" s="12">
        <f>Table1[[#This Row],[TS%]]/70</f>
        <v>0.84571428571428575</v>
      </c>
      <c r="CQ125" s="12">
        <f>Table1[[#This Row],[USG%]]/40</f>
        <v>0.755</v>
      </c>
      <c r="CR125" s="12">
        <f>Table1[[#This Row],[PACE]]/110</f>
        <v>0.95054545454545458</v>
      </c>
      <c r="CS125" s="12">
        <f>Table1[[#This Row],[PIE]]/24</f>
        <v>0.79583333333333339</v>
      </c>
      <c r="CT125" s="12">
        <f>(0.4*Table1[[#This Row],[EFG%]]+0.25*Table1[[#This Row],[TOV%]]+0.2*Table1[[#This Row],[REB%]]+0.15*Table1[[#This Row],[FTr]])/42</f>
        <v>0.76190476190476186</v>
      </c>
      <c r="CU125" s="12">
        <f>Table1[[#This Row],[NETRTG]]/17</f>
        <v>0.11764705882352941</v>
      </c>
      <c r="CV125" s="12">
        <f>Table1[[#This Row],[FP]]/62</f>
        <v>0.83709677419354833</v>
      </c>
      <c r="CW125" s="12">
        <f>Table1[[#This Row],[RPM(+/-)]]/12</f>
        <v>0.17500000000000002</v>
      </c>
      <c r="CX125" s="12">
        <f>Table1[[#This Row],[BPM]]/12</f>
        <v>0.68333333333333324</v>
      </c>
      <c r="CY125" s="12">
        <f>Table1[[#This Row],[WS/48]]/0.3</f>
        <v>0.6</v>
      </c>
      <c r="CZ125" s="12">
        <f>Table1[[#This Row],[PIPM]]/9</f>
        <v>0.53333333333333333</v>
      </c>
      <c r="DA125" s="12">
        <f>Table1[[#This Row],[WAR]]/20</f>
        <v>0.42499999999999999</v>
      </c>
      <c r="DB125" s="12">
        <f>Table1[[#This Row],[GmSc]]/21</f>
        <v>0.76190476190476186</v>
      </c>
      <c r="DC125" s="12">
        <f>Table1[[#This Row],[WinsRPM]]/21</f>
        <v>0.52857142857142858</v>
      </c>
      <c r="DD125" s="12">
        <f>Table1[[#This Row],[VORP]]/10</f>
        <v>0.5</v>
      </c>
      <c r="DE125" s="12">
        <f>Table1[[#This Row],[PER]]/33</f>
        <v>0.93939393939393945</v>
      </c>
      <c r="DF125" s="12">
        <f>Table1[[#This Row],[EFF]]/36</f>
        <v>0.83333333333333315</v>
      </c>
      <c r="DG125" s="12">
        <f>Table1[[#This Row],[EWA]]/30</f>
        <v>0.46666666666666667</v>
      </c>
      <c r="DH125" s="12">
        <f>Table1[[#This Row],[PIR]]/40</f>
        <v>0.82</v>
      </c>
      <c r="DI125" s="12">
        <f>Table1[[#This Row],[Tendex]]/0.38</f>
        <v>0.8299745990604378</v>
      </c>
      <c r="DJ125" s="14">
        <f>SUM(Table1[[#This Row],[DPI]:[%Tendex]])/32</f>
        <v>0.62689423545797818</v>
      </c>
    </row>
    <row r="126" spans="1:114" x14ac:dyDescent="0.25">
      <c r="A126" t="s">
        <v>66</v>
      </c>
      <c r="B126" t="s">
        <v>101</v>
      </c>
      <c r="C126" t="s">
        <v>93</v>
      </c>
      <c r="D126" t="s">
        <v>62</v>
      </c>
      <c r="E126" s="7">
        <v>11</v>
      </c>
      <c r="F126" t="s">
        <v>67</v>
      </c>
      <c r="G126" s="7">
        <v>103.62</v>
      </c>
      <c r="H126" s="6">
        <v>30</v>
      </c>
      <c r="I126" s="6">
        <v>56</v>
      </c>
      <c r="J126" s="6">
        <v>38</v>
      </c>
      <c r="K126" s="6">
        <v>18</v>
      </c>
      <c r="L126" s="8">
        <f>Table1[[#This Row],[W]]/Table1[[#This Row],[GP]]</f>
        <v>0.6785714285714286</v>
      </c>
      <c r="M126" s="6">
        <v>17656.666666666701</v>
      </c>
      <c r="N126" s="7">
        <v>36.799999999999997</v>
      </c>
      <c r="O126" s="7">
        <v>2060.7999999999997</v>
      </c>
      <c r="P126" s="7">
        <v>34.9</v>
      </c>
      <c r="Q126" s="7">
        <v>10.1</v>
      </c>
      <c r="R126" s="7">
        <v>23</v>
      </c>
      <c r="S126" s="7">
        <v>44</v>
      </c>
      <c r="T126" s="7">
        <v>4.5999999999999996</v>
      </c>
      <c r="U126" s="7">
        <v>12.8</v>
      </c>
      <c r="V126" s="7">
        <v>36</v>
      </c>
      <c r="W126" s="7">
        <v>10.1</v>
      </c>
      <c r="X126" s="7">
        <v>11.7</v>
      </c>
      <c r="Y126" s="7">
        <v>86.4</v>
      </c>
      <c r="Z126" s="7">
        <v>1.1000000000000001</v>
      </c>
      <c r="AA126" s="7">
        <v>5.3</v>
      </c>
      <c r="AB126" s="7">
        <v>6.4</v>
      </c>
      <c r="AC126" s="7">
        <v>0.4</v>
      </c>
      <c r="AD126" s="7">
        <v>7.3</v>
      </c>
      <c r="AE126" s="7">
        <v>4.4000000000000004</v>
      </c>
      <c r="AF126" s="7">
        <v>1.7</v>
      </c>
      <c r="AG126" s="7">
        <v>0.9</v>
      </c>
      <c r="AH126" s="7">
        <v>1.5</v>
      </c>
      <c r="AI126" s="7">
        <v>3.4</v>
      </c>
      <c r="AJ126" s="7">
        <v>7.6</v>
      </c>
      <c r="AK126" s="7">
        <v>114.9</v>
      </c>
      <c r="AL126" s="7">
        <v>107.8</v>
      </c>
      <c r="AM126" s="7">
        <v>35.1</v>
      </c>
      <c r="AN126" s="7">
        <v>2.7</v>
      </c>
      <c r="AO126" s="7">
        <v>13.1</v>
      </c>
      <c r="AP126" s="7">
        <v>11.3</v>
      </c>
      <c r="AQ126" s="7">
        <f>0.96*Table1[[#This Row],[FGA]]+Table1[[#This Row],[TOV]]+(0.44*Table1[[#This Row],[FTA]]-Table1[[#This Row],[OREB]])</f>
        <v>30.527999999999999</v>
      </c>
      <c r="AR126" s="5">
        <v>18</v>
      </c>
      <c r="AS126" s="5">
        <v>3</v>
      </c>
      <c r="AT126" s="5">
        <v>11.5</v>
      </c>
      <c r="AU126" s="5">
        <v>598.5</v>
      </c>
      <c r="AV126" s="9">
        <f>Table1[[#This Row],[BLK]]+Table1[[#This Row],[PFD]]+Table1[[#This Row],[STL]]+Table1[Deflections]+Table1[[#This Row],[LooseBallsRecovered]]+Table1[[#This Row],[REB]]-Table1[[#This Row],[TOV]]+Table1[[#This Row],[ScreenAssistsPTS]]</f>
        <v>17.600000000000001</v>
      </c>
      <c r="AW12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7.9500000000000011</v>
      </c>
      <c r="AX126" s="9">
        <f>Table1[[#This Row],[PTS]]/Table1[[#This Row],[POSS/G]]</f>
        <v>1.1432127882599581</v>
      </c>
      <c r="AY126" s="9">
        <v>18.7</v>
      </c>
      <c r="AZ126" s="9">
        <v>0.9</v>
      </c>
      <c r="BA126" s="9">
        <f>P126+AB126+AD126</f>
        <v>48.599999999999994</v>
      </c>
      <c r="BB126" s="9">
        <v>1.65</v>
      </c>
      <c r="BC126" s="9">
        <v>3</v>
      </c>
      <c r="BD126" s="9">
        <v>1.5</v>
      </c>
      <c r="BE126" s="9">
        <v>1628.5886365516481</v>
      </c>
      <c r="BF126" s="15">
        <v>43.9</v>
      </c>
      <c r="BG126" s="15">
        <v>13</v>
      </c>
      <c r="BH126" s="9">
        <v>8</v>
      </c>
      <c r="BI126" s="9">
        <v>54</v>
      </c>
      <c r="BJ126" s="9">
        <f>0.4*Table1[[#This Row],[EFG%]]+0.25*Table1[[#This Row],[TOV%]]+0.2*Table1[[#This Row],[REB%]]+0.15*Table1[[#This Row],[FTr]]</f>
        <v>33.035000000000004</v>
      </c>
      <c r="BK126" s="9">
        <v>62.1</v>
      </c>
      <c r="BL126" s="9">
        <v>35.9</v>
      </c>
      <c r="BM126" s="9">
        <v>102.92</v>
      </c>
      <c r="BN126" s="9">
        <v>18.5</v>
      </c>
      <c r="BO126" s="9">
        <v>7</v>
      </c>
      <c r="BP126" s="9">
        <v>57</v>
      </c>
      <c r="BQ126" s="9">
        <v>5.2</v>
      </c>
      <c r="BR126" s="9">
        <v>5.71</v>
      </c>
      <c r="BS126" s="9">
        <v>0.245</v>
      </c>
      <c r="BT126" s="9">
        <v>5.98</v>
      </c>
      <c r="BU126" s="9">
        <v>13.943843618677899</v>
      </c>
      <c r="BV12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17.730000000000004</v>
      </c>
      <c r="BW126" s="9">
        <v>10.42</v>
      </c>
      <c r="BX126" s="9">
        <v>6.3</v>
      </c>
      <c r="BY126" s="9">
        <v>28.39</v>
      </c>
      <c r="BZ12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32.299999999999997</v>
      </c>
      <c r="CA126" s="9">
        <f>Table1[[#This Row],[VA]]/30</f>
        <v>19.95</v>
      </c>
      <c r="CB12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35</v>
      </c>
      <c r="CC12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0.33052668478710429</v>
      </c>
      <c r="CD126" s="12">
        <f>Table1[[#This Row],[Hustle]]/38</f>
        <v>0.46315789473684216</v>
      </c>
      <c r="CE126" s="12">
        <f>Table1[[#This Row],[Utility]]/23</f>
        <v>0.34565217391304354</v>
      </c>
      <c r="CF126" s="12">
        <f>Table1[[#This Row],[PPP]]/1.8</f>
        <v>0.63511821569997673</v>
      </c>
      <c r="CG126" s="12">
        <f>Table1[[#This Row],[AST Ratio]]/35</f>
        <v>0.53428571428571425</v>
      </c>
      <c r="CH126" s="12">
        <f>Table1[[#This Row],[ScreenAssistsPTS]]/18</f>
        <v>0.05</v>
      </c>
      <c r="CI126" s="12">
        <f>Table1[[#This Row],[PRA]]/50</f>
        <v>0.97199999999999986</v>
      </c>
      <c r="CJ126" s="12">
        <f>Table1[[#This Row],[AST/TO]]/3</f>
        <v>0.54999999999999993</v>
      </c>
      <c r="CK126" s="12">
        <f>Table1[[#This Row],[REB]]/25</f>
        <v>0.25600000000000001</v>
      </c>
      <c r="CL126" s="12">
        <f>Table1[[#This Row],[Deflections]]/5</f>
        <v>0.6</v>
      </c>
      <c r="CM126" s="12">
        <f>Table1[[#This Row],[LooseBallsRecovered]]/2.3</f>
        <v>0.65217391304347827</v>
      </c>
      <c r="CN126" s="12">
        <f>Table1[[#This Row],[TeamELO]]/1800</f>
        <v>0.90477146475091563</v>
      </c>
      <c r="CO126" s="12">
        <f>Table1[[#This Row],[EFG%]]/70</f>
        <v>0.77142857142857146</v>
      </c>
      <c r="CP126" s="12">
        <f>Table1[[#This Row],[TS%]]/70</f>
        <v>0.88714285714285712</v>
      </c>
      <c r="CQ126" s="12">
        <f>Table1[[#This Row],[USG%]]/40</f>
        <v>0.89749999999999996</v>
      </c>
      <c r="CR126" s="12">
        <f>Table1[[#This Row],[PACE]]/110</f>
        <v>0.9356363636363636</v>
      </c>
      <c r="CS126" s="12">
        <f>Table1[[#This Row],[PIE]]/24</f>
        <v>0.77083333333333337</v>
      </c>
      <c r="CT126" s="12">
        <f>(0.4*Table1[[#This Row],[EFG%]]+0.25*Table1[[#This Row],[TOV%]]+0.2*Table1[[#This Row],[REB%]]+0.15*Table1[[#This Row],[FTr]])/42</f>
        <v>0.78654761904761916</v>
      </c>
      <c r="CU126" s="12">
        <f>Table1[[#This Row],[NETRTG]]/17</f>
        <v>0.41176470588235292</v>
      </c>
      <c r="CV126" s="12">
        <f>Table1[[#This Row],[FP]]/62</f>
        <v>0.91935483870967738</v>
      </c>
      <c r="CW126" s="12">
        <f>Table1[[#This Row],[RPM(+/-)]]/12</f>
        <v>0.43333333333333335</v>
      </c>
      <c r="CX126" s="12">
        <f>Table1[[#This Row],[BPM]]/12</f>
        <v>0.47583333333333333</v>
      </c>
      <c r="CY126" s="12">
        <f>Table1[[#This Row],[WS/48]]/0.3</f>
        <v>0.81666666666666665</v>
      </c>
      <c r="CZ126" s="12">
        <f>Table1[[#This Row],[PIPM]]/9</f>
        <v>0.6644444444444445</v>
      </c>
      <c r="DA126" s="12">
        <f>Table1[[#This Row],[WAR]]/20</f>
        <v>0.69719218093389501</v>
      </c>
      <c r="DB126" s="12">
        <f>Table1[[#This Row],[GmSc]]/21</f>
        <v>0.84428571428571453</v>
      </c>
      <c r="DC126" s="12">
        <f>Table1[[#This Row],[WinsRPM]]/21</f>
        <v>0.49619047619047618</v>
      </c>
      <c r="DD126" s="12">
        <f>Table1[[#This Row],[VORP]]/10</f>
        <v>0.63</v>
      </c>
      <c r="DE126" s="12">
        <f>Table1[[#This Row],[PER]]/33</f>
        <v>0.86030303030303035</v>
      </c>
      <c r="DF126" s="12">
        <f>Table1[[#This Row],[EFF]]/36</f>
        <v>0.89722222222222214</v>
      </c>
      <c r="DG126" s="12">
        <f>Table1[[#This Row],[EWA]]/30</f>
        <v>0.66499999999999992</v>
      </c>
      <c r="DH126" s="12">
        <f>Table1[[#This Row],[PIR]]/40</f>
        <v>0.875</v>
      </c>
      <c r="DI126" s="12">
        <f>Table1[[#This Row],[Tendex]]/0.38</f>
        <v>0.8698070652292218</v>
      </c>
      <c r="DJ126" s="14">
        <f>SUM(Table1[[#This Row],[DPI]:[%Tendex]])/32</f>
        <v>0.67402019164228388</v>
      </c>
    </row>
    <row r="127" spans="1:114" x14ac:dyDescent="0.25">
      <c r="A127" t="s">
        <v>78</v>
      </c>
      <c r="B127" t="s">
        <v>97</v>
      </c>
      <c r="C127" t="s">
        <v>94</v>
      </c>
      <c r="D127" t="s">
        <v>72</v>
      </c>
      <c r="E127" s="7">
        <v>10.5</v>
      </c>
      <c r="F127" t="s">
        <v>99</v>
      </c>
      <c r="G127" s="7">
        <v>103.6</v>
      </c>
      <c r="H127" s="6">
        <v>34</v>
      </c>
      <c r="I127" s="6">
        <v>55</v>
      </c>
      <c r="J127" s="6">
        <v>28</v>
      </c>
      <c r="K127" s="6">
        <v>27</v>
      </c>
      <c r="L127" s="8">
        <f>Table1[[#This Row],[W]]/Table1[[#This Row],[GP]]</f>
        <v>0.50909090909090904</v>
      </c>
      <c r="M127" s="6">
        <v>37900</v>
      </c>
      <c r="N127" s="7">
        <v>35.200000000000003</v>
      </c>
      <c r="O127" s="7">
        <v>1936.0000000000002</v>
      </c>
      <c r="P127" s="7">
        <v>27.4</v>
      </c>
      <c r="Q127" s="7">
        <v>10.1</v>
      </c>
      <c r="R127" s="7">
        <v>19.899999999999999</v>
      </c>
      <c r="S127" s="7">
        <v>51</v>
      </c>
      <c r="T127" s="7">
        <v>2</v>
      </c>
      <c r="U127" s="7">
        <v>5.9</v>
      </c>
      <c r="V127" s="7">
        <v>33.9</v>
      </c>
      <c r="W127" s="7">
        <v>5.0999999999999996</v>
      </c>
      <c r="X127" s="7">
        <v>7.6</v>
      </c>
      <c r="Y127" s="7">
        <v>66.5</v>
      </c>
      <c r="Z127" s="7">
        <v>1</v>
      </c>
      <c r="AA127" s="7">
        <v>7.4</v>
      </c>
      <c r="AB127" s="7">
        <v>8.5</v>
      </c>
      <c r="AC127" s="7">
        <v>0.7</v>
      </c>
      <c r="AD127" s="7">
        <v>8.3000000000000007</v>
      </c>
      <c r="AE127" s="7">
        <v>3.6</v>
      </c>
      <c r="AF127" s="7">
        <v>1.3</v>
      </c>
      <c r="AG127" s="7">
        <v>0.6</v>
      </c>
      <c r="AH127" s="7">
        <v>0.9</v>
      </c>
      <c r="AI127" s="7">
        <v>1.7</v>
      </c>
      <c r="AJ127" s="7">
        <v>5.8</v>
      </c>
      <c r="AK127" s="7">
        <v>109.6</v>
      </c>
      <c r="AL127" s="7">
        <v>107.6</v>
      </c>
      <c r="AM127" s="7">
        <v>37.6</v>
      </c>
      <c r="AN127" s="7">
        <v>2.9</v>
      </c>
      <c r="AO127" s="7">
        <v>19.3</v>
      </c>
      <c r="AP127" s="7">
        <v>10.199999999999999</v>
      </c>
      <c r="AQ127" s="7">
        <f>0.96*Table1[[#This Row],[FGA]]+Table1[[#This Row],[TOV]]+(0.44*Table1[[#This Row],[FTA]]-Table1[[#This Row],[OREB]])</f>
        <v>25.048000000000002</v>
      </c>
      <c r="AR127" s="5">
        <v>32</v>
      </c>
      <c r="AS127" s="5">
        <v>8</v>
      </c>
      <c r="AT127" s="5">
        <v>7.2</v>
      </c>
      <c r="AU127" s="5">
        <v>437.8</v>
      </c>
      <c r="AV127" s="9">
        <f>Table1[[#This Row],[BLK]]+Table1[[#This Row],[PFD]]+Table1[[#This Row],[STL]]+Table1[Deflections]+Table1[[#This Row],[LooseBallsRecovered]]+Table1[[#This Row],[REB]]-Table1[[#This Row],[TOV]]+Table1[[#This Row],[ScreenAssistsPTS]]</f>
        <v>17.5</v>
      </c>
      <c r="AW12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8.6999999999999993</v>
      </c>
      <c r="AX127" s="9">
        <f>Table1[[#This Row],[PTS]]/Table1[[#This Row],[POSS/G]]</f>
        <v>1.0938997125519001</v>
      </c>
      <c r="AY127" s="9">
        <v>23.6</v>
      </c>
      <c r="AZ127" s="9">
        <v>1.6</v>
      </c>
      <c r="BA127" s="9">
        <f>P127+AB127+AD127</f>
        <v>44.2</v>
      </c>
      <c r="BB127" s="9">
        <v>2.2999999999999998</v>
      </c>
      <c r="BC127" s="9">
        <v>1.8</v>
      </c>
      <c r="BD127" s="9">
        <v>1.5</v>
      </c>
      <c r="BE127" s="9">
        <v>1495.4936279256917</v>
      </c>
      <c r="BF127" s="15">
        <v>25.6</v>
      </c>
      <c r="BG127" s="15">
        <v>13</v>
      </c>
      <c r="BH127" s="9">
        <v>11.4</v>
      </c>
      <c r="BI127" s="9">
        <v>56</v>
      </c>
      <c r="BJ127" s="9">
        <f>0.4*Table1[[#This Row],[EFG%]]+0.25*Table1[[#This Row],[TOV%]]+0.2*Table1[[#This Row],[REB%]]+0.15*Table1[[#This Row],[FTr]]</f>
        <v>31.770000000000003</v>
      </c>
      <c r="BK127" s="9">
        <v>58.8</v>
      </c>
      <c r="BL127" s="9">
        <v>31.1</v>
      </c>
      <c r="BM127" s="9">
        <v>104.12</v>
      </c>
      <c r="BN127" s="9">
        <v>18.8</v>
      </c>
      <c r="BO127" s="9">
        <v>2</v>
      </c>
      <c r="BP127" s="9">
        <v>52</v>
      </c>
      <c r="BQ127" s="9">
        <v>2.1</v>
      </c>
      <c r="BR127" s="9">
        <v>8.1</v>
      </c>
      <c r="BS127" s="9">
        <v>0.17899999999999999</v>
      </c>
      <c r="BT127" s="9">
        <v>4.7</v>
      </c>
      <c r="BU127" s="9">
        <v>8.2974310019999997</v>
      </c>
      <c r="BV12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15.83</v>
      </c>
      <c r="BW127" s="9">
        <v>11.04</v>
      </c>
      <c r="BX127" s="9">
        <v>4.9000000000000004</v>
      </c>
      <c r="BY127" s="9">
        <v>30.6</v>
      </c>
      <c r="BZ12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30.200000000000003</v>
      </c>
      <c r="CA127" s="9">
        <f>Table1[[#This Row],[VA]]/30</f>
        <v>14.593333333333334</v>
      </c>
      <c r="CB12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33.400000000000006</v>
      </c>
      <c r="CC12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0.31804595511981881</v>
      </c>
      <c r="CD127" s="12">
        <f>Table1[[#This Row],[Hustle]]/38</f>
        <v>0.46052631578947367</v>
      </c>
      <c r="CE127" s="12">
        <f>Table1[[#This Row],[Utility]]/23</f>
        <v>0.37826086956521737</v>
      </c>
      <c r="CF127" s="12">
        <f>Table1[[#This Row],[PPP]]/1.8</f>
        <v>0.60772206252883343</v>
      </c>
      <c r="CG127" s="12">
        <f>Table1[[#This Row],[AST Ratio]]/35</f>
        <v>0.67428571428571438</v>
      </c>
      <c r="CH127" s="12">
        <f>Table1[[#This Row],[ScreenAssistsPTS]]/18</f>
        <v>8.8888888888888892E-2</v>
      </c>
      <c r="CI127" s="12">
        <f>Table1[[#This Row],[PRA]]/50</f>
        <v>0.88400000000000001</v>
      </c>
      <c r="CJ127" s="12">
        <f>Table1[[#This Row],[AST/TO]]/3</f>
        <v>0.76666666666666661</v>
      </c>
      <c r="CK127" s="12">
        <f>Table1[[#This Row],[REB]]/25</f>
        <v>0.34</v>
      </c>
      <c r="CL127" s="12">
        <f>Table1[[#This Row],[Deflections]]/5</f>
        <v>0.36</v>
      </c>
      <c r="CM127" s="12">
        <f>Table1[[#This Row],[LooseBallsRecovered]]/2.3</f>
        <v>0.65217391304347827</v>
      </c>
      <c r="CN127" s="12">
        <f>Table1[[#This Row],[TeamELO]]/1800</f>
        <v>0.83082979329205098</v>
      </c>
      <c r="CO127" s="12">
        <f>Table1[[#This Row],[EFG%]]/70</f>
        <v>0.8</v>
      </c>
      <c r="CP127" s="12">
        <f>Table1[[#This Row],[TS%]]/70</f>
        <v>0.84</v>
      </c>
      <c r="CQ127" s="12">
        <f>Table1[[#This Row],[USG%]]/40</f>
        <v>0.77750000000000008</v>
      </c>
      <c r="CR127" s="12">
        <f>Table1[[#This Row],[PACE]]/110</f>
        <v>0.94654545454545458</v>
      </c>
      <c r="CS127" s="12">
        <f>Table1[[#This Row],[PIE]]/24</f>
        <v>0.78333333333333333</v>
      </c>
      <c r="CT127" s="12">
        <f>(0.4*Table1[[#This Row],[EFG%]]+0.25*Table1[[#This Row],[TOV%]]+0.2*Table1[[#This Row],[REB%]]+0.15*Table1[[#This Row],[FTr]])/42</f>
        <v>0.75642857142857145</v>
      </c>
      <c r="CU127" s="12">
        <f>Table1[[#This Row],[NETRTG]]/17</f>
        <v>0.11764705882352941</v>
      </c>
      <c r="CV127" s="12">
        <f>Table1[[#This Row],[FP]]/62</f>
        <v>0.83870967741935487</v>
      </c>
      <c r="CW127" s="12">
        <f>Table1[[#This Row],[RPM(+/-)]]/12</f>
        <v>0.17500000000000002</v>
      </c>
      <c r="CX127" s="12">
        <f>Table1[[#This Row],[BPM]]/12</f>
        <v>0.67499999999999993</v>
      </c>
      <c r="CY127" s="12">
        <f>Table1[[#This Row],[WS/48]]/0.3</f>
        <v>0.59666666666666668</v>
      </c>
      <c r="CZ127" s="12">
        <f>Table1[[#This Row],[PIPM]]/9</f>
        <v>0.52222222222222225</v>
      </c>
      <c r="DA127" s="12">
        <f>Table1[[#This Row],[WAR]]/20</f>
        <v>0.41487155009999999</v>
      </c>
      <c r="DB127" s="12">
        <f>Table1[[#This Row],[GmSc]]/21</f>
        <v>0.75380952380952382</v>
      </c>
      <c r="DC127" s="12">
        <f>Table1[[#This Row],[WinsRPM]]/21</f>
        <v>0.52571428571428569</v>
      </c>
      <c r="DD127" s="12">
        <f>Table1[[#This Row],[VORP]]/10</f>
        <v>0.49000000000000005</v>
      </c>
      <c r="DE127" s="12">
        <f>Table1[[#This Row],[PER]]/33</f>
        <v>0.92727272727272736</v>
      </c>
      <c r="DF127" s="12">
        <f>Table1[[#This Row],[EFF]]/36</f>
        <v>0.83888888888888902</v>
      </c>
      <c r="DG127" s="12">
        <f>Table1[[#This Row],[EWA]]/30</f>
        <v>0.48644444444444446</v>
      </c>
      <c r="DH127" s="12">
        <f>Table1[[#This Row],[PIR]]/40</f>
        <v>0.83500000000000019</v>
      </c>
      <c r="DI127" s="12">
        <f>Table1[[#This Row],[Tendex]]/0.38</f>
        <v>0.83696303978899689</v>
      </c>
      <c r="DJ127" s="14">
        <f>SUM(Table1[[#This Row],[DPI]:[%Tendex]])/32</f>
        <v>0.62441786464119753</v>
      </c>
    </row>
    <row r="128" spans="1:114" x14ac:dyDescent="0.25">
      <c r="A128" t="s">
        <v>58</v>
      </c>
      <c r="B128" t="s">
        <v>90</v>
      </c>
      <c r="C128" t="s">
        <v>93</v>
      </c>
      <c r="D128" t="s">
        <v>59</v>
      </c>
      <c r="E128" s="7">
        <v>10.5</v>
      </c>
      <c r="F128" t="s">
        <v>60</v>
      </c>
      <c r="G128" s="7">
        <v>100.75</v>
      </c>
      <c r="H128" s="6">
        <v>21</v>
      </c>
      <c r="I128" s="6">
        <v>58</v>
      </c>
      <c r="J128" s="6">
        <v>31</v>
      </c>
      <c r="K128" s="6">
        <v>27</v>
      </c>
      <c r="L128" s="8">
        <f>Table1[[#This Row],[W]]/Table1[[#This Row],[GP]]</f>
        <v>0.53448275862068961</v>
      </c>
      <c r="M128" s="6">
        <v>7803.5000000000255</v>
      </c>
      <c r="N128" s="7">
        <v>34.799999999999997</v>
      </c>
      <c r="O128" s="7">
        <v>2018.3999999999999</v>
      </c>
      <c r="P128" s="7">
        <v>16.600000000000001</v>
      </c>
      <c r="Q128" s="7">
        <v>7</v>
      </c>
      <c r="R128" s="7">
        <v>13.2</v>
      </c>
      <c r="S128" s="7">
        <v>53.2</v>
      </c>
      <c r="T128" s="7">
        <v>0</v>
      </c>
      <c r="U128" s="7">
        <v>0.2</v>
      </c>
      <c r="V128" s="7">
        <v>0</v>
      </c>
      <c r="W128" s="7">
        <v>2.6</v>
      </c>
      <c r="X128" s="7">
        <v>4.5999999999999996</v>
      </c>
      <c r="Y128" s="7">
        <v>56.8</v>
      </c>
      <c r="Z128" s="7">
        <v>1.8</v>
      </c>
      <c r="AA128" s="7">
        <v>5.8</v>
      </c>
      <c r="AB128" s="7">
        <v>7.7</v>
      </c>
      <c r="AC128" s="7">
        <v>0.8</v>
      </c>
      <c r="AD128" s="7">
        <v>7.4</v>
      </c>
      <c r="AE128" s="7">
        <v>3.6</v>
      </c>
      <c r="AF128" s="7">
        <v>1.8</v>
      </c>
      <c r="AG128" s="7">
        <v>0.9</v>
      </c>
      <c r="AH128" s="7">
        <v>0.7</v>
      </c>
      <c r="AI128" s="7">
        <v>2.7</v>
      </c>
      <c r="AJ128" s="7">
        <v>4.2</v>
      </c>
      <c r="AK128" s="7">
        <v>106.5</v>
      </c>
      <c r="AL128" s="7">
        <v>103.2</v>
      </c>
      <c r="AM128" s="7">
        <v>33.4</v>
      </c>
      <c r="AN128" s="7">
        <v>5.3</v>
      </c>
      <c r="AO128" s="7">
        <v>15.4</v>
      </c>
      <c r="AP128" s="7">
        <v>13.8</v>
      </c>
      <c r="AQ128" s="7">
        <f>0.96*Table1[[#This Row],[FGA]]+Table1[[#This Row],[TOV]]+(0.44*Table1[[#This Row],[FTA]]-Table1[[#This Row],[OREB]])</f>
        <v>16.495999999999999</v>
      </c>
      <c r="AR128" s="5">
        <v>23</v>
      </c>
      <c r="AS128" s="5">
        <v>6</v>
      </c>
      <c r="AT128" s="5">
        <v>8.6</v>
      </c>
      <c r="AU128" s="5">
        <v>360</v>
      </c>
      <c r="AV128" s="9">
        <f>Table1[[#This Row],[BLK]]+Table1[[#This Row],[PFD]]+Table1[[#This Row],[STL]]+Table1[Deflections]+Table1[[#This Row],[LooseBallsRecovered]]+Table1[[#This Row],[REB]]-Table1[[#This Row],[TOV]]+Table1[[#This Row],[ScreenAssistsPTS]]</f>
        <v>17.5</v>
      </c>
      <c r="AW12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8.4400000000000013</v>
      </c>
      <c r="AX128" s="9">
        <f>Table1[[#This Row],[PTS]]/Table1[[#This Row],[POSS/G]]</f>
        <v>1.0063045586808925</v>
      </c>
      <c r="AY128" s="9">
        <v>28.1</v>
      </c>
      <c r="AZ128" s="9">
        <v>1.8</v>
      </c>
      <c r="BA128" s="9">
        <f>P128+AB128+AD128</f>
        <v>31.700000000000003</v>
      </c>
      <c r="BB128" s="9">
        <v>2.04</v>
      </c>
      <c r="BC128" s="9">
        <v>2.9</v>
      </c>
      <c r="BD128" s="9">
        <v>1.8</v>
      </c>
      <c r="BE128" s="9">
        <v>1480.4017652092643</v>
      </c>
      <c r="BF128" s="15">
        <v>19.7</v>
      </c>
      <c r="BG128" s="15">
        <v>19</v>
      </c>
      <c r="BH128" s="9">
        <v>10.6</v>
      </c>
      <c r="BI128" s="9">
        <v>53.2</v>
      </c>
      <c r="BJ128" s="9">
        <f>0.4*Table1[[#This Row],[EFG%]]+0.25*Table1[[#This Row],[TOV%]]+0.2*Table1[[#This Row],[REB%]]+0.15*Table1[[#This Row],[FTr]]</f>
        <v>31.105</v>
      </c>
      <c r="BK128" s="9">
        <v>54.7</v>
      </c>
      <c r="BL128" s="9">
        <v>22.7</v>
      </c>
      <c r="BM128" s="9">
        <v>101.17</v>
      </c>
      <c r="BN128" s="9">
        <v>14.5</v>
      </c>
      <c r="BO128" s="9">
        <v>3.3</v>
      </c>
      <c r="BP128" s="9">
        <v>41.4</v>
      </c>
      <c r="BQ128" s="9">
        <v>2.2999999999999998</v>
      </c>
      <c r="BR128" s="9">
        <v>4.0999999999999996</v>
      </c>
      <c r="BS128" s="9">
        <v>0.16</v>
      </c>
      <c r="BT128" s="9">
        <v>1.3</v>
      </c>
      <c r="BU128" s="9">
        <v>9</v>
      </c>
      <c r="BV12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9.8700000000000045</v>
      </c>
      <c r="BW128" s="9">
        <v>10.8</v>
      </c>
      <c r="BX128" s="9">
        <v>4.0999999999999996</v>
      </c>
      <c r="BY128" s="9">
        <v>20</v>
      </c>
      <c r="BZ12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22.599999999999998</v>
      </c>
      <c r="CA128" s="9">
        <f>Table1[[#This Row],[VA]]/30</f>
        <v>12</v>
      </c>
      <c r="CB12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23.400000000000002</v>
      </c>
      <c r="CC12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0.24813231914033568</v>
      </c>
      <c r="CD128" s="12">
        <f>Table1[[#This Row],[Hustle]]/38</f>
        <v>0.46052631578947367</v>
      </c>
      <c r="CE128" s="12">
        <f>Table1[[#This Row],[Utility]]/23</f>
        <v>0.36695652173913051</v>
      </c>
      <c r="CF128" s="12">
        <f>Table1[[#This Row],[PPP]]/1.8</f>
        <v>0.5590580881560514</v>
      </c>
      <c r="CG128" s="12">
        <f>Table1[[#This Row],[AST Ratio]]/35</f>
        <v>0.80285714285714294</v>
      </c>
      <c r="CH128" s="12">
        <f>Table1[[#This Row],[ScreenAssistsPTS]]/18</f>
        <v>0.1</v>
      </c>
      <c r="CI128" s="12">
        <f>Table1[[#This Row],[PRA]]/50</f>
        <v>0.63400000000000001</v>
      </c>
      <c r="CJ128" s="12">
        <f>Table1[[#This Row],[AST/TO]]/3</f>
        <v>0.68</v>
      </c>
      <c r="CK128" s="12">
        <f>Table1[[#This Row],[REB]]/25</f>
        <v>0.308</v>
      </c>
      <c r="CL128" s="12">
        <f>Table1[[#This Row],[Deflections]]/5</f>
        <v>0.57999999999999996</v>
      </c>
      <c r="CM128" s="12">
        <f>Table1[[#This Row],[LooseBallsRecovered]]/2.3</f>
        <v>0.78260869565217395</v>
      </c>
      <c r="CN128" s="12">
        <f>Table1[[#This Row],[TeamELO]]/1800</f>
        <v>0.82244542511625796</v>
      </c>
      <c r="CO128" s="12">
        <f>Table1[[#This Row],[EFG%]]/70</f>
        <v>0.76</v>
      </c>
      <c r="CP128" s="12">
        <f>Table1[[#This Row],[TS%]]/70</f>
        <v>0.78142857142857147</v>
      </c>
      <c r="CQ128" s="12">
        <f>Table1[[#This Row],[USG%]]/40</f>
        <v>0.5675</v>
      </c>
      <c r="CR128" s="12">
        <f>Table1[[#This Row],[PACE]]/110</f>
        <v>0.91972727272727273</v>
      </c>
      <c r="CS128" s="12">
        <f>Table1[[#This Row],[PIE]]/24</f>
        <v>0.60416666666666663</v>
      </c>
      <c r="CT128" s="12">
        <f>(0.4*Table1[[#This Row],[EFG%]]+0.25*Table1[[#This Row],[TOV%]]+0.2*Table1[[#This Row],[REB%]]+0.15*Table1[[#This Row],[FTr]])/42</f>
        <v>0.74059523809523808</v>
      </c>
      <c r="CU128" s="12">
        <f>Table1[[#This Row],[NETRTG]]/17</f>
        <v>0.19411764705882351</v>
      </c>
      <c r="CV128" s="12">
        <f>Table1[[#This Row],[FP]]/62</f>
        <v>0.66774193548387095</v>
      </c>
      <c r="CW128" s="12">
        <f>Table1[[#This Row],[RPM(+/-)]]/12</f>
        <v>0.19166666666666665</v>
      </c>
      <c r="CX128" s="12">
        <f>Table1[[#This Row],[BPM]]/12</f>
        <v>0.34166666666666662</v>
      </c>
      <c r="CY128" s="12">
        <f>Table1[[#This Row],[WS/48]]/0.3</f>
        <v>0.53333333333333333</v>
      </c>
      <c r="CZ128" s="12">
        <f>Table1[[#This Row],[PIPM]]/9</f>
        <v>0.14444444444444446</v>
      </c>
      <c r="DA128" s="12">
        <f>Table1[[#This Row],[WAR]]/20</f>
        <v>0.45</v>
      </c>
      <c r="DB128" s="12">
        <f>Table1[[#This Row],[GmSc]]/21</f>
        <v>0.4700000000000002</v>
      </c>
      <c r="DC128" s="12">
        <f>Table1[[#This Row],[WinsRPM]]/21</f>
        <v>0.51428571428571435</v>
      </c>
      <c r="DD128" s="12">
        <f>Table1[[#This Row],[VORP]]/10</f>
        <v>0.41</v>
      </c>
      <c r="DE128" s="12">
        <f>Table1[[#This Row],[PER]]/33</f>
        <v>0.60606060606060608</v>
      </c>
      <c r="DF128" s="12">
        <f>Table1[[#This Row],[EFF]]/36</f>
        <v>0.62777777777777777</v>
      </c>
      <c r="DG128" s="12">
        <f>Table1[[#This Row],[EWA]]/30</f>
        <v>0.4</v>
      </c>
      <c r="DH128" s="12">
        <f>Table1[[#This Row],[PIR]]/40</f>
        <v>0.58500000000000008</v>
      </c>
      <c r="DI128" s="12">
        <f>Table1[[#This Row],[Tendex]]/0.38</f>
        <v>0.6529797872114097</v>
      </c>
      <c r="DJ128" s="14">
        <f>SUM(Table1[[#This Row],[DPI]:[%Tendex]])/32</f>
        <v>0.53934201616304034</v>
      </c>
    </row>
    <row r="129" spans="1:114" x14ac:dyDescent="0.25">
      <c r="A129" t="s">
        <v>71</v>
      </c>
      <c r="B129" t="s">
        <v>97</v>
      </c>
      <c r="C129" t="s">
        <v>91</v>
      </c>
      <c r="D129" t="s">
        <v>72</v>
      </c>
      <c r="E129" s="7">
        <v>10.5</v>
      </c>
      <c r="F129" t="s">
        <v>73</v>
      </c>
      <c r="G129" s="7">
        <v>101.73</v>
      </c>
      <c r="H129" s="6">
        <v>30</v>
      </c>
      <c r="I129" s="6">
        <v>23</v>
      </c>
      <c r="J129" s="6">
        <v>15</v>
      </c>
      <c r="K129" s="6">
        <v>8</v>
      </c>
      <c r="L129" s="8">
        <f>Table1[[#This Row],[W]]/Table1[[#This Row],[GP]]</f>
        <v>0.65217391304347827</v>
      </c>
      <c r="M129" s="6">
        <v>4020.0833333333376</v>
      </c>
      <c r="N129" s="7">
        <v>35.700000000000003</v>
      </c>
      <c r="O129" s="7">
        <v>821.1</v>
      </c>
      <c r="P129" s="7">
        <v>30.1</v>
      </c>
      <c r="Q129" s="7">
        <v>10.6</v>
      </c>
      <c r="R129" s="7">
        <v>20.6</v>
      </c>
      <c r="S129" s="7">
        <v>51.3</v>
      </c>
      <c r="T129" s="7">
        <v>1.5</v>
      </c>
      <c r="U129" s="7">
        <v>4.5</v>
      </c>
      <c r="V129" s="7">
        <v>34</v>
      </c>
      <c r="W129" s="7">
        <v>7.5</v>
      </c>
      <c r="X129" s="7">
        <v>8</v>
      </c>
      <c r="Y129" s="7">
        <v>93</v>
      </c>
      <c r="Z129" s="7">
        <v>0.5</v>
      </c>
      <c r="AA129" s="7">
        <v>7.4</v>
      </c>
      <c r="AB129" s="7">
        <v>7.9</v>
      </c>
      <c r="AC129" s="7">
        <v>0.7</v>
      </c>
      <c r="AD129" s="7">
        <v>6.1</v>
      </c>
      <c r="AE129" s="7">
        <v>3.3</v>
      </c>
      <c r="AF129" s="7">
        <v>0.9</v>
      </c>
      <c r="AG129" s="7">
        <v>1.1000000000000001</v>
      </c>
      <c r="AH129" s="7">
        <v>0.6</v>
      </c>
      <c r="AI129" s="7">
        <v>2.1</v>
      </c>
      <c r="AJ129" s="7">
        <v>5.7</v>
      </c>
      <c r="AK129" s="7">
        <v>116.4</v>
      </c>
      <c r="AL129" s="7">
        <v>108.7</v>
      </c>
      <c r="AM129" s="7">
        <v>27.8</v>
      </c>
      <c r="AN129" s="7">
        <v>1.6</v>
      </c>
      <c r="AO129" s="7">
        <v>19</v>
      </c>
      <c r="AP129" s="7">
        <v>9.9</v>
      </c>
      <c r="AQ129" s="7">
        <f>0.96*Table1[[#This Row],[FGA]]+Table1[[#This Row],[TOV]]+(0.44*Table1[[#This Row],[FTA]]-Table1[[#This Row],[OREB]])</f>
        <v>26.096</v>
      </c>
      <c r="AR129" s="5">
        <v>8</v>
      </c>
      <c r="AS129" s="5">
        <v>1</v>
      </c>
      <c r="AT129" s="5">
        <v>10</v>
      </c>
      <c r="AU129" s="5">
        <v>650</v>
      </c>
      <c r="AV129" s="9">
        <f>Table1[[#This Row],[BLK]]+Table1[[#This Row],[PFD]]+Table1[[#This Row],[STL]]+Table1[Deflections]+Table1[[#This Row],[LooseBallsRecovered]]+Table1[[#This Row],[REB]]-Table1[[#This Row],[TOV]]+Table1[[#This Row],[ScreenAssistsPTS]]</f>
        <v>17.399999999999999</v>
      </c>
      <c r="AW12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8.6599999999999984</v>
      </c>
      <c r="AX129" s="9">
        <f>Table1[[#This Row],[PTS]]/Table1[[#This Row],[POSS/G]]</f>
        <v>1.1534334763948499</v>
      </c>
      <c r="AY129" s="9">
        <v>18.3</v>
      </c>
      <c r="AZ129" s="9">
        <v>1.9</v>
      </c>
      <c r="BA129" s="9">
        <f>P129+AB129+AD129</f>
        <v>44.1</v>
      </c>
      <c r="BB129" s="9">
        <v>1.86</v>
      </c>
      <c r="BC129" s="9">
        <v>1.6</v>
      </c>
      <c r="BD129" s="9">
        <v>1.6</v>
      </c>
      <c r="BE129" s="9">
        <v>1677.6067089062224</v>
      </c>
      <c r="BF129" s="15">
        <v>36.4</v>
      </c>
      <c r="BG129" s="15">
        <v>12</v>
      </c>
      <c r="BH129" s="9">
        <v>10.9</v>
      </c>
      <c r="BI129" s="9">
        <v>55</v>
      </c>
      <c r="BJ129" s="9">
        <f>0.4*Table1[[#This Row],[EFG%]]+0.25*Table1[[#This Row],[TOV%]]+0.2*Table1[[#This Row],[REB%]]+0.15*Table1[[#This Row],[FTr]]</f>
        <v>32.64</v>
      </c>
      <c r="BK129" s="9">
        <v>62.4</v>
      </c>
      <c r="BL129" s="9">
        <v>32.4</v>
      </c>
      <c r="BM129" s="9">
        <v>101.52</v>
      </c>
      <c r="BN129" s="9">
        <v>19.3</v>
      </c>
      <c r="BO129" s="9">
        <v>7.7</v>
      </c>
      <c r="BP129" s="9">
        <v>51.5</v>
      </c>
      <c r="BQ129" s="9">
        <v>5.9</v>
      </c>
      <c r="BR129" s="9">
        <v>2.2999999999999998</v>
      </c>
      <c r="BS129" s="9">
        <v>0.19</v>
      </c>
      <c r="BT129" s="9">
        <v>4</v>
      </c>
      <c r="BU129" s="9">
        <v>9.5</v>
      </c>
      <c r="BV12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17.020000000000003</v>
      </c>
      <c r="BW129" s="9">
        <v>16</v>
      </c>
      <c r="BX129" s="9">
        <v>6</v>
      </c>
      <c r="BY129" s="9">
        <v>28</v>
      </c>
      <c r="BZ12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32.300000000000004</v>
      </c>
      <c r="CA129" s="9">
        <f>Table1[[#This Row],[VA]]/30</f>
        <v>21.666666666666668</v>
      </c>
      <c r="CB12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35.300000000000004</v>
      </c>
      <c r="CC12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0.32904473830356318</v>
      </c>
      <c r="CD129" s="12">
        <f>Table1[[#This Row],[Hustle]]/38</f>
        <v>0.45789473684210524</v>
      </c>
      <c r="CE129" s="12">
        <f>Table1[[#This Row],[Utility]]/23</f>
        <v>0.37652173913043469</v>
      </c>
      <c r="CF129" s="12">
        <f>Table1[[#This Row],[PPP]]/1.8</f>
        <v>0.64079637577491666</v>
      </c>
      <c r="CG129" s="12">
        <f>Table1[[#This Row],[AST Ratio]]/35</f>
        <v>0.52285714285714291</v>
      </c>
      <c r="CH129" s="12">
        <f>Table1[[#This Row],[ScreenAssistsPTS]]/18</f>
        <v>0.10555555555555556</v>
      </c>
      <c r="CI129" s="12">
        <f>Table1[[#This Row],[PRA]]/50</f>
        <v>0.88200000000000001</v>
      </c>
      <c r="CJ129" s="12">
        <f>Table1[[#This Row],[AST/TO]]/3</f>
        <v>0.62</v>
      </c>
      <c r="CK129" s="12">
        <f>Table1[[#This Row],[REB]]/25</f>
        <v>0.316</v>
      </c>
      <c r="CL129" s="12">
        <f>Table1[[#This Row],[Deflections]]/5</f>
        <v>0.32</v>
      </c>
      <c r="CM129" s="12">
        <f>Table1[[#This Row],[LooseBallsRecovered]]/2.3</f>
        <v>0.69565217391304357</v>
      </c>
      <c r="CN129" s="12">
        <f>Table1[[#This Row],[TeamELO]]/1800</f>
        <v>0.93200372717012359</v>
      </c>
      <c r="CO129" s="12">
        <f>Table1[[#This Row],[EFG%]]/70</f>
        <v>0.7857142857142857</v>
      </c>
      <c r="CP129" s="12">
        <f>Table1[[#This Row],[TS%]]/70</f>
        <v>0.89142857142857146</v>
      </c>
      <c r="CQ129" s="12">
        <f>Table1[[#This Row],[USG%]]/40</f>
        <v>0.80999999999999994</v>
      </c>
      <c r="CR129" s="12">
        <f>Table1[[#This Row],[PACE]]/110</f>
        <v>0.9229090909090909</v>
      </c>
      <c r="CS129" s="12">
        <f>Table1[[#This Row],[PIE]]/24</f>
        <v>0.8041666666666667</v>
      </c>
      <c r="CT129" s="12">
        <f>(0.4*Table1[[#This Row],[EFG%]]+0.25*Table1[[#This Row],[TOV%]]+0.2*Table1[[#This Row],[REB%]]+0.15*Table1[[#This Row],[FTr]])/42</f>
        <v>0.77714285714285714</v>
      </c>
      <c r="CU129" s="12">
        <f>Table1[[#This Row],[NETRTG]]/17</f>
        <v>0.45294117647058824</v>
      </c>
      <c r="CV129" s="12">
        <f>Table1[[#This Row],[FP]]/62</f>
        <v>0.83064516129032262</v>
      </c>
      <c r="CW129" s="12">
        <f>Table1[[#This Row],[RPM(+/-)]]/12</f>
        <v>0.4916666666666667</v>
      </c>
      <c r="CX129" s="12">
        <f>Table1[[#This Row],[BPM]]/12</f>
        <v>0.19166666666666665</v>
      </c>
      <c r="CY129" s="12">
        <f>Table1[[#This Row],[WS/48]]/0.3</f>
        <v>0.63333333333333341</v>
      </c>
      <c r="CZ129" s="12">
        <f>Table1[[#This Row],[PIPM]]/9</f>
        <v>0.44444444444444442</v>
      </c>
      <c r="DA129" s="12">
        <f>Table1[[#This Row],[WAR]]/20</f>
        <v>0.47499999999999998</v>
      </c>
      <c r="DB129" s="12">
        <f>Table1[[#This Row],[GmSc]]/21</f>
        <v>0.81047619047619057</v>
      </c>
      <c r="DC129" s="12">
        <f>Table1[[#This Row],[WinsRPM]]/21</f>
        <v>0.76190476190476186</v>
      </c>
      <c r="DD129" s="12">
        <f>Table1[[#This Row],[VORP]]/10</f>
        <v>0.6</v>
      </c>
      <c r="DE129" s="12">
        <f>Table1[[#This Row],[PER]]/33</f>
        <v>0.84848484848484851</v>
      </c>
      <c r="DF129" s="12">
        <f>Table1[[#This Row],[EFF]]/36</f>
        <v>0.89722222222222237</v>
      </c>
      <c r="DG129" s="12">
        <f>Table1[[#This Row],[EWA]]/30</f>
        <v>0.72222222222222221</v>
      </c>
      <c r="DH129" s="12">
        <f>Table1[[#This Row],[PIR]]/40</f>
        <v>0.88250000000000006</v>
      </c>
      <c r="DI129" s="12">
        <f>Table1[[#This Row],[Tendex]]/0.38</f>
        <v>0.86590720606200833</v>
      </c>
      <c r="DJ129" s="14">
        <f>SUM(Table1[[#This Row],[DPI]:[%Tendex]])/32</f>
        <v>0.64903305697965841</v>
      </c>
    </row>
    <row r="130" spans="1:114" x14ac:dyDescent="0.25">
      <c r="A130" t="s">
        <v>78</v>
      </c>
      <c r="B130" t="s">
        <v>97</v>
      </c>
      <c r="C130" t="s">
        <v>92</v>
      </c>
      <c r="D130" t="s">
        <v>72</v>
      </c>
      <c r="E130" s="7">
        <v>10.5</v>
      </c>
      <c r="F130" t="s">
        <v>99</v>
      </c>
      <c r="G130" s="7">
        <v>103.6</v>
      </c>
      <c r="H130" s="6">
        <v>34</v>
      </c>
      <c r="I130" s="6">
        <v>34</v>
      </c>
      <c r="J130" s="6">
        <v>20</v>
      </c>
      <c r="K130" s="6">
        <v>14</v>
      </c>
      <c r="L130" s="8">
        <f>Table1[[#This Row],[W]]/Table1[[#This Row],[GP]]</f>
        <v>0.58823529411764708</v>
      </c>
      <c r="M130" s="6">
        <v>18950</v>
      </c>
      <c r="N130" s="7">
        <v>34.700000000000003</v>
      </c>
      <c r="O130" s="7">
        <v>1179.8000000000002</v>
      </c>
      <c r="P130" s="7">
        <v>27.3</v>
      </c>
      <c r="Q130" s="7">
        <v>10</v>
      </c>
      <c r="R130" s="7">
        <v>19.3</v>
      </c>
      <c r="S130" s="7">
        <v>51.8</v>
      </c>
      <c r="T130" s="7">
        <v>2</v>
      </c>
      <c r="U130" s="7">
        <v>5.6</v>
      </c>
      <c r="V130" s="7">
        <v>35.6</v>
      </c>
      <c r="W130" s="7">
        <v>5.3</v>
      </c>
      <c r="X130" s="7">
        <v>7.8</v>
      </c>
      <c r="Y130" s="7">
        <v>68.2</v>
      </c>
      <c r="Z130" s="7">
        <v>0.9</v>
      </c>
      <c r="AA130" s="7">
        <v>7.4</v>
      </c>
      <c r="AB130" s="7">
        <v>8.3000000000000007</v>
      </c>
      <c r="AC130" s="7">
        <v>0.6</v>
      </c>
      <c r="AD130" s="7">
        <v>7.1</v>
      </c>
      <c r="AE130" s="7">
        <v>3.4</v>
      </c>
      <c r="AF130" s="7">
        <v>1.3</v>
      </c>
      <c r="AG130" s="7">
        <v>0.7</v>
      </c>
      <c r="AH130" s="7">
        <v>1</v>
      </c>
      <c r="AI130" s="7">
        <v>1.6</v>
      </c>
      <c r="AJ130" s="7">
        <v>5.8</v>
      </c>
      <c r="AK130" s="7">
        <v>108.2</v>
      </c>
      <c r="AL130" s="7">
        <v>105.3</v>
      </c>
      <c r="AM130" s="7">
        <v>33.700000000000003</v>
      </c>
      <c r="AN130" s="7">
        <v>2.7</v>
      </c>
      <c r="AO130" s="7">
        <v>19.100000000000001</v>
      </c>
      <c r="AP130" s="7">
        <v>10.3</v>
      </c>
      <c r="AQ130" s="7">
        <f>0.96*Table1[[#This Row],[FGA]]+Table1[[#This Row],[TOV]]+(0.44*Table1[[#This Row],[FTA]]-Table1[[#This Row],[OREB]])</f>
        <v>24.459999999999997</v>
      </c>
      <c r="AR130" s="5">
        <v>17</v>
      </c>
      <c r="AS130" s="5">
        <v>3</v>
      </c>
      <c r="AT130" s="5">
        <v>9</v>
      </c>
      <c r="AU130" s="5">
        <v>410</v>
      </c>
      <c r="AV130" s="9">
        <f>Table1[[#This Row],[BLK]]+Table1[[#This Row],[PFD]]+Table1[[#This Row],[STL]]+Table1[Deflections]+Table1[[#This Row],[LooseBallsRecovered]]+Table1[[#This Row],[REB]]-Table1[[#This Row],[TOV]]+Table1[[#This Row],[ScreenAssistsPTS]]</f>
        <v>17.399999999999999</v>
      </c>
      <c r="AW13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8.59</v>
      </c>
      <c r="AX130" s="9">
        <f>Table1[[#This Row],[PTS]]/Table1[[#This Row],[POSS/G]]</f>
        <v>1.116107931316435</v>
      </c>
      <c r="AY130" s="9">
        <v>21.6</v>
      </c>
      <c r="AZ130" s="9">
        <v>1.4</v>
      </c>
      <c r="BA130" s="9">
        <f>P130+AB130+AD130</f>
        <v>42.7</v>
      </c>
      <c r="BB130" s="9">
        <v>2.09</v>
      </c>
      <c r="BC130" s="9">
        <v>1.6</v>
      </c>
      <c r="BD130" s="9">
        <v>1.7</v>
      </c>
      <c r="BE130" s="9">
        <v>1520.2577959886446</v>
      </c>
      <c r="BF130" s="15">
        <v>27.5</v>
      </c>
      <c r="BG130" s="15">
        <v>13</v>
      </c>
      <c r="BH130" s="9">
        <v>11.2</v>
      </c>
      <c r="BI130" s="9">
        <v>57</v>
      </c>
      <c r="BJ130" s="9">
        <f>0.4*Table1[[#This Row],[EFG%]]+0.25*Table1[[#This Row],[TOV%]]+0.2*Table1[[#This Row],[REB%]]+0.15*Table1[[#This Row],[FTr]]</f>
        <v>32.414999999999999</v>
      </c>
      <c r="BK130" s="9">
        <v>60.1</v>
      </c>
      <c r="BL130" s="9">
        <v>30.7</v>
      </c>
      <c r="BM130" s="9">
        <v>104.11</v>
      </c>
      <c r="BN130" s="9">
        <v>19.600000000000001</v>
      </c>
      <c r="BO130" s="9">
        <v>2.9</v>
      </c>
      <c r="BP130" s="9">
        <v>50.6</v>
      </c>
      <c r="BQ130" s="9">
        <v>2.8</v>
      </c>
      <c r="BR130" s="9">
        <v>9</v>
      </c>
      <c r="BS130" s="9">
        <v>0.2</v>
      </c>
      <c r="BT130" s="9">
        <v>5</v>
      </c>
      <c r="BU130" s="9">
        <v>8.6999999999999993</v>
      </c>
      <c r="BV13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16.27</v>
      </c>
      <c r="BW130" s="9">
        <v>11.3</v>
      </c>
      <c r="BX130" s="9">
        <v>5.25</v>
      </c>
      <c r="BY130" s="9">
        <v>31.4</v>
      </c>
      <c r="BZ13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29.500000000000007</v>
      </c>
      <c r="CA130" s="9">
        <f>Table1[[#This Row],[VA]]/30</f>
        <v>13.666666666666666</v>
      </c>
      <c r="CB13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32.699999999999996</v>
      </c>
      <c r="CC13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0.30887376369661507</v>
      </c>
      <c r="CD130" s="12">
        <f>Table1[[#This Row],[Hustle]]/38</f>
        <v>0.45789473684210524</v>
      </c>
      <c r="CE130" s="12">
        <f>Table1[[#This Row],[Utility]]/23</f>
        <v>0.3734782608695652</v>
      </c>
      <c r="CF130" s="12">
        <f>Table1[[#This Row],[PPP]]/1.8</f>
        <v>0.62005996184246392</v>
      </c>
      <c r="CG130" s="12">
        <f>Table1[[#This Row],[AST Ratio]]/35</f>
        <v>0.61714285714285722</v>
      </c>
      <c r="CH130" s="12">
        <f>Table1[[#This Row],[ScreenAssistsPTS]]/18</f>
        <v>7.7777777777777779E-2</v>
      </c>
      <c r="CI130" s="12">
        <f>Table1[[#This Row],[PRA]]/50</f>
        <v>0.85400000000000009</v>
      </c>
      <c r="CJ130" s="12">
        <f>Table1[[#This Row],[AST/TO]]/3</f>
        <v>0.69666666666666666</v>
      </c>
      <c r="CK130" s="12">
        <f>Table1[[#This Row],[REB]]/25</f>
        <v>0.33200000000000002</v>
      </c>
      <c r="CL130" s="12">
        <f>Table1[[#This Row],[Deflections]]/5</f>
        <v>0.32</v>
      </c>
      <c r="CM130" s="12">
        <f>Table1[[#This Row],[LooseBallsRecovered]]/2.3</f>
        <v>0.73913043478260876</v>
      </c>
      <c r="CN130" s="12">
        <f>Table1[[#This Row],[TeamELO]]/1800</f>
        <v>0.84458766443813593</v>
      </c>
      <c r="CO130" s="12">
        <f>Table1[[#This Row],[EFG%]]/70</f>
        <v>0.81428571428571428</v>
      </c>
      <c r="CP130" s="12">
        <f>Table1[[#This Row],[TS%]]/70</f>
        <v>0.85857142857142854</v>
      </c>
      <c r="CQ130" s="12">
        <f>Table1[[#This Row],[USG%]]/40</f>
        <v>0.76749999999999996</v>
      </c>
      <c r="CR130" s="12">
        <f>Table1[[#This Row],[PACE]]/110</f>
        <v>0.94645454545454544</v>
      </c>
      <c r="CS130" s="12">
        <f>Table1[[#This Row],[PIE]]/24</f>
        <v>0.81666666666666676</v>
      </c>
      <c r="CT130" s="12">
        <f>(0.4*Table1[[#This Row],[EFG%]]+0.25*Table1[[#This Row],[TOV%]]+0.2*Table1[[#This Row],[REB%]]+0.15*Table1[[#This Row],[FTr]])/42</f>
        <v>0.7717857142857143</v>
      </c>
      <c r="CU130" s="12">
        <f>Table1[[#This Row],[NETRTG]]/17</f>
        <v>0.17058823529411765</v>
      </c>
      <c r="CV130" s="12">
        <f>Table1[[#This Row],[FP]]/62</f>
        <v>0.81612903225806455</v>
      </c>
      <c r="CW130" s="12">
        <f>Table1[[#This Row],[RPM(+/-)]]/12</f>
        <v>0.23333333333333331</v>
      </c>
      <c r="CX130" s="12">
        <f>Table1[[#This Row],[BPM]]/12</f>
        <v>0.75</v>
      </c>
      <c r="CY130" s="12">
        <f>Table1[[#This Row],[WS/48]]/0.3</f>
        <v>0.66666666666666674</v>
      </c>
      <c r="CZ130" s="12">
        <f>Table1[[#This Row],[PIPM]]/9</f>
        <v>0.55555555555555558</v>
      </c>
      <c r="DA130" s="12">
        <f>Table1[[#This Row],[WAR]]/20</f>
        <v>0.43499999999999994</v>
      </c>
      <c r="DB130" s="12">
        <f>Table1[[#This Row],[GmSc]]/21</f>
        <v>0.77476190476190476</v>
      </c>
      <c r="DC130" s="12">
        <f>Table1[[#This Row],[WinsRPM]]/21</f>
        <v>0.53809523809523818</v>
      </c>
      <c r="DD130" s="12">
        <f>Table1[[#This Row],[VORP]]/10</f>
        <v>0.52500000000000002</v>
      </c>
      <c r="DE130" s="12">
        <f>Table1[[#This Row],[PER]]/33</f>
        <v>0.95151515151515142</v>
      </c>
      <c r="DF130" s="12">
        <f>Table1[[#This Row],[EFF]]/36</f>
        <v>0.81944444444444464</v>
      </c>
      <c r="DG130" s="12">
        <f>Table1[[#This Row],[EWA]]/30</f>
        <v>0.45555555555555555</v>
      </c>
      <c r="DH130" s="12">
        <f>Table1[[#This Row],[PIR]]/40</f>
        <v>0.81749999999999989</v>
      </c>
      <c r="DI130" s="12">
        <f>Table1[[#This Row],[Tendex]]/0.38</f>
        <v>0.81282569393846071</v>
      </c>
      <c r="DJ130" s="14">
        <f>SUM(Table1[[#This Row],[DPI]:[%Tendex]])/32</f>
        <v>0.6321866637826481</v>
      </c>
    </row>
    <row r="131" spans="1:114" x14ac:dyDescent="0.25">
      <c r="A131" t="s">
        <v>68</v>
      </c>
      <c r="B131" t="s">
        <v>90</v>
      </c>
      <c r="C131" t="s">
        <v>94</v>
      </c>
      <c r="D131" t="s">
        <v>59</v>
      </c>
      <c r="E131" s="7">
        <v>10.5</v>
      </c>
      <c r="F131" t="s">
        <v>7</v>
      </c>
      <c r="G131" s="7">
        <v>96.75</v>
      </c>
      <c r="H131" s="6">
        <v>28</v>
      </c>
      <c r="I131" s="6">
        <v>59</v>
      </c>
      <c r="J131" s="6">
        <v>37</v>
      </c>
      <c r="K131" s="6">
        <v>22</v>
      </c>
      <c r="L131" s="8">
        <f>Table1[[#This Row],[W]]/Table1[[#This Row],[GP]]</f>
        <v>0.6271186440677966</v>
      </c>
      <c r="M131" s="6">
        <v>21282.666666666701</v>
      </c>
      <c r="N131" s="7">
        <v>36.700000000000003</v>
      </c>
      <c r="O131" s="7">
        <v>2165.3000000000002</v>
      </c>
      <c r="P131" s="7">
        <v>22.2</v>
      </c>
      <c r="Q131" s="7">
        <v>7.4</v>
      </c>
      <c r="R131" s="7">
        <v>15.6</v>
      </c>
      <c r="S131" s="7">
        <v>47.4</v>
      </c>
      <c r="T131" s="7">
        <v>1.2</v>
      </c>
      <c r="U131" s="7">
        <v>3.4</v>
      </c>
      <c r="V131" s="7">
        <v>35</v>
      </c>
      <c r="W131" s="7">
        <v>6.2</v>
      </c>
      <c r="X131" s="7">
        <v>7.2</v>
      </c>
      <c r="Y131" s="7">
        <v>85.4</v>
      </c>
      <c r="Z131" s="7">
        <v>1.3</v>
      </c>
      <c r="AA131" s="7">
        <v>4</v>
      </c>
      <c r="AB131" s="7">
        <v>5.3</v>
      </c>
      <c r="AC131" s="7">
        <v>0.4</v>
      </c>
      <c r="AD131" s="7">
        <v>4.9000000000000004</v>
      </c>
      <c r="AE131" s="7">
        <v>1.8</v>
      </c>
      <c r="AF131" s="7">
        <v>2</v>
      </c>
      <c r="AG131" s="7">
        <v>0.4</v>
      </c>
      <c r="AH131" s="7">
        <v>0.7</v>
      </c>
      <c r="AI131" s="7">
        <v>1.3</v>
      </c>
      <c r="AJ131" s="7">
        <v>5.2</v>
      </c>
      <c r="AK131" s="7">
        <v>114.7</v>
      </c>
      <c r="AL131" s="7">
        <v>106.4</v>
      </c>
      <c r="AM131" s="7">
        <v>20.399999999999999</v>
      </c>
      <c r="AN131" s="7">
        <v>3.8</v>
      </c>
      <c r="AO131" s="7">
        <v>11.2</v>
      </c>
      <c r="AP131" s="7">
        <v>7.2</v>
      </c>
      <c r="AQ131" s="7">
        <f>0.96*Table1[[#This Row],[FGA]]+Table1[[#This Row],[TOV]]+(0.44*Table1[[#This Row],[FTA]]-Table1[[#This Row],[OREB]])</f>
        <v>18.643999999999998</v>
      </c>
      <c r="AR131" s="5">
        <v>3</v>
      </c>
      <c r="AS131" s="5">
        <v>0</v>
      </c>
      <c r="AT131" s="5">
        <v>8.4</v>
      </c>
      <c r="AU131" s="5">
        <v>426.4</v>
      </c>
      <c r="AV131" s="9">
        <f>Table1[[#This Row],[BLK]]+Table1[[#This Row],[PFD]]+Table1[[#This Row],[STL]]+Table1[Deflections]+Table1[[#This Row],[LooseBallsRecovered]]+Table1[[#This Row],[REB]]-Table1[[#This Row],[TOV]]+Table1[[#This Row],[ScreenAssistsPTS]]</f>
        <v>17.3</v>
      </c>
      <c r="AW13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12.670000000000002</v>
      </c>
      <c r="AX131" s="9">
        <f>Table1[[#This Row],[PTS]]/Table1[[#This Row],[POSS/G]]</f>
        <v>1.1907316026603734</v>
      </c>
      <c r="AY131" s="9">
        <v>19.3</v>
      </c>
      <c r="AZ131" s="9">
        <v>0.8</v>
      </c>
      <c r="BA131" s="9">
        <f>P131+AB131+AD131</f>
        <v>32.4</v>
      </c>
      <c r="BB131" s="9">
        <v>2.67</v>
      </c>
      <c r="BC131" s="9">
        <v>3.5</v>
      </c>
      <c r="BD131" s="9">
        <v>1.9</v>
      </c>
      <c r="BE131" s="9">
        <v>1536.3098760621212</v>
      </c>
      <c r="BF131" s="15">
        <v>39.700000000000003</v>
      </c>
      <c r="BG131" s="15">
        <v>8.8000000000000007</v>
      </c>
      <c r="BH131" s="9">
        <v>7.5</v>
      </c>
      <c r="BI131" s="9">
        <v>51.2</v>
      </c>
      <c r="BJ131" s="9">
        <f>0.4*Table1[[#This Row],[EFG%]]+0.25*Table1[[#This Row],[TOV%]]+0.2*Table1[[#This Row],[REB%]]+0.15*Table1[[#This Row],[FTr]]</f>
        <v>30.135000000000005</v>
      </c>
      <c r="BK131" s="9">
        <v>59</v>
      </c>
      <c r="BL131" s="9">
        <v>24.5</v>
      </c>
      <c r="BM131" s="9">
        <v>95.76</v>
      </c>
      <c r="BN131" s="9">
        <v>15.1</v>
      </c>
      <c r="BO131" s="9">
        <v>8.3000000000000007</v>
      </c>
      <c r="BP131" s="9">
        <v>41.1</v>
      </c>
      <c r="BQ131" s="9">
        <v>6.3</v>
      </c>
      <c r="BR131" s="9">
        <v>4.9000000000000004</v>
      </c>
      <c r="BS131" s="9">
        <v>0.19400000000000001</v>
      </c>
      <c r="BT131" s="9">
        <v>4.1500000000000004</v>
      </c>
      <c r="BU131" s="9">
        <v>11.50387641</v>
      </c>
      <c r="BV13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13.830000000000002</v>
      </c>
      <c r="BW131" s="9">
        <v>12.8</v>
      </c>
      <c r="BX131" s="9">
        <v>3.6</v>
      </c>
      <c r="BY131" s="9">
        <v>23.7</v>
      </c>
      <c r="BZ13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23.799999999999997</v>
      </c>
      <c r="CA131" s="9">
        <f>Table1[[#This Row],[VA]]/30</f>
        <v>14.213333333333333</v>
      </c>
      <c r="CB13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27</v>
      </c>
      <c r="CC13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0.26433798253901597</v>
      </c>
      <c r="CD131" s="12">
        <f>Table1[[#This Row],[Hustle]]/38</f>
        <v>0.45526315789473687</v>
      </c>
      <c r="CE131" s="12">
        <f>Table1[[#This Row],[Utility]]/23</f>
        <v>0.55086956521739139</v>
      </c>
      <c r="CF131" s="12">
        <f>Table1[[#This Row],[PPP]]/1.8</f>
        <v>0.66151755703354076</v>
      </c>
      <c r="CG131" s="12">
        <f>Table1[[#This Row],[AST Ratio]]/35</f>
        <v>0.55142857142857149</v>
      </c>
      <c r="CH131" s="12">
        <f>Table1[[#This Row],[ScreenAssistsPTS]]/18</f>
        <v>4.4444444444444446E-2</v>
      </c>
      <c r="CI131" s="12">
        <f>Table1[[#This Row],[PRA]]/50</f>
        <v>0.64800000000000002</v>
      </c>
      <c r="CJ131" s="12">
        <f>Table1[[#This Row],[AST/TO]]/3</f>
        <v>0.89</v>
      </c>
      <c r="CK131" s="12">
        <f>Table1[[#This Row],[REB]]/25</f>
        <v>0.21199999999999999</v>
      </c>
      <c r="CL131" s="12">
        <f>Table1[[#This Row],[Deflections]]/5</f>
        <v>0.7</v>
      </c>
      <c r="CM131" s="12">
        <f>Table1[[#This Row],[LooseBallsRecovered]]/2.3</f>
        <v>0.82608695652173914</v>
      </c>
      <c r="CN131" s="12">
        <f>Table1[[#This Row],[TeamELO]]/1800</f>
        <v>0.85350548670117843</v>
      </c>
      <c r="CO131" s="12">
        <f>Table1[[#This Row],[EFG%]]/70</f>
        <v>0.73142857142857143</v>
      </c>
      <c r="CP131" s="12">
        <f>Table1[[#This Row],[TS%]]/70</f>
        <v>0.84285714285714286</v>
      </c>
      <c r="CQ131" s="12">
        <f>Table1[[#This Row],[USG%]]/40</f>
        <v>0.61250000000000004</v>
      </c>
      <c r="CR131" s="12">
        <f>Table1[[#This Row],[PACE]]/110</f>
        <v>0.87054545454545462</v>
      </c>
      <c r="CS131" s="12">
        <f>Table1[[#This Row],[PIE]]/24</f>
        <v>0.62916666666666665</v>
      </c>
      <c r="CT131" s="12">
        <f>(0.4*Table1[[#This Row],[EFG%]]+0.25*Table1[[#This Row],[TOV%]]+0.2*Table1[[#This Row],[REB%]]+0.15*Table1[[#This Row],[FTr]])/42</f>
        <v>0.71750000000000014</v>
      </c>
      <c r="CU131" s="12">
        <f>Table1[[#This Row],[NETRTG]]/17</f>
        <v>0.4882352941176471</v>
      </c>
      <c r="CV131" s="12">
        <f>Table1[[#This Row],[FP]]/62</f>
        <v>0.66290322580645167</v>
      </c>
      <c r="CW131" s="12">
        <f>Table1[[#This Row],[RPM(+/-)]]/12</f>
        <v>0.52500000000000002</v>
      </c>
      <c r="CX131" s="12">
        <f>Table1[[#This Row],[BPM]]/12</f>
        <v>0.40833333333333338</v>
      </c>
      <c r="CY131" s="12">
        <f>Table1[[#This Row],[WS/48]]/0.3</f>
        <v>0.64666666666666672</v>
      </c>
      <c r="CZ131" s="12">
        <f>Table1[[#This Row],[PIPM]]/9</f>
        <v>0.46111111111111114</v>
      </c>
      <c r="DA131" s="12">
        <f>Table1[[#This Row],[WAR]]/20</f>
        <v>0.57519382050000001</v>
      </c>
      <c r="DB131" s="12">
        <f>Table1[[#This Row],[GmSc]]/21</f>
        <v>0.6585714285714287</v>
      </c>
      <c r="DC131" s="12">
        <f>Table1[[#This Row],[WinsRPM]]/21</f>
        <v>0.60952380952380958</v>
      </c>
      <c r="DD131" s="12">
        <f>Table1[[#This Row],[VORP]]/10</f>
        <v>0.36</v>
      </c>
      <c r="DE131" s="12">
        <f>Table1[[#This Row],[PER]]/33</f>
        <v>0.71818181818181814</v>
      </c>
      <c r="DF131" s="12">
        <f>Table1[[#This Row],[EFF]]/36</f>
        <v>0.66111111111111098</v>
      </c>
      <c r="DG131" s="12">
        <f>Table1[[#This Row],[EWA]]/30</f>
        <v>0.47377777777777774</v>
      </c>
      <c r="DH131" s="12">
        <f>Table1[[#This Row],[PIR]]/40</f>
        <v>0.67500000000000004</v>
      </c>
      <c r="DI131" s="12">
        <f>Table1[[#This Row],[Tendex]]/0.38</f>
        <v>0.6956262698395157</v>
      </c>
      <c r="DJ131" s="14">
        <f>SUM(Table1[[#This Row],[DPI]:[%Tendex]])/32</f>
        <v>0.6067609137900033</v>
      </c>
    </row>
    <row r="132" spans="1:114" x14ac:dyDescent="0.25">
      <c r="A132" t="s">
        <v>78</v>
      </c>
      <c r="B132" t="s">
        <v>90</v>
      </c>
      <c r="C132" t="s">
        <v>93</v>
      </c>
      <c r="D132" t="s">
        <v>72</v>
      </c>
      <c r="E132" s="7">
        <v>10.5</v>
      </c>
      <c r="F132" t="s">
        <v>79</v>
      </c>
      <c r="G132" s="7">
        <v>98.72</v>
      </c>
      <c r="H132" s="6">
        <v>33</v>
      </c>
      <c r="I132" s="6">
        <v>60</v>
      </c>
      <c r="J132" s="6">
        <v>36</v>
      </c>
      <c r="K132" s="6">
        <v>24</v>
      </c>
      <c r="L132" s="8">
        <f>Table1[[#This Row],[W]]/Table1[[#This Row],[GP]]</f>
        <v>0.6</v>
      </c>
      <c r="M132" s="6">
        <v>28879.625000000025</v>
      </c>
      <c r="N132" s="7">
        <v>37.1</v>
      </c>
      <c r="O132" s="7">
        <v>2226</v>
      </c>
      <c r="P132" s="7">
        <v>26.7</v>
      </c>
      <c r="Q132" s="7">
        <v>10.3</v>
      </c>
      <c r="R132" s="7">
        <v>18.8</v>
      </c>
      <c r="S132" s="7">
        <v>54.5</v>
      </c>
      <c r="T132" s="7">
        <v>1.7</v>
      </c>
      <c r="U132" s="7">
        <v>4.8</v>
      </c>
      <c r="V132" s="7">
        <v>36</v>
      </c>
      <c r="W132" s="7">
        <v>4.4000000000000004</v>
      </c>
      <c r="X132" s="7">
        <v>6</v>
      </c>
      <c r="Y132" s="7">
        <v>73.8</v>
      </c>
      <c r="Z132" s="7">
        <v>1.2</v>
      </c>
      <c r="AA132" s="7">
        <v>7.2</v>
      </c>
      <c r="AB132" s="7">
        <v>8.4</v>
      </c>
      <c r="AC132" s="7">
        <v>1</v>
      </c>
      <c r="AD132" s="7">
        <v>9</v>
      </c>
      <c r="AE132" s="7">
        <v>4.3</v>
      </c>
      <c r="AF132" s="7">
        <v>1.5</v>
      </c>
      <c r="AG132" s="7">
        <v>1</v>
      </c>
      <c r="AH132" s="7">
        <v>0.8</v>
      </c>
      <c r="AI132" s="7">
        <v>1.6</v>
      </c>
      <c r="AJ132" s="7">
        <v>5.0999999999999996</v>
      </c>
      <c r="AK132" s="7">
        <v>112.3</v>
      </c>
      <c r="AL132" s="7">
        <v>112.3</v>
      </c>
      <c r="AM132" s="7">
        <v>43.1</v>
      </c>
      <c r="AN132" s="7">
        <v>3.3</v>
      </c>
      <c r="AO132" s="7">
        <v>19.5</v>
      </c>
      <c r="AP132" s="7">
        <v>12.5</v>
      </c>
      <c r="AQ132" s="7">
        <f>0.96*Table1[[#This Row],[FGA]]+Table1[[#This Row],[TOV]]+(0.44*Table1[[#This Row],[FTA]]-Table1[[#This Row],[OREB]])</f>
        <v>23.788</v>
      </c>
      <c r="AR132" s="5">
        <v>35</v>
      </c>
      <c r="AS132" s="5">
        <v>12</v>
      </c>
      <c r="AT132" s="5">
        <v>14</v>
      </c>
      <c r="AU132" s="5">
        <v>800</v>
      </c>
      <c r="AV132" s="9">
        <f>Table1[[#This Row],[BLK]]+Table1[[#This Row],[PFD]]+Table1[[#This Row],[STL]]+Table1[Deflections]+Table1[[#This Row],[LooseBallsRecovered]]+Table1[[#This Row],[REB]]-Table1[[#This Row],[TOV]]+Table1[[#This Row],[ScreenAssistsPTS]]</f>
        <v>17.3</v>
      </c>
      <c r="AW13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8.57</v>
      </c>
      <c r="AX132" s="9">
        <f>Table1[[#This Row],[PTS]]/Table1[[#This Row],[POSS/G]]</f>
        <v>1.1224146628552212</v>
      </c>
      <c r="AY132" s="9">
        <v>26</v>
      </c>
      <c r="AZ132" s="9">
        <v>2.2999999999999998</v>
      </c>
      <c r="BA132" s="9">
        <f>P132+AB132+AD132</f>
        <v>44.1</v>
      </c>
      <c r="BB132" s="9">
        <v>2.0699999999999998</v>
      </c>
      <c r="BC132" s="9">
        <v>2.2000000000000002</v>
      </c>
      <c r="BD132" s="9">
        <v>1.1000000000000001</v>
      </c>
      <c r="BE132" s="9">
        <v>1741.4250038744105</v>
      </c>
      <c r="BF132" s="15">
        <v>23.4</v>
      </c>
      <c r="BG132" s="15">
        <v>16</v>
      </c>
      <c r="BH132" s="9">
        <v>11.6</v>
      </c>
      <c r="BI132" s="9">
        <v>59.1</v>
      </c>
      <c r="BJ132" s="9">
        <f>0.4*Table1[[#This Row],[EFG%]]+0.25*Table1[[#This Row],[TOV%]]+0.2*Table1[[#This Row],[REB%]]+0.15*Table1[[#This Row],[FTr]]</f>
        <v>33.47</v>
      </c>
      <c r="BK132" s="9">
        <v>62.1</v>
      </c>
      <c r="BL132" s="9">
        <v>30.3</v>
      </c>
      <c r="BM132" s="9">
        <v>98.97</v>
      </c>
      <c r="BN132" s="9">
        <v>18.8</v>
      </c>
      <c r="BO132" s="9">
        <v>-0.1</v>
      </c>
      <c r="BP132" s="9">
        <v>53.2</v>
      </c>
      <c r="BQ132" s="9">
        <v>-0.1</v>
      </c>
      <c r="BR132" s="9">
        <v>9.5</v>
      </c>
      <c r="BS132" s="9">
        <v>0.23</v>
      </c>
      <c r="BT132" s="9">
        <v>3</v>
      </c>
      <c r="BU132" s="9">
        <v>13</v>
      </c>
      <c r="BV13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16.16</v>
      </c>
      <c r="BW132" s="9">
        <v>15.8</v>
      </c>
      <c r="BX132" s="9">
        <v>8.5</v>
      </c>
      <c r="BY132" s="9">
        <v>28.5</v>
      </c>
      <c r="BZ13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32.200000000000003</v>
      </c>
      <c r="CA132" s="9">
        <f>Table1[[#This Row],[VA]]/30</f>
        <v>26.666666666666668</v>
      </c>
      <c r="CB13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34.900000000000006</v>
      </c>
      <c r="CC13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0.3499761001920722</v>
      </c>
      <c r="CD132" s="12">
        <f>Table1[[#This Row],[Hustle]]/38</f>
        <v>0.45526315789473687</v>
      </c>
      <c r="CE132" s="12">
        <f>Table1[[#This Row],[Utility]]/23</f>
        <v>0.37260869565217392</v>
      </c>
      <c r="CF132" s="12">
        <f>Table1[[#This Row],[PPP]]/1.8</f>
        <v>0.62356370158623398</v>
      </c>
      <c r="CG132" s="12">
        <f>Table1[[#This Row],[AST Ratio]]/35</f>
        <v>0.74285714285714288</v>
      </c>
      <c r="CH132" s="12">
        <f>Table1[[#This Row],[ScreenAssistsPTS]]/18</f>
        <v>0.12777777777777777</v>
      </c>
      <c r="CI132" s="12">
        <f>Table1[[#This Row],[PRA]]/50</f>
        <v>0.88200000000000001</v>
      </c>
      <c r="CJ132" s="12">
        <f>Table1[[#This Row],[AST/TO]]/3</f>
        <v>0.69</v>
      </c>
      <c r="CK132" s="12">
        <f>Table1[[#This Row],[REB]]/25</f>
        <v>0.33600000000000002</v>
      </c>
      <c r="CL132" s="12">
        <f>Table1[[#This Row],[Deflections]]/5</f>
        <v>0.44000000000000006</v>
      </c>
      <c r="CM132" s="12">
        <f>Table1[[#This Row],[LooseBallsRecovered]]/2.3</f>
        <v>0.47826086956521746</v>
      </c>
      <c r="CN132" s="12">
        <f>Table1[[#This Row],[TeamELO]]/1800</f>
        <v>0.96745833548578364</v>
      </c>
      <c r="CO132" s="12">
        <f>Table1[[#This Row],[EFG%]]/70</f>
        <v>0.84428571428571431</v>
      </c>
      <c r="CP132" s="12">
        <f>Table1[[#This Row],[TS%]]/70</f>
        <v>0.88714285714285712</v>
      </c>
      <c r="CQ132" s="12">
        <f>Table1[[#This Row],[USG%]]/40</f>
        <v>0.75750000000000006</v>
      </c>
      <c r="CR132" s="12">
        <f>Table1[[#This Row],[PACE]]/110</f>
        <v>0.89972727272727271</v>
      </c>
      <c r="CS132" s="12">
        <f>Table1[[#This Row],[PIE]]/24</f>
        <v>0.78333333333333333</v>
      </c>
      <c r="CT132" s="12">
        <f>(0.4*Table1[[#This Row],[EFG%]]+0.25*Table1[[#This Row],[TOV%]]+0.2*Table1[[#This Row],[REB%]]+0.15*Table1[[#This Row],[FTr]])/42</f>
        <v>0.79690476190476189</v>
      </c>
      <c r="CU132" s="12">
        <f>Table1[[#This Row],[NETRTG]]/17</f>
        <v>-5.8823529411764705E-3</v>
      </c>
      <c r="CV132" s="12">
        <f>Table1[[#This Row],[FP]]/62</f>
        <v>0.85806451612903234</v>
      </c>
      <c r="CW132" s="12">
        <f>Table1[[#This Row],[RPM(+/-)]]/12</f>
        <v>-8.3333333333333332E-3</v>
      </c>
      <c r="CX132" s="12">
        <f>Table1[[#This Row],[BPM]]/12</f>
        <v>0.79166666666666663</v>
      </c>
      <c r="CY132" s="12">
        <f>Table1[[#This Row],[WS/48]]/0.3</f>
        <v>0.76666666666666672</v>
      </c>
      <c r="CZ132" s="12">
        <f>Table1[[#This Row],[PIPM]]/9</f>
        <v>0.33333333333333331</v>
      </c>
      <c r="DA132" s="12">
        <f>Table1[[#This Row],[WAR]]/20</f>
        <v>0.65</v>
      </c>
      <c r="DB132" s="12">
        <f>Table1[[#This Row],[GmSc]]/21</f>
        <v>0.7695238095238095</v>
      </c>
      <c r="DC132" s="12">
        <f>Table1[[#This Row],[WinsRPM]]/21</f>
        <v>0.75238095238095237</v>
      </c>
      <c r="DD132" s="12">
        <f>Table1[[#This Row],[VORP]]/10</f>
        <v>0.85</v>
      </c>
      <c r="DE132" s="12">
        <f>Table1[[#This Row],[PER]]/33</f>
        <v>0.86363636363636365</v>
      </c>
      <c r="DF132" s="12">
        <f>Table1[[#This Row],[EFF]]/36</f>
        <v>0.89444444444444449</v>
      </c>
      <c r="DG132" s="12">
        <f>Table1[[#This Row],[EWA]]/30</f>
        <v>0.88888888888888895</v>
      </c>
      <c r="DH132" s="12">
        <f>Table1[[#This Row],[PIR]]/40</f>
        <v>0.87250000000000016</v>
      </c>
      <c r="DI132" s="12">
        <f>Table1[[#This Row],[Tendex]]/0.38</f>
        <v>0.9209897373475584</v>
      </c>
      <c r="DJ132" s="14">
        <f>SUM(Table1[[#This Row],[DPI]:[%Tendex]])/32</f>
        <v>0.66508010352988167</v>
      </c>
    </row>
    <row r="133" spans="1:114" x14ac:dyDescent="0.25">
      <c r="A133" t="s">
        <v>68</v>
      </c>
      <c r="B133" t="s">
        <v>90</v>
      </c>
      <c r="C133" t="s">
        <v>93</v>
      </c>
      <c r="D133" t="s">
        <v>59</v>
      </c>
      <c r="E133" s="7">
        <v>10.5</v>
      </c>
      <c r="F133" t="s">
        <v>7</v>
      </c>
      <c r="G133" s="7">
        <v>96.75</v>
      </c>
      <c r="H133" s="6">
        <v>28</v>
      </c>
      <c r="I133" s="6">
        <v>56</v>
      </c>
      <c r="J133" s="6">
        <v>34</v>
      </c>
      <c r="K133" s="6">
        <v>22</v>
      </c>
      <c r="L133" s="8">
        <f>Table1[[#This Row],[W]]/Table1[[#This Row],[GP]]</f>
        <v>0.6071428571428571</v>
      </c>
      <c r="M133" s="6">
        <v>15962.000000000025</v>
      </c>
      <c r="N133" s="7">
        <v>37.1</v>
      </c>
      <c r="O133" s="7">
        <v>2077.6</v>
      </c>
      <c r="P133" s="7">
        <v>22.2</v>
      </c>
      <c r="Q133" s="7">
        <v>7.4</v>
      </c>
      <c r="R133" s="7">
        <v>15.8</v>
      </c>
      <c r="S133" s="7">
        <v>47.3</v>
      </c>
      <c r="T133" s="7">
        <v>1.2</v>
      </c>
      <c r="U133" s="7">
        <v>3.5</v>
      </c>
      <c r="V133" s="7">
        <v>35.6</v>
      </c>
      <c r="W133" s="7">
        <v>6.1</v>
      </c>
      <c r="X133" s="7">
        <v>7</v>
      </c>
      <c r="Y133" s="7">
        <v>86.5</v>
      </c>
      <c r="Z133" s="7">
        <v>1.3</v>
      </c>
      <c r="AA133" s="7">
        <v>4.0999999999999996</v>
      </c>
      <c r="AB133" s="7">
        <v>5.4</v>
      </c>
      <c r="AC133" s="7">
        <v>0.4</v>
      </c>
      <c r="AD133" s="7">
        <v>5</v>
      </c>
      <c r="AE133" s="7">
        <v>1.8</v>
      </c>
      <c r="AF133" s="7">
        <v>1.9</v>
      </c>
      <c r="AG133" s="7">
        <v>0.4</v>
      </c>
      <c r="AH133" s="7">
        <v>0.8</v>
      </c>
      <c r="AI133" s="7">
        <v>1.3</v>
      </c>
      <c r="AJ133" s="7">
        <v>5.0999999999999996</v>
      </c>
      <c r="AK133" s="7">
        <v>114.5</v>
      </c>
      <c r="AL133" s="7">
        <v>106.6</v>
      </c>
      <c r="AM133" s="7">
        <v>20.6</v>
      </c>
      <c r="AN133" s="7">
        <v>3.8</v>
      </c>
      <c r="AO133" s="7">
        <v>11.4</v>
      </c>
      <c r="AP133" s="7">
        <v>7.2</v>
      </c>
      <c r="AQ133" s="7">
        <f>0.96*Table1[[#This Row],[FGA]]+Table1[[#This Row],[TOV]]+(0.44*Table1[[#This Row],[FTA]]-Table1[[#This Row],[OREB]])</f>
        <v>18.748000000000001</v>
      </c>
      <c r="AR133" s="5">
        <v>3</v>
      </c>
      <c r="AS133" s="5">
        <v>0</v>
      </c>
      <c r="AT133" s="5">
        <v>8.3000000000000007</v>
      </c>
      <c r="AU133" s="5">
        <v>410</v>
      </c>
      <c r="AV133" s="9">
        <f>Table1[[#This Row],[BLK]]+Table1[[#This Row],[PFD]]+Table1[[#This Row],[STL]]+Table1[Deflections]+Table1[[#This Row],[LooseBallsRecovered]]+Table1[[#This Row],[REB]]-Table1[[#This Row],[TOV]]+Table1[[#This Row],[ScreenAssistsPTS]]</f>
        <v>17.200000000000003</v>
      </c>
      <c r="AW13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12.41</v>
      </c>
      <c r="AX133" s="9">
        <f>Table1[[#This Row],[PTS]]/Table1[[#This Row],[POSS/G]]</f>
        <v>1.1841263068060592</v>
      </c>
      <c r="AY133" s="9">
        <v>19.600000000000001</v>
      </c>
      <c r="AZ133" s="9">
        <v>0.8</v>
      </c>
      <c r="BA133" s="9">
        <f>P133+AB133+AD133</f>
        <v>32.6</v>
      </c>
      <c r="BB133" s="9">
        <v>2.71</v>
      </c>
      <c r="BC133" s="9">
        <v>3.5</v>
      </c>
      <c r="BD133" s="9">
        <v>1.9</v>
      </c>
      <c r="BE133" s="9">
        <v>1531.9179823657944</v>
      </c>
      <c r="BF133" s="15">
        <v>38.6</v>
      </c>
      <c r="BG133" s="15">
        <v>8.6999999999999993</v>
      </c>
      <c r="BH133" s="9">
        <v>7.6</v>
      </c>
      <c r="BI133" s="9">
        <v>51.2</v>
      </c>
      <c r="BJ133" s="9">
        <f>0.4*Table1[[#This Row],[EFG%]]+0.25*Table1[[#This Row],[TOV%]]+0.2*Table1[[#This Row],[REB%]]+0.15*Table1[[#This Row],[FTr]]</f>
        <v>29.965000000000003</v>
      </c>
      <c r="BK133" s="9">
        <v>58.9</v>
      </c>
      <c r="BL133" s="9">
        <v>24.3</v>
      </c>
      <c r="BM133" s="9">
        <v>95.84</v>
      </c>
      <c r="BN133" s="9">
        <v>15</v>
      </c>
      <c r="BO133" s="9">
        <v>7.9</v>
      </c>
      <c r="BP133" s="9">
        <v>41.4</v>
      </c>
      <c r="BQ133" s="9">
        <v>6.1</v>
      </c>
      <c r="BR133" s="9">
        <v>4.9000000000000004</v>
      </c>
      <c r="BS133" s="9">
        <v>0.192</v>
      </c>
      <c r="BT133" s="9">
        <v>4</v>
      </c>
      <c r="BU133" s="9">
        <v>11.4</v>
      </c>
      <c r="BV13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13.660000000000002</v>
      </c>
      <c r="BW133" s="9">
        <v>12.5</v>
      </c>
      <c r="BX133" s="9">
        <v>3.5</v>
      </c>
      <c r="BY133" s="9">
        <v>23.4</v>
      </c>
      <c r="BZ13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23.8</v>
      </c>
      <c r="CA133" s="9">
        <f>Table1[[#This Row],[VA]]/30</f>
        <v>13.666666666666666</v>
      </c>
      <c r="CB13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26.799999999999997</v>
      </c>
      <c r="CC13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0.2638210557003261</v>
      </c>
      <c r="CD133" s="12">
        <f>Table1[[#This Row],[Hustle]]/38</f>
        <v>0.4526315789473685</v>
      </c>
      <c r="CE133" s="12">
        <f>Table1[[#This Row],[Utility]]/23</f>
        <v>0.53956521739130436</v>
      </c>
      <c r="CF133" s="12">
        <f>Table1[[#This Row],[PPP]]/1.8</f>
        <v>0.65784794822558845</v>
      </c>
      <c r="CG133" s="12">
        <f>Table1[[#This Row],[AST Ratio]]/35</f>
        <v>0.56000000000000005</v>
      </c>
      <c r="CH133" s="12">
        <f>Table1[[#This Row],[ScreenAssistsPTS]]/18</f>
        <v>4.4444444444444446E-2</v>
      </c>
      <c r="CI133" s="12">
        <f>Table1[[#This Row],[PRA]]/50</f>
        <v>0.65200000000000002</v>
      </c>
      <c r="CJ133" s="12">
        <f>Table1[[#This Row],[AST/TO]]/3</f>
        <v>0.90333333333333332</v>
      </c>
      <c r="CK133" s="12">
        <f>Table1[[#This Row],[REB]]/25</f>
        <v>0.21600000000000003</v>
      </c>
      <c r="CL133" s="12">
        <f>Table1[[#This Row],[Deflections]]/5</f>
        <v>0.7</v>
      </c>
      <c r="CM133" s="12">
        <f>Table1[[#This Row],[LooseBallsRecovered]]/2.3</f>
        <v>0.82608695652173914</v>
      </c>
      <c r="CN133" s="12">
        <f>Table1[[#This Row],[TeamELO]]/1800</f>
        <v>0.85106554575877469</v>
      </c>
      <c r="CO133" s="12">
        <f>Table1[[#This Row],[EFG%]]/70</f>
        <v>0.73142857142857143</v>
      </c>
      <c r="CP133" s="12">
        <f>Table1[[#This Row],[TS%]]/70</f>
        <v>0.84142857142857141</v>
      </c>
      <c r="CQ133" s="12">
        <f>Table1[[#This Row],[USG%]]/40</f>
        <v>0.60750000000000004</v>
      </c>
      <c r="CR133" s="12">
        <f>Table1[[#This Row],[PACE]]/110</f>
        <v>0.87127272727272731</v>
      </c>
      <c r="CS133" s="12">
        <f>Table1[[#This Row],[PIE]]/24</f>
        <v>0.625</v>
      </c>
      <c r="CT133" s="12">
        <f>(0.4*Table1[[#This Row],[EFG%]]+0.25*Table1[[#This Row],[TOV%]]+0.2*Table1[[#This Row],[REB%]]+0.15*Table1[[#This Row],[FTr]])/42</f>
        <v>0.71345238095238106</v>
      </c>
      <c r="CU133" s="12">
        <f>Table1[[#This Row],[NETRTG]]/17</f>
        <v>0.46470588235294119</v>
      </c>
      <c r="CV133" s="12">
        <f>Table1[[#This Row],[FP]]/62</f>
        <v>0.66774193548387095</v>
      </c>
      <c r="CW133" s="12">
        <f>Table1[[#This Row],[RPM(+/-)]]/12</f>
        <v>0.5083333333333333</v>
      </c>
      <c r="CX133" s="12">
        <f>Table1[[#This Row],[BPM]]/12</f>
        <v>0.40833333333333338</v>
      </c>
      <c r="CY133" s="12">
        <f>Table1[[#This Row],[WS/48]]/0.3</f>
        <v>0.64</v>
      </c>
      <c r="CZ133" s="12">
        <f>Table1[[#This Row],[PIPM]]/9</f>
        <v>0.44444444444444442</v>
      </c>
      <c r="DA133" s="12">
        <f>Table1[[#This Row],[WAR]]/20</f>
        <v>0.57000000000000006</v>
      </c>
      <c r="DB133" s="12">
        <f>Table1[[#This Row],[GmSc]]/21</f>
        <v>0.65047619047619054</v>
      </c>
      <c r="DC133" s="12">
        <f>Table1[[#This Row],[WinsRPM]]/21</f>
        <v>0.59523809523809523</v>
      </c>
      <c r="DD133" s="12">
        <f>Table1[[#This Row],[VORP]]/10</f>
        <v>0.35</v>
      </c>
      <c r="DE133" s="12">
        <f>Table1[[#This Row],[PER]]/33</f>
        <v>0.70909090909090899</v>
      </c>
      <c r="DF133" s="12">
        <f>Table1[[#This Row],[EFF]]/36</f>
        <v>0.66111111111111109</v>
      </c>
      <c r="DG133" s="12">
        <f>Table1[[#This Row],[EWA]]/30</f>
        <v>0.45555555555555555</v>
      </c>
      <c r="DH133" s="12">
        <f>Table1[[#This Row],[PIR]]/40</f>
        <v>0.66999999999999993</v>
      </c>
      <c r="DI133" s="12">
        <f>Table1[[#This Row],[Tendex]]/0.38</f>
        <v>0.69426593605348974</v>
      </c>
      <c r="DJ133" s="14">
        <f>SUM(Table1[[#This Row],[DPI]:[%Tendex]])/32</f>
        <v>0.60257356256806505</v>
      </c>
    </row>
    <row r="134" spans="1:114" x14ac:dyDescent="0.25">
      <c r="A134" t="s">
        <v>66</v>
      </c>
      <c r="B134" t="s">
        <v>101</v>
      </c>
      <c r="C134" t="s">
        <v>92</v>
      </c>
      <c r="D134" t="s">
        <v>62</v>
      </c>
      <c r="E134" s="7">
        <v>11</v>
      </c>
      <c r="F134" t="s">
        <v>67</v>
      </c>
      <c r="G134" s="7">
        <v>103.62</v>
      </c>
      <c r="H134" s="6">
        <v>30</v>
      </c>
      <c r="I134" s="6">
        <v>33</v>
      </c>
      <c r="J134" s="6">
        <v>23</v>
      </c>
      <c r="K134" s="6">
        <v>10</v>
      </c>
      <c r="L134" s="8">
        <f>Table1[[#This Row],[W]]/Table1[[#This Row],[GP]]</f>
        <v>0.69696969696969702</v>
      </c>
      <c r="M134" s="6">
        <v>11653.400000000023</v>
      </c>
      <c r="N134" s="7">
        <v>37.5</v>
      </c>
      <c r="O134" s="7">
        <v>1237.5</v>
      </c>
      <c r="P134" s="7">
        <v>38.200000000000003</v>
      </c>
      <c r="Q134" s="7">
        <v>11.2</v>
      </c>
      <c r="R134" s="7">
        <v>24.3</v>
      </c>
      <c r="S134" s="7">
        <v>46.1</v>
      </c>
      <c r="T134" s="7">
        <v>5.2</v>
      </c>
      <c r="U134" s="7">
        <v>13.5</v>
      </c>
      <c r="V134" s="7">
        <v>38.299999999999997</v>
      </c>
      <c r="W134" s="7">
        <v>10.6</v>
      </c>
      <c r="X134" s="7">
        <v>12.3</v>
      </c>
      <c r="Y134" s="7">
        <v>86</v>
      </c>
      <c r="Z134" s="7">
        <v>1</v>
      </c>
      <c r="AA134" s="7">
        <v>4.8</v>
      </c>
      <c r="AB134" s="7">
        <v>5.8</v>
      </c>
      <c r="AC134" s="7">
        <v>0.3</v>
      </c>
      <c r="AD134" s="7">
        <v>7.5</v>
      </c>
      <c r="AE134" s="7">
        <v>4.7</v>
      </c>
      <c r="AF134" s="7">
        <v>1.8</v>
      </c>
      <c r="AG134" s="7">
        <v>0.8</v>
      </c>
      <c r="AH134" s="7">
        <v>1.2</v>
      </c>
      <c r="AI134" s="7">
        <v>3.3</v>
      </c>
      <c r="AJ134" s="7">
        <v>8.1999999999999993</v>
      </c>
      <c r="AK134" s="7">
        <v>115.6</v>
      </c>
      <c r="AL134" s="7">
        <v>107</v>
      </c>
      <c r="AM134" s="7">
        <v>36.5</v>
      </c>
      <c r="AN134" s="7">
        <v>2.5</v>
      </c>
      <c r="AO134" s="7">
        <v>11.7</v>
      </c>
      <c r="AP134" s="7">
        <v>11.3</v>
      </c>
      <c r="AQ134" s="7">
        <f>0.96*Table1[[#This Row],[FGA]]+Table1[[#This Row],[TOV]]+(0.44*Table1[[#This Row],[FTA]]-Table1[[#This Row],[OREB]])</f>
        <v>32.44</v>
      </c>
      <c r="AR134" s="5">
        <v>10</v>
      </c>
      <c r="AS134" s="5">
        <v>0</v>
      </c>
      <c r="AT134" s="5">
        <v>12.5</v>
      </c>
      <c r="AU134" s="5">
        <v>650</v>
      </c>
      <c r="AV134" s="9">
        <f>Table1[[#This Row],[BLK]]+Table1[[#This Row],[PFD]]+Table1[[#This Row],[STL]]+Table1[Deflections]+Table1[[#This Row],[LooseBallsRecovered]]+Table1[[#This Row],[REB]]-Table1[[#This Row],[TOV]]+Table1[[#This Row],[ScreenAssistsPTS]]</f>
        <v>17.200000000000003</v>
      </c>
      <c r="AW13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8.4999999999999982</v>
      </c>
      <c r="AX134" s="9">
        <f>Table1[[#This Row],[PTS]]/Table1[[#This Row],[POSS/G]]</f>
        <v>1.1775585696670778</v>
      </c>
      <c r="AY134" s="9">
        <v>18</v>
      </c>
      <c r="AZ134" s="9">
        <v>0.6</v>
      </c>
      <c r="BA134" s="9">
        <f>P134+AB134+AD134</f>
        <v>51.5</v>
      </c>
      <c r="BB134" s="9">
        <v>1.6</v>
      </c>
      <c r="BC134" s="9">
        <v>3.1</v>
      </c>
      <c r="BD134" s="9">
        <v>1.6</v>
      </c>
      <c r="BE134" s="9">
        <v>1644.5019800788257</v>
      </c>
      <c r="BF134" s="15">
        <v>43.6</v>
      </c>
      <c r="BG134" s="15">
        <v>13</v>
      </c>
      <c r="BH134" s="9">
        <v>7.1</v>
      </c>
      <c r="BI134" s="9">
        <v>56.7</v>
      </c>
      <c r="BJ134" s="9">
        <f>0.4*Table1[[#This Row],[EFG%]]+0.25*Table1[[#This Row],[TOV%]]+0.2*Table1[[#This Row],[REB%]]+0.15*Table1[[#This Row],[FTr]]</f>
        <v>33.89</v>
      </c>
      <c r="BK134" s="9">
        <v>64.2</v>
      </c>
      <c r="BL134" s="9">
        <v>37</v>
      </c>
      <c r="BM134" s="9">
        <v>103.31</v>
      </c>
      <c r="BN134" s="9">
        <v>19.899999999999999</v>
      </c>
      <c r="BO134" s="9">
        <v>8.5</v>
      </c>
      <c r="BP134" s="9">
        <v>59.7</v>
      </c>
      <c r="BQ134" s="9">
        <v>6.5</v>
      </c>
      <c r="BR134" s="9">
        <v>6.5</v>
      </c>
      <c r="BS134" s="9">
        <v>0.26</v>
      </c>
      <c r="BT134" s="9">
        <v>6.5</v>
      </c>
      <c r="BU134" s="9">
        <v>14.5</v>
      </c>
      <c r="BV13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19.91</v>
      </c>
      <c r="BW134" s="9">
        <v>11.9</v>
      </c>
      <c r="BX134" s="9">
        <v>7.5</v>
      </c>
      <c r="BY134" s="9">
        <v>30</v>
      </c>
      <c r="BZ13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34.599999999999987</v>
      </c>
      <c r="CA134" s="9">
        <f>Table1[[#This Row],[VA]]/30</f>
        <v>21.666666666666668</v>
      </c>
      <c r="CB13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38.299999999999997</v>
      </c>
      <c r="CC13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0.35320079778678498</v>
      </c>
      <c r="CD134" s="12">
        <f>Table1[[#This Row],[Hustle]]/38</f>
        <v>0.4526315789473685</v>
      </c>
      <c r="CE134" s="12">
        <f>Table1[[#This Row],[Utility]]/23</f>
        <v>0.36956521739130427</v>
      </c>
      <c r="CF134" s="12">
        <f>Table1[[#This Row],[PPP]]/1.8</f>
        <v>0.65419920537059884</v>
      </c>
      <c r="CG134" s="12">
        <f>Table1[[#This Row],[AST Ratio]]/35</f>
        <v>0.51428571428571423</v>
      </c>
      <c r="CH134" s="12">
        <f>Table1[[#This Row],[ScreenAssistsPTS]]/18</f>
        <v>3.3333333333333333E-2</v>
      </c>
      <c r="CI134" s="12">
        <f>Table1[[#This Row],[PRA]]/50</f>
        <v>1.03</v>
      </c>
      <c r="CJ134" s="12">
        <f>Table1[[#This Row],[AST/TO]]/3</f>
        <v>0.53333333333333333</v>
      </c>
      <c r="CK134" s="12">
        <f>Table1[[#This Row],[REB]]/25</f>
        <v>0.23199999999999998</v>
      </c>
      <c r="CL134" s="12">
        <f>Table1[[#This Row],[Deflections]]/5</f>
        <v>0.62</v>
      </c>
      <c r="CM134" s="12">
        <f>Table1[[#This Row],[LooseBallsRecovered]]/2.3</f>
        <v>0.69565217391304357</v>
      </c>
      <c r="CN134" s="12">
        <f>Table1[[#This Row],[TeamELO]]/1800</f>
        <v>0.91361221115490321</v>
      </c>
      <c r="CO134" s="12">
        <f>Table1[[#This Row],[EFG%]]/70</f>
        <v>0.81</v>
      </c>
      <c r="CP134" s="12">
        <f>Table1[[#This Row],[TS%]]/70</f>
        <v>0.91714285714285715</v>
      </c>
      <c r="CQ134" s="12">
        <f>Table1[[#This Row],[USG%]]/40</f>
        <v>0.92500000000000004</v>
      </c>
      <c r="CR134" s="12">
        <f>Table1[[#This Row],[PACE]]/110</f>
        <v>0.93918181818181823</v>
      </c>
      <c r="CS134" s="12">
        <f>Table1[[#This Row],[PIE]]/24</f>
        <v>0.82916666666666661</v>
      </c>
      <c r="CT134" s="12">
        <f>(0.4*Table1[[#This Row],[EFG%]]+0.25*Table1[[#This Row],[TOV%]]+0.2*Table1[[#This Row],[REB%]]+0.15*Table1[[#This Row],[FTr]])/42</f>
        <v>0.8069047619047619</v>
      </c>
      <c r="CU134" s="12">
        <f>Table1[[#This Row],[NETRTG]]/17</f>
        <v>0.5</v>
      </c>
      <c r="CV134" s="12">
        <f>Table1[[#This Row],[FP]]/62</f>
        <v>0.96290322580645171</v>
      </c>
      <c r="CW134" s="12">
        <f>Table1[[#This Row],[RPM(+/-)]]/12</f>
        <v>0.54166666666666663</v>
      </c>
      <c r="CX134" s="12">
        <f>Table1[[#This Row],[BPM]]/12</f>
        <v>0.54166666666666663</v>
      </c>
      <c r="CY134" s="12">
        <f>Table1[[#This Row],[WS/48]]/0.3</f>
        <v>0.8666666666666667</v>
      </c>
      <c r="CZ134" s="12">
        <f>Table1[[#This Row],[PIPM]]/9</f>
        <v>0.72222222222222221</v>
      </c>
      <c r="DA134" s="12">
        <f>Table1[[#This Row],[WAR]]/20</f>
        <v>0.72499999999999998</v>
      </c>
      <c r="DB134" s="12">
        <f>Table1[[#This Row],[GmSc]]/21</f>
        <v>0.9480952380952381</v>
      </c>
      <c r="DC134" s="12">
        <f>Table1[[#This Row],[WinsRPM]]/21</f>
        <v>0.56666666666666665</v>
      </c>
      <c r="DD134" s="12">
        <f>Table1[[#This Row],[VORP]]/10</f>
        <v>0.75</v>
      </c>
      <c r="DE134" s="12">
        <f>Table1[[#This Row],[PER]]/33</f>
        <v>0.90909090909090906</v>
      </c>
      <c r="DF134" s="12">
        <f>Table1[[#This Row],[EFF]]/36</f>
        <v>0.96111111111111081</v>
      </c>
      <c r="DG134" s="12">
        <f>Table1[[#This Row],[EWA]]/30</f>
        <v>0.72222222222222221</v>
      </c>
      <c r="DH134" s="12">
        <f>Table1[[#This Row],[PIR]]/40</f>
        <v>0.95749999999999991</v>
      </c>
      <c r="DI134" s="12">
        <f>Table1[[#This Row],[Tendex]]/0.38</f>
        <v>0.92947578364943417</v>
      </c>
      <c r="DJ134" s="14">
        <f>SUM(Table1[[#This Row],[DPI]:[%Tendex]])/32</f>
        <v>0.71500925782781122</v>
      </c>
    </row>
    <row r="135" spans="1:114" x14ac:dyDescent="0.25">
      <c r="A135" t="s">
        <v>78</v>
      </c>
      <c r="B135" t="s">
        <v>90</v>
      </c>
      <c r="C135" t="s">
        <v>91</v>
      </c>
      <c r="D135" t="s">
        <v>72</v>
      </c>
      <c r="E135" s="7">
        <v>10.5</v>
      </c>
      <c r="F135" t="s">
        <v>79</v>
      </c>
      <c r="G135" s="7">
        <v>98.72</v>
      </c>
      <c r="H135" s="6">
        <v>33</v>
      </c>
      <c r="I135" s="6">
        <v>22</v>
      </c>
      <c r="J135" s="6">
        <v>15</v>
      </c>
      <c r="K135" s="6">
        <v>7</v>
      </c>
      <c r="L135" s="8">
        <f>Table1[[#This Row],[W]]/Table1[[#This Row],[GP]]</f>
        <v>0.68181818181818177</v>
      </c>
      <c r="M135" s="6">
        <v>9626.5416666666752</v>
      </c>
      <c r="N135" s="7">
        <v>37</v>
      </c>
      <c r="O135" s="7">
        <v>814</v>
      </c>
      <c r="P135" s="7">
        <v>28</v>
      </c>
      <c r="Q135" s="7">
        <v>10.9</v>
      </c>
      <c r="R135" s="7">
        <v>18.7</v>
      </c>
      <c r="S135" s="7">
        <v>58.3</v>
      </c>
      <c r="T135" s="7">
        <v>2</v>
      </c>
      <c r="U135" s="7">
        <v>4.8</v>
      </c>
      <c r="V135" s="7">
        <v>42.5</v>
      </c>
      <c r="W135" s="7">
        <v>4.0999999999999996</v>
      </c>
      <c r="X135" s="7">
        <v>5.5</v>
      </c>
      <c r="Y135" s="7">
        <v>75.8</v>
      </c>
      <c r="Z135" s="7">
        <v>1.3</v>
      </c>
      <c r="AA135" s="7">
        <v>6.9</v>
      </c>
      <c r="AB135" s="7">
        <v>8.1999999999999993</v>
      </c>
      <c r="AC135" s="7">
        <v>1</v>
      </c>
      <c r="AD135" s="7">
        <v>8.5</v>
      </c>
      <c r="AE135" s="7">
        <v>4</v>
      </c>
      <c r="AF135" s="7">
        <v>1.3</v>
      </c>
      <c r="AG135" s="7">
        <v>1.2</v>
      </c>
      <c r="AH135" s="7">
        <v>0.7</v>
      </c>
      <c r="AI135" s="7">
        <v>1.9</v>
      </c>
      <c r="AJ135" s="7">
        <v>4.9000000000000004</v>
      </c>
      <c r="AK135" s="7">
        <v>114</v>
      </c>
      <c r="AL135" s="7">
        <v>111.5</v>
      </c>
      <c r="AM135" s="7">
        <v>41.8</v>
      </c>
      <c r="AN135" s="7">
        <v>3.6</v>
      </c>
      <c r="AO135" s="7">
        <v>18.5</v>
      </c>
      <c r="AP135" s="7">
        <v>12</v>
      </c>
      <c r="AQ135" s="7">
        <f>0.96*Table1[[#This Row],[FGA]]+Table1[[#This Row],[TOV]]+(0.44*Table1[[#This Row],[FTA]]-Table1[[#This Row],[OREB]])</f>
        <v>23.071999999999999</v>
      </c>
      <c r="AR135" s="5">
        <v>14</v>
      </c>
      <c r="AS135" s="5">
        <v>2</v>
      </c>
      <c r="AT135" s="5">
        <v>15</v>
      </c>
      <c r="AU135" s="5">
        <v>900</v>
      </c>
      <c r="AV135" s="9">
        <f>Table1[[#This Row],[BLK]]+Table1[[#This Row],[PFD]]+Table1[[#This Row],[STL]]+Table1[Deflections]+Table1[[#This Row],[LooseBallsRecovered]]+Table1[[#This Row],[REB]]-Table1[[#This Row],[TOV]]+Table1[[#This Row],[ScreenAssistsPTS]]</f>
        <v>17.2</v>
      </c>
      <c r="AW13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8.5300000000000011</v>
      </c>
      <c r="AX135" s="9">
        <f>Table1[[#This Row],[PTS]]/Table1[[#This Row],[POSS/G]]</f>
        <v>1.2135922330097089</v>
      </c>
      <c r="AY135" s="9">
        <v>25.4</v>
      </c>
      <c r="AZ135" s="9">
        <v>2.2999999999999998</v>
      </c>
      <c r="BA135" s="9">
        <f>P135+AB135+AD135</f>
        <v>44.7</v>
      </c>
      <c r="BB135" s="9">
        <v>2.13</v>
      </c>
      <c r="BC135" s="9">
        <v>2.2000000000000002</v>
      </c>
      <c r="BD135" s="9">
        <v>1.1000000000000001</v>
      </c>
      <c r="BE135" s="9">
        <v>1595.2760489622344</v>
      </c>
      <c r="BF135" s="15">
        <v>21.9</v>
      </c>
      <c r="BG135" s="15">
        <v>15</v>
      </c>
      <c r="BH135" s="9">
        <v>11.3</v>
      </c>
      <c r="BI135" s="9">
        <v>63.7</v>
      </c>
      <c r="BJ135" s="9">
        <f>0.4*Table1[[#This Row],[EFG%]]+0.25*Table1[[#This Row],[TOV%]]+0.2*Table1[[#This Row],[REB%]]+0.15*Table1[[#This Row],[FTr]]</f>
        <v>34.775000000000006</v>
      </c>
      <c r="BK135" s="9">
        <v>66.3</v>
      </c>
      <c r="BL135" s="9">
        <v>29.2</v>
      </c>
      <c r="BM135" s="9">
        <v>98.98</v>
      </c>
      <c r="BN135" s="9">
        <v>20.5</v>
      </c>
      <c r="BO135" s="9">
        <v>2.5</v>
      </c>
      <c r="BP135" s="9">
        <v>54.1</v>
      </c>
      <c r="BQ135" s="9">
        <v>2.2000000000000002</v>
      </c>
      <c r="BR135" s="9">
        <v>11</v>
      </c>
      <c r="BS135" s="9">
        <v>0.24</v>
      </c>
      <c r="BT135" s="9">
        <v>5</v>
      </c>
      <c r="BU135" s="9">
        <v>14</v>
      </c>
      <c r="BV13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17.989999999999998</v>
      </c>
      <c r="BW135" s="9">
        <v>17</v>
      </c>
      <c r="BX135" s="9">
        <v>10</v>
      </c>
      <c r="BY135" s="9">
        <v>30</v>
      </c>
      <c r="BZ13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34.000000000000007</v>
      </c>
      <c r="CA135" s="9">
        <f>Table1[[#This Row],[VA]]/30</f>
        <v>30</v>
      </c>
      <c r="CB13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36.300000000000004</v>
      </c>
      <c r="CC13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0.36617537402586031</v>
      </c>
      <c r="CD135" s="12">
        <f>Table1[[#This Row],[Hustle]]/38</f>
        <v>0.45263157894736838</v>
      </c>
      <c r="CE135" s="12">
        <f>Table1[[#This Row],[Utility]]/23</f>
        <v>0.37086956521739134</v>
      </c>
      <c r="CF135" s="12">
        <f>Table1[[#This Row],[PPP]]/1.8</f>
        <v>0.67421790722761599</v>
      </c>
      <c r="CG135" s="12">
        <f>Table1[[#This Row],[AST Ratio]]/35</f>
        <v>0.72571428571428565</v>
      </c>
      <c r="CH135" s="12">
        <f>Table1[[#This Row],[ScreenAssistsPTS]]/18</f>
        <v>0.12777777777777777</v>
      </c>
      <c r="CI135" s="12">
        <f>Table1[[#This Row],[PRA]]/50</f>
        <v>0.89400000000000002</v>
      </c>
      <c r="CJ135" s="12">
        <f>Table1[[#This Row],[AST/TO]]/3</f>
        <v>0.71</v>
      </c>
      <c r="CK135" s="12">
        <f>Table1[[#This Row],[REB]]/25</f>
        <v>0.32799999999999996</v>
      </c>
      <c r="CL135" s="12">
        <f>Table1[[#This Row],[Deflections]]/5</f>
        <v>0.44000000000000006</v>
      </c>
      <c r="CM135" s="12">
        <f>Table1[[#This Row],[LooseBallsRecovered]]/2.3</f>
        <v>0.47826086956521746</v>
      </c>
      <c r="CN135" s="12">
        <f>Table1[[#This Row],[TeamELO]]/1800</f>
        <v>0.88626447164568578</v>
      </c>
      <c r="CO135" s="12">
        <f>Table1[[#This Row],[EFG%]]/70</f>
        <v>0.91</v>
      </c>
      <c r="CP135" s="12">
        <f>Table1[[#This Row],[TS%]]/70</f>
        <v>0.94714285714285706</v>
      </c>
      <c r="CQ135" s="12">
        <f>Table1[[#This Row],[USG%]]/40</f>
        <v>0.73</v>
      </c>
      <c r="CR135" s="12">
        <f>Table1[[#This Row],[PACE]]/110</f>
        <v>0.89981818181818185</v>
      </c>
      <c r="CS135" s="12">
        <f>Table1[[#This Row],[PIE]]/24</f>
        <v>0.85416666666666663</v>
      </c>
      <c r="CT135" s="12">
        <f>(0.4*Table1[[#This Row],[EFG%]]+0.25*Table1[[#This Row],[TOV%]]+0.2*Table1[[#This Row],[REB%]]+0.15*Table1[[#This Row],[FTr]])/42</f>
        <v>0.82797619047619064</v>
      </c>
      <c r="CU135" s="12">
        <f>Table1[[#This Row],[NETRTG]]/17</f>
        <v>0.14705882352941177</v>
      </c>
      <c r="CV135" s="12">
        <f>Table1[[#This Row],[FP]]/62</f>
        <v>0.8725806451612903</v>
      </c>
      <c r="CW135" s="12">
        <f>Table1[[#This Row],[RPM(+/-)]]/12</f>
        <v>0.18333333333333335</v>
      </c>
      <c r="CX135" s="12">
        <f>Table1[[#This Row],[BPM]]/12</f>
        <v>0.91666666666666663</v>
      </c>
      <c r="CY135" s="12">
        <f>Table1[[#This Row],[WS/48]]/0.3</f>
        <v>0.8</v>
      </c>
      <c r="CZ135" s="12">
        <f>Table1[[#This Row],[PIPM]]/9</f>
        <v>0.55555555555555558</v>
      </c>
      <c r="DA135" s="12">
        <f>Table1[[#This Row],[WAR]]/20</f>
        <v>0.7</v>
      </c>
      <c r="DB135" s="12">
        <f>Table1[[#This Row],[GmSc]]/21</f>
        <v>0.85666666666666658</v>
      </c>
      <c r="DC135" s="12">
        <f>Table1[[#This Row],[WinsRPM]]/21</f>
        <v>0.80952380952380953</v>
      </c>
      <c r="DD135" s="12">
        <f>Table1[[#This Row],[VORP]]/10</f>
        <v>1</v>
      </c>
      <c r="DE135" s="12">
        <f>Table1[[#This Row],[PER]]/33</f>
        <v>0.90909090909090906</v>
      </c>
      <c r="DF135" s="12">
        <f>Table1[[#This Row],[EFF]]/36</f>
        <v>0.94444444444444464</v>
      </c>
      <c r="DG135" s="12">
        <f>Table1[[#This Row],[EWA]]/30</f>
        <v>1</v>
      </c>
      <c r="DH135" s="12">
        <f>Table1[[#This Row],[PIR]]/40</f>
        <v>0.90750000000000008</v>
      </c>
      <c r="DI135" s="12">
        <f>Table1[[#This Row],[Tendex]]/0.38</f>
        <v>0.96361940533121138</v>
      </c>
      <c r="DJ135" s="14">
        <f>SUM(Table1[[#This Row],[DPI]:[%Tendex]])/32</f>
        <v>0.71321501910945428</v>
      </c>
    </row>
    <row r="136" spans="1:114" x14ac:dyDescent="0.25">
      <c r="A136" t="s">
        <v>66</v>
      </c>
      <c r="B136" t="s">
        <v>97</v>
      </c>
      <c r="C136" t="s">
        <v>94</v>
      </c>
      <c r="D136" t="s">
        <v>62</v>
      </c>
      <c r="E136" s="7">
        <v>11</v>
      </c>
      <c r="F136" t="s">
        <v>67</v>
      </c>
      <c r="G136" s="7">
        <v>98.39</v>
      </c>
      <c r="H136" s="6">
        <v>29</v>
      </c>
      <c r="I136" s="6">
        <v>78</v>
      </c>
      <c r="J136" s="6">
        <v>51</v>
      </c>
      <c r="K136" s="6">
        <v>27</v>
      </c>
      <c r="L136" s="8">
        <f>Table1[[#This Row],[W]]/Table1[[#This Row],[GP]]</f>
        <v>0.65384615384615385</v>
      </c>
      <c r="M136" s="6">
        <v>19469.666666666701</v>
      </c>
      <c r="N136" s="7">
        <v>36.799999999999997</v>
      </c>
      <c r="O136" s="7">
        <v>2870.3999999999996</v>
      </c>
      <c r="P136" s="7">
        <v>36.1</v>
      </c>
      <c r="Q136" s="7">
        <v>10.8</v>
      </c>
      <c r="R136" s="7">
        <v>24.5</v>
      </c>
      <c r="S136" s="7">
        <v>44.2</v>
      </c>
      <c r="T136" s="7">
        <v>4.8</v>
      </c>
      <c r="U136" s="7">
        <v>13.2</v>
      </c>
      <c r="V136" s="7">
        <v>36.799999999999997</v>
      </c>
      <c r="W136" s="7">
        <v>9.6999999999999993</v>
      </c>
      <c r="X136" s="7">
        <v>11</v>
      </c>
      <c r="Y136" s="7">
        <v>87.9</v>
      </c>
      <c r="Z136" s="7">
        <v>0.8</v>
      </c>
      <c r="AA136" s="7">
        <v>5.8</v>
      </c>
      <c r="AB136" s="7">
        <v>6.6</v>
      </c>
      <c r="AC136" s="7">
        <v>0.3</v>
      </c>
      <c r="AD136" s="7">
        <v>7.5</v>
      </c>
      <c r="AE136" s="7">
        <v>5</v>
      </c>
      <c r="AF136" s="7">
        <v>2</v>
      </c>
      <c r="AG136" s="7">
        <v>0.7</v>
      </c>
      <c r="AH136" s="7">
        <v>1.4</v>
      </c>
      <c r="AI136" s="7">
        <v>3.1</v>
      </c>
      <c r="AJ136" s="7">
        <v>7.2</v>
      </c>
      <c r="AK136" s="7">
        <v>116.6</v>
      </c>
      <c r="AL136" s="7">
        <v>110.3</v>
      </c>
      <c r="AM136" s="7">
        <v>39.4</v>
      </c>
      <c r="AN136" s="7">
        <v>2.2999999999999998</v>
      </c>
      <c r="AO136" s="7">
        <v>15.7</v>
      </c>
      <c r="AP136" s="7">
        <v>12</v>
      </c>
      <c r="AQ136" s="7">
        <f>0.96*Table1[[#This Row],[FGA]]+Table1[[#This Row],[TOV]]+(0.44*Table1[[#This Row],[FTA]]-Table1[[#This Row],[OREB]])</f>
        <v>32.56</v>
      </c>
      <c r="AR136" s="5">
        <v>34</v>
      </c>
      <c r="AS136" s="5">
        <v>7</v>
      </c>
      <c r="AT136" s="5">
        <v>15.2</v>
      </c>
      <c r="AU136" s="5">
        <v>839.5</v>
      </c>
      <c r="AV136" s="9">
        <f>Table1[[#This Row],[BLK]]+Table1[[#This Row],[PFD]]+Table1[[#This Row],[STL]]+Table1[Deflections]+Table1[[#This Row],[LooseBallsRecovered]]+Table1[[#This Row],[REB]]-Table1[[#This Row],[TOV]]+Table1[[#This Row],[ScreenAssistsPTS]]</f>
        <v>17.2</v>
      </c>
      <c r="AW13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7.61</v>
      </c>
      <c r="AX136" s="9">
        <f>Table1[[#This Row],[PTS]]/Table1[[#This Row],[POSS/G]]</f>
        <v>1.1087223587223587</v>
      </c>
      <c r="AY136" s="9">
        <v>18.2</v>
      </c>
      <c r="AZ136" s="9">
        <v>0.7</v>
      </c>
      <c r="BA136" s="9">
        <f>P136+AB136+AD136</f>
        <v>50.2</v>
      </c>
      <c r="BB136" s="9">
        <v>1.51</v>
      </c>
      <c r="BC136" s="9">
        <v>3.5</v>
      </c>
      <c r="BD136" s="9">
        <v>1.5</v>
      </c>
      <c r="BE136" s="9">
        <v>1615.335703172537</v>
      </c>
      <c r="BF136" s="15">
        <v>39.6</v>
      </c>
      <c r="BG136" s="15">
        <v>14</v>
      </c>
      <c r="BH136" s="9">
        <v>8.9</v>
      </c>
      <c r="BI136" s="9">
        <v>54.1</v>
      </c>
      <c r="BJ136" s="9">
        <f>0.4*Table1[[#This Row],[EFG%]]+0.25*Table1[[#This Row],[TOV%]]+0.2*Table1[[#This Row],[REB%]]+0.15*Table1[[#This Row],[FTr]]</f>
        <v>32.86</v>
      </c>
      <c r="BK136" s="9">
        <v>61.6</v>
      </c>
      <c r="BL136" s="9">
        <v>39.6</v>
      </c>
      <c r="BM136" s="9">
        <v>98.06</v>
      </c>
      <c r="BN136" s="9">
        <v>20.100000000000001</v>
      </c>
      <c r="BO136" s="9">
        <v>6.3</v>
      </c>
      <c r="BP136" s="9">
        <v>58.7</v>
      </c>
      <c r="BQ136" s="9">
        <v>4.5999999999999996</v>
      </c>
      <c r="BR136" s="9">
        <v>11.7</v>
      </c>
      <c r="BS136" s="9">
        <v>0.254</v>
      </c>
      <c r="BT136" s="9">
        <v>5.2</v>
      </c>
      <c r="BU136" s="9">
        <v>20.057946080000001</v>
      </c>
      <c r="BV13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17.940000000000012</v>
      </c>
      <c r="BW136" s="9">
        <v>18.54</v>
      </c>
      <c r="BX136" s="9">
        <v>9.3000000000000007</v>
      </c>
      <c r="BY136" s="9">
        <v>20</v>
      </c>
      <c r="BZ13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32.900000000000006</v>
      </c>
      <c r="CA136" s="9">
        <f>Table1[[#This Row],[VA]]/30</f>
        <v>27.983333333333334</v>
      </c>
      <c r="CB13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35.600000000000009</v>
      </c>
      <c r="CC13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0.35241853852601018</v>
      </c>
      <c r="CD136" s="12">
        <f>Table1[[#This Row],[Hustle]]/38</f>
        <v>0.45263157894736838</v>
      </c>
      <c r="CE136" s="12">
        <f>Table1[[#This Row],[Utility]]/23</f>
        <v>0.3308695652173913</v>
      </c>
      <c r="CF136" s="12">
        <f>Table1[[#This Row],[PPP]]/1.8</f>
        <v>0.61595686595686594</v>
      </c>
      <c r="CG136" s="12">
        <f>Table1[[#This Row],[AST Ratio]]/35</f>
        <v>0.52</v>
      </c>
      <c r="CH136" s="12">
        <f>Table1[[#This Row],[ScreenAssistsPTS]]/18</f>
        <v>3.888888888888889E-2</v>
      </c>
      <c r="CI136" s="12">
        <f>Table1[[#This Row],[PRA]]/50</f>
        <v>1.004</v>
      </c>
      <c r="CJ136" s="12">
        <f>Table1[[#This Row],[AST/TO]]/3</f>
        <v>0.5033333333333333</v>
      </c>
      <c r="CK136" s="12">
        <f>Table1[[#This Row],[REB]]/25</f>
        <v>0.26400000000000001</v>
      </c>
      <c r="CL136" s="12">
        <f>Table1[[#This Row],[Deflections]]/5</f>
        <v>0.7</v>
      </c>
      <c r="CM136" s="12">
        <f>Table1[[#This Row],[LooseBallsRecovered]]/2.3</f>
        <v>0.65217391304347827</v>
      </c>
      <c r="CN136" s="12">
        <f>Table1[[#This Row],[TeamELO]]/1800</f>
        <v>0.89740872398474281</v>
      </c>
      <c r="CO136" s="12">
        <f>Table1[[#This Row],[EFG%]]/70</f>
        <v>0.77285714285714291</v>
      </c>
      <c r="CP136" s="12">
        <f>Table1[[#This Row],[TS%]]/70</f>
        <v>0.88</v>
      </c>
      <c r="CQ136" s="12">
        <f>Table1[[#This Row],[USG%]]/40</f>
        <v>0.99</v>
      </c>
      <c r="CR136" s="12">
        <f>Table1[[#This Row],[PACE]]/110</f>
        <v>0.8914545454545455</v>
      </c>
      <c r="CS136" s="12">
        <f>Table1[[#This Row],[PIE]]/24</f>
        <v>0.83750000000000002</v>
      </c>
      <c r="CT136" s="12">
        <f>(0.4*Table1[[#This Row],[EFG%]]+0.25*Table1[[#This Row],[TOV%]]+0.2*Table1[[#This Row],[REB%]]+0.15*Table1[[#This Row],[FTr]])/42</f>
        <v>0.7823809523809524</v>
      </c>
      <c r="CU136" s="12">
        <f>Table1[[#This Row],[NETRTG]]/17</f>
        <v>0.37058823529411766</v>
      </c>
      <c r="CV136" s="12">
        <f>Table1[[#This Row],[FP]]/62</f>
        <v>0.9467741935483871</v>
      </c>
      <c r="CW136" s="12">
        <f>Table1[[#This Row],[RPM(+/-)]]/12</f>
        <v>0.3833333333333333</v>
      </c>
      <c r="CX136" s="12">
        <f>Table1[[#This Row],[BPM]]/12</f>
        <v>0.97499999999999998</v>
      </c>
      <c r="CY136" s="12">
        <f>Table1[[#This Row],[WS/48]]/0.3</f>
        <v>0.84666666666666668</v>
      </c>
      <c r="CZ136" s="12">
        <f>Table1[[#This Row],[PIPM]]/9</f>
        <v>0.57777777777777783</v>
      </c>
      <c r="DA136" s="12">
        <f>Table1[[#This Row],[WAR]]/20</f>
        <v>1.002897304</v>
      </c>
      <c r="DB136" s="12">
        <f>Table1[[#This Row],[GmSc]]/21</f>
        <v>0.85428571428571487</v>
      </c>
      <c r="DC136" s="12">
        <f>Table1[[#This Row],[WinsRPM]]/21</f>
        <v>0.88285714285714278</v>
      </c>
      <c r="DD136" s="12">
        <f>Table1[[#This Row],[VORP]]/10</f>
        <v>0.93</v>
      </c>
      <c r="DE136" s="12">
        <f>Table1[[#This Row],[PER]]/33</f>
        <v>0.60606060606060608</v>
      </c>
      <c r="DF136" s="12">
        <f>Table1[[#This Row],[EFF]]/36</f>
        <v>0.91388888888888908</v>
      </c>
      <c r="DG136" s="12">
        <f>Table1[[#This Row],[EWA]]/30</f>
        <v>0.93277777777777782</v>
      </c>
      <c r="DH136" s="12">
        <f>Table1[[#This Row],[PIR]]/40</f>
        <v>0.89000000000000024</v>
      </c>
      <c r="DI136" s="12">
        <f>Table1[[#This Row],[Tendex]]/0.38</f>
        <v>0.92741720664739524</v>
      </c>
      <c r="DJ136" s="14">
        <f>SUM(Table1[[#This Row],[DPI]:[%Tendex]])/32</f>
        <v>0.72418063616257866</v>
      </c>
    </row>
    <row r="137" spans="1:114" x14ac:dyDescent="0.25">
      <c r="A137" t="s">
        <v>96</v>
      </c>
      <c r="B137" t="s">
        <v>101</v>
      </c>
      <c r="C137" t="s">
        <v>92</v>
      </c>
      <c r="D137" t="s">
        <v>62</v>
      </c>
      <c r="E137" s="7">
        <v>11</v>
      </c>
      <c r="F137" t="s">
        <v>100</v>
      </c>
      <c r="G137" s="7">
        <v>99.78</v>
      </c>
      <c r="H137" s="6">
        <v>21</v>
      </c>
      <c r="I137" s="6">
        <v>29</v>
      </c>
      <c r="J137" s="6">
        <v>19</v>
      </c>
      <c r="K137" s="6">
        <v>10</v>
      </c>
      <c r="L137" s="8">
        <f>Table1[[#This Row],[W]]/Table1[[#This Row],[GP]]</f>
        <v>0.65517241379310343</v>
      </c>
      <c r="M137" s="6">
        <v>19957.740000000002</v>
      </c>
      <c r="N137" s="7">
        <v>32.299999999999997</v>
      </c>
      <c r="O137" s="7">
        <v>936.69999999999993</v>
      </c>
      <c r="P137" s="7">
        <v>29</v>
      </c>
      <c r="Q137" s="7">
        <v>9.3000000000000007</v>
      </c>
      <c r="R137" s="7">
        <v>19.8</v>
      </c>
      <c r="S137" s="7">
        <v>47.1</v>
      </c>
      <c r="T137" s="7">
        <v>2.9</v>
      </c>
      <c r="U137" s="7">
        <v>9.3000000000000007</v>
      </c>
      <c r="V137" s="7">
        <v>31.6</v>
      </c>
      <c r="W137" s="7">
        <v>7.4</v>
      </c>
      <c r="X137" s="7">
        <v>9.1999999999999993</v>
      </c>
      <c r="Y137" s="7">
        <v>80.599999999999994</v>
      </c>
      <c r="Z137" s="7">
        <v>1.4</v>
      </c>
      <c r="AA137" s="7">
        <v>8.1</v>
      </c>
      <c r="AB137" s="7">
        <v>9.5</v>
      </c>
      <c r="AC137" s="7">
        <v>0</v>
      </c>
      <c r="AD137" s="7">
        <v>8.9</v>
      </c>
      <c r="AE137" s="7">
        <v>4.2</v>
      </c>
      <c r="AF137" s="7">
        <v>1.2</v>
      </c>
      <c r="AG137" s="7">
        <v>0.1</v>
      </c>
      <c r="AH137" s="7">
        <v>0.7</v>
      </c>
      <c r="AI137" s="7">
        <v>2.2999999999999998</v>
      </c>
      <c r="AJ137" s="7">
        <v>7.1</v>
      </c>
      <c r="AK137" s="7">
        <v>117.4</v>
      </c>
      <c r="AL137" s="7">
        <v>109.2</v>
      </c>
      <c r="AM137" s="7">
        <v>48.9</v>
      </c>
      <c r="AN137" s="7">
        <v>4.0999999999999996</v>
      </c>
      <c r="AO137" s="7">
        <v>22.9</v>
      </c>
      <c r="AP137" s="7">
        <v>11.5</v>
      </c>
      <c r="AQ137" s="7">
        <f>0.96*Table1[[#This Row],[FGA]]+Table1[[#This Row],[TOV]]+(0.44*Table1[[#This Row],[FTA]]-Table1[[#This Row],[OREB]])</f>
        <v>25.855999999999998</v>
      </c>
      <c r="AR137" s="5">
        <v>19</v>
      </c>
      <c r="AS137" s="5">
        <v>9</v>
      </c>
      <c r="AT137" s="5">
        <v>10</v>
      </c>
      <c r="AU137" s="5">
        <v>550</v>
      </c>
      <c r="AV137" s="9">
        <f>Table1[[#This Row],[BLK]]+Table1[[#This Row],[PFD]]+Table1[[#This Row],[STL]]+Table1[Deflections]+Table1[[#This Row],[LooseBallsRecovered]]+Table1[[#This Row],[REB]]-Table1[[#This Row],[TOV]]+Table1[[#This Row],[ScreenAssistsPTS]]</f>
        <v>16.900000000000002</v>
      </c>
      <c r="AW13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6.5100000000000016</v>
      </c>
      <c r="AX137" s="9">
        <f>Table1[[#This Row],[PTS]]/Table1[[#This Row],[POSS/G]]</f>
        <v>1.1215965346534655</v>
      </c>
      <c r="AY137" s="9">
        <v>24.3</v>
      </c>
      <c r="AZ137" s="9">
        <v>0</v>
      </c>
      <c r="BA137" s="9">
        <f>P137+AB137+AD137</f>
        <v>47.4</v>
      </c>
      <c r="BB137" s="9">
        <v>2.11</v>
      </c>
      <c r="BC137" s="9">
        <v>1.9</v>
      </c>
      <c r="BD137" s="9">
        <v>1.3</v>
      </c>
      <c r="BE137" s="9">
        <v>1573.6431266079223</v>
      </c>
      <c r="BF137" s="15">
        <v>37.4</v>
      </c>
      <c r="BG137" s="15">
        <v>15</v>
      </c>
      <c r="BH137" s="9">
        <v>13.7</v>
      </c>
      <c r="BI137" s="9">
        <v>54.5</v>
      </c>
      <c r="BJ137" s="9">
        <f>0.4*Table1[[#This Row],[EFG%]]+0.25*Table1[[#This Row],[TOV%]]+0.2*Table1[[#This Row],[REB%]]+0.15*Table1[[#This Row],[FTr]]</f>
        <v>33.9</v>
      </c>
      <c r="BK137" s="9">
        <v>60.9</v>
      </c>
      <c r="BL137" s="9">
        <v>35.799999999999997</v>
      </c>
      <c r="BM137" s="9">
        <v>101.11</v>
      </c>
      <c r="BN137" s="9">
        <v>21.6</v>
      </c>
      <c r="BO137" s="9">
        <v>8.1999999999999993</v>
      </c>
      <c r="BP137" s="9">
        <v>53.6</v>
      </c>
      <c r="BQ137" s="9">
        <v>6</v>
      </c>
      <c r="BR137" s="9">
        <v>4.5</v>
      </c>
      <c r="BS137" s="9">
        <v>0.25</v>
      </c>
      <c r="BT137" s="9">
        <v>5.0999999999999996</v>
      </c>
      <c r="BU137" s="9">
        <v>9.5</v>
      </c>
      <c r="BV13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15.459999999999997</v>
      </c>
      <c r="BW137" s="9">
        <v>6.5</v>
      </c>
      <c r="BX137" s="9">
        <v>5.5</v>
      </c>
      <c r="BY137" s="9">
        <v>29</v>
      </c>
      <c r="BZ13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32.200000000000003</v>
      </c>
      <c r="CA137" s="9">
        <f>Table1[[#This Row],[VA]]/30</f>
        <v>18.333333333333332</v>
      </c>
      <c r="CB13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36.300000000000004</v>
      </c>
      <c r="CC13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0.34650002290723381</v>
      </c>
      <c r="CD137" s="12">
        <f>Table1[[#This Row],[Hustle]]/38</f>
        <v>0.44473684210526321</v>
      </c>
      <c r="CE137" s="12">
        <f>Table1[[#This Row],[Utility]]/23</f>
        <v>0.28304347826086962</v>
      </c>
      <c r="CF137" s="12">
        <f>Table1[[#This Row],[PPP]]/1.8</f>
        <v>0.62310918591859199</v>
      </c>
      <c r="CG137" s="12">
        <f>Table1[[#This Row],[AST Ratio]]/35</f>
        <v>0.69428571428571428</v>
      </c>
      <c r="CH137" s="12">
        <f>Table1[[#This Row],[ScreenAssistsPTS]]/18</f>
        <v>0</v>
      </c>
      <c r="CI137" s="12">
        <f>Table1[[#This Row],[PRA]]/50</f>
        <v>0.94799999999999995</v>
      </c>
      <c r="CJ137" s="12">
        <f>Table1[[#This Row],[AST/TO]]/3</f>
        <v>0.70333333333333325</v>
      </c>
      <c r="CK137" s="12">
        <f>Table1[[#This Row],[REB]]/25</f>
        <v>0.38</v>
      </c>
      <c r="CL137" s="12">
        <f>Table1[[#This Row],[Deflections]]/5</f>
        <v>0.38</v>
      </c>
      <c r="CM137" s="12">
        <f>Table1[[#This Row],[LooseBallsRecovered]]/2.3</f>
        <v>0.56521739130434789</v>
      </c>
      <c r="CN137" s="12">
        <f>Table1[[#This Row],[TeamELO]]/1800</f>
        <v>0.87424618144884569</v>
      </c>
      <c r="CO137" s="12">
        <f>Table1[[#This Row],[EFG%]]/70</f>
        <v>0.77857142857142858</v>
      </c>
      <c r="CP137" s="12">
        <f>Table1[[#This Row],[TS%]]/70</f>
        <v>0.87</v>
      </c>
      <c r="CQ137" s="12">
        <f>Table1[[#This Row],[USG%]]/40</f>
        <v>0.89499999999999991</v>
      </c>
      <c r="CR137" s="12">
        <f>Table1[[#This Row],[PACE]]/110</f>
        <v>0.91918181818181821</v>
      </c>
      <c r="CS137" s="12">
        <f>Table1[[#This Row],[PIE]]/24</f>
        <v>0.9</v>
      </c>
      <c r="CT137" s="12">
        <f>(0.4*Table1[[#This Row],[EFG%]]+0.25*Table1[[#This Row],[TOV%]]+0.2*Table1[[#This Row],[REB%]]+0.15*Table1[[#This Row],[FTr]])/42</f>
        <v>0.80714285714285716</v>
      </c>
      <c r="CU137" s="12">
        <f>Table1[[#This Row],[NETRTG]]/17</f>
        <v>0.48235294117647054</v>
      </c>
      <c r="CV137" s="12">
        <f>Table1[[#This Row],[FP]]/62</f>
        <v>0.86451612903225805</v>
      </c>
      <c r="CW137" s="12">
        <f>Table1[[#This Row],[RPM(+/-)]]/12</f>
        <v>0.5</v>
      </c>
      <c r="CX137" s="12">
        <f>Table1[[#This Row],[BPM]]/12</f>
        <v>0.375</v>
      </c>
      <c r="CY137" s="12">
        <f>Table1[[#This Row],[WS/48]]/0.3</f>
        <v>0.83333333333333337</v>
      </c>
      <c r="CZ137" s="12">
        <f>Table1[[#This Row],[PIPM]]/9</f>
        <v>0.56666666666666665</v>
      </c>
      <c r="DA137" s="12">
        <f>Table1[[#This Row],[WAR]]/20</f>
        <v>0.47499999999999998</v>
      </c>
      <c r="DB137" s="12">
        <f>Table1[[#This Row],[GmSc]]/21</f>
        <v>0.73619047619047606</v>
      </c>
      <c r="DC137" s="12">
        <f>Table1[[#This Row],[WinsRPM]]/21</f>
        <v>0.30952380952380953</v>
      </c>
      <c r="DD137" s="12">
        <f>Table1[[#This Row],[VORP]]/10</f>
        <v>0.55000000000000004</v>
      </c>
      <c r="DE137" s="12">
        <f>Table1[[#This Row],[PER]]/33</f>
        <v>0.87878787878787878</v>
      </c>
      <c r="DF137" s="12">
        <f>Table1[[#This Row],[EFF]]/36</f>
        <v>0.89444444444444449</v>
      </c>
      <c r="DG137" s="12">
        <f>Table1[[#This Row],[EWA]]/30</f>
        <v>0.61111111111111105</v>
      </c>
      <c r="DH137" s="12">
        <f>Table1[[#This Row],[PIR]]/40</f>
        <v>0.90750000000000008</v>
      </c>
      <c r="DI137" s="12">
        <f>Table1[[#This Row],[Tendex]]/0.38</f>
        <v>0.91184216554535213</v>
      </c>
      <c r="DJ137" s="14">
        <f>SUM(Table1[[#This Row],[DPI]:[%Tendex]])/32</f>
        <v>0.6550667870739022</v>
      </c>
    </row>
    <row r="138" spans="1:114" x14ac:dyDescent="0.25">
      <c r="A138" t="s">
        <v>78</v>
      </c>
      <c r="B138" t="s">
        <v>97</v>
      </c>
      <c r="C138" t="s">
        <v>91</v>
      </c>
      <c r="D138" t="s">
        <v>72</v>
      </c>
      <c r="E138" s="7">
        <v>10.5</v>
      </c>
      <c r="F138" t="s">
        <v>99</v>
      </c>
      <c r="G138" s="7">
        <v>103.6</v>
      </c>
      <c r="H138" s="6">
        <v>34</v>
      </c>
      <c r="I138" s="6">
        <v>22</v>
      </c>
      <c r="J138" s="6">
        <v>13</v>
      </c>
      <c r="K138" s="6">
        <v>9</v>
      </c>
      <c r="L138" s="8">
        <f>Table1[[#This Row],[W]]/Table1[[#This Row],[GP]]</f>
        <v>0.59090909090909094</v>
      </c>
      <c r="M138" s="6">
        <v>12109</v>
      </c>
      <c r="N138" s="7">
        <v>34.799999999999997</v>
      </c>
      <c r="O138" s="7">
        <v>765.59999999999991</v>
      </c>
      <c r="P138" s="7">
        <v>28.1</v>
      </c>
      <c r="Q138" s="7">
        <v>10.199999999999999</v>
      </c>
      <c r="R138" s="7">
        <v>19.7</v>
      </c>
      <c r="S138" s="7">
        <v>52</v>
      </c>
      <c r="T138" s="7">
        <v>2.2000000000000002</v>
      </c>
      <c r="U138" s="7">
        <v>5.9</v>
      </c>
      <c r="V138" s="7">
        <v>37.200000000000003</v>
      </c>
      <c r="W138" s="7">
        <v>5.5</v>
      </c>
      <c r="X138" s="7">
        <v>7.7</v>
      </c>
      <c r="Y138" s="7">
        <v>71</v>
      </c>
      <c r="Z138" s="7">
        <v>1</v>
      </c>
      <c r="AA138" s="7">
        <v>6.8</v>
      </c>
      <c r="AB138" s="7">
        <v>7.8</v>
      </c>
      <c r="AC138" s="7">
        <v>0.6</v>
      </c>
      <c r="AD138" s="7">
        <v>6.6</v>
      </c>
      <c r="AE138" s="7">
        <v>3.5</v>
      </c>
      <c r="AF138" s="7">
        <v>1.3</v>
      </c>
      <c r="AG138" s="7">
        <v>0.9</v>
      </c>
      <c r="AH138" s="7">
        <v>1.1000000000000001</v>
      </c>
      <c r="AI138" s="7">
        <v>1.9</v>
      </c>
      <c r="AJ138" s="7">
        <v>5.6</v>
      </c>
      <c r="AK138" s="7">
        <v>106.4</v>
      </c>
      <c r="AL138" s="7">
        <v>105.7</v>
      </c>
      <c r="AM138" s="7">
        <v>31.6</v>
      </c>
      <c r="AN138" s="7">
        <v>2.8</v>
      </c>
      <c r="AO138" s="7">
        <v>17.8</v>
      </c>
      <c r="AP138" s="7">
        <v>10.7</v>
      </c>
      <c r="AQ138" s="7">
        <f>0.96*Table1[[#This Row],[FGA]]+Table1[[#This Row],[TOV]]+(0.44*Table1[[#This Row],[FTA]]-Table1[[#This Row],[OREB]])</f>
        <v>24.799999999999997</v>
      </c>
      <c r="AR138" s="5">
        <v>10</v>
      </c>
      <c r="AS138" s="5">
        <v>1</v>
      </c>
      <c r="AT138" s="5">
        <v>6</v>
      </c>
      <c r="AU138" s="5">
        <v>400</v>
      </c>
      <c r="AV138" s="9">
        <f>Table1[[#This Row],[BLK]]+Table1[[#This Row],[PFD]]+Table1[[#This Row],[STL]]+Table1[Deflections]+Table1[[#This Row],[LooseBallsRecovered]]+Table1[[#This Row],[REB]]-Table1[[#This Row],[TOV]]+Table1[[#This Row],[ScreenAssistsPTS]]</f>
        <v>16.899999999999999</v>
      </c>
      <c r="AW13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7.9600000000000017</v>
      </c>
      <c r="AX138" s="9">
        <f>Table1[[#This Row],[PTS]]/Table1[[#This Row],[POSS/G]]</f>
        <v>1.1330645161290325</v>
      </c>
      <c r="AY138" s="9">
        <v>19.899999999999999</v>
      </c>
      <c r="AZ138" s="9">
        <v>1.4</v>
      </c>
      <c r="BA138" s="9">
        <f>P138+AB138+AD138</f>
        <v>42.5</v>
      </c>
      <c r="BB138" s="9">
        <v>1.86</v>
      </c>
      <c r="BC138" s="9">
        <v>1.6</v>
      </c>
      <c r="BD138" s="9">
        <v>1.8</v>
      </c>
      <c r="BE138" s="9">
        <v>1505.0083352024683</v>
      </c>
      <c r="BF138" s="15">
        <v>27.9</v>
      </c>
      <c r="BG138" s="15">
        <v>13</v>
      </c>
      <c r="BH138" s="9">
        <v>10.6</v>
      </c>
      <c r="BI138" s="9">
        <v>57.5</v>
      </c>
      <c r="BJ138" s="9">
        <f>0.4*Table1[[#This Row],[EFG%]]+0.25*Table1[[#This Row],[TOV%]]+0.2*Table1[[#This Row],[REB%]]+0.15*Table1[[#This Row],[FTr]]</f>
        <v>32.555</v>
      </c>
      <c r="BK138" s="9">
        <v>60.9</v>
      </c>
      <c r="BL138" s="9">
        <v>31</v>
      </c>
      <c r="BM138" s="9">
        <v>103.92</v>
      </c>
      <c r="BN138" s="9">
        <v>19.7</v>
      </c>
      <c r="BO138" s="9">
        <v>0.7</v>
      </c>
      <c r="BP138" s="9">
        <v>50.5</v>
      </c>
      <c r="BQ138" s="9">
        <v>1.1000000000000001</v>
      </c>
      <c r="BR138" s="9">
        <v>7</v>
      </c>
      <c r="BS138" s="9">
        <v>0.16</v>
      </c>
      <c r="BT138" s="9">
        <v>1</v>
      </c>
      <c r="BU138" s="9">
        <v>6</v>
      </c>
      <c r="BV13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16.600000000000001</v>
      </c>
      <c r="BW138" s="9">
        <v>11.5</v>
      </c>
      <c r="BX138" s="9">
        <v>5.5</v>
      </c>
      <c r="BY138" s="9">
        <v>32</v>
      </c>
      <c r="BZ13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29.499999999999993</v>
      </c>
      <c r="CA138" s="9">
        <f>Table1[[#This Row],[VA]]/30</f>
        <v>13.333333333333334</v>
      </c>
      <c r="CB13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32.099999999999994</v>
      </c>
      <c r="CC13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0.30597257860188892</v>
      </c>
      <c r="CD138" s="12">
        <f>Table1[[#This Row],[Hustle]]/38</f>
        <v>0.4447368421052631</v>
      </c>
      <c r="CE138" s="12">
        <f>Table1[[#This Row],[Utility]]/23</f>
        <v>0.34608695652173921</v>
      </c>
      <c r="CF138" s="12">
        <f>Table1[[#This Row],[PPP]]/1.8</f>
        <v>0.62948028673835132</v>
      </c>
      <c r="CG138" s="12">
        <f>Table1[[#This Row],[AST Ratio]]/35</f>
        <v>0.56857142857142851</v>
      </c>
      <c r="CH138" s="12">
        <f>Table1[[#This Row],[ScreenAssistsPTS]]/18</f>
        <v>7.7777777777777779E-2</v>
      </c>
      <c r="CI138" s="12">
        <f>Table1[[#This Row],[PRA]]/50</f>
        <v>0.85</v>
      </c>
      <c r="CJ138" s="12">
        <f>Table1[[#This Row],[AST/TO]]/3</f>
        <v>0.62</v>
      </c>
      <c r="CK138" s="12">
        <f>Table1[[#This Row],[REB]]/25</f>
        <v>0.312</v>
      </c>
      <c r="CL138" s="12">
        <f>Table1[[#This Row],[Deflections]]/5</f>
        <v>0.32</v>
      </c>
      <c r="CM138" s="12">
        <f>Table1[[#This Row],[LooseBallsRecovered]]/2.3</f>
        <v>0.78260869565217395</v>
      </c>
      <c r="CN138" s="12">
        <f>Table1[[#This Row],[TeamELO]]/1800</f>
        <v>0.83611574177914905</v>
      </c>
      <c r="CO138" s="12">
        <f>Table1[[#This Row],[EFG%]]/70</f>
        <v>0.8214285714285714</v>
      </c>
      <c r="CP138" s="12">
        <f>Table1[[#This Row],[TS%]]/70</f>
        <v>0.87</v>
      </c>
      <c r="CQ138" s="12">
        <f>Table1[[#This Row],[USG%]]/40</f>
        <v>0.77500000000000002</v>
      </c>
      <c r="CR138" s="12">
        <f>Table1[[#This Row],[PACE]]/110</f>
        <v>0.94472727272727275</v>
      </c>
      <c r="CS138" s="12">
        <f>Table1[[#This Row],[PIE]]/24</f>
        <v>0.8208333333333333</v>
      </c>
      <c r="CT138" s="12">
        <f>(0.4*Table1[[#This Row],[EFG%]]+0.25*Table1[[#This Row],[TOV%]]+0.2*Table1[[#This Row],[REB%]]+0.15*Table1[[#This Row],[FTr]])/42</f>
        <v>0.7751190476190476</v>
      </c>
      <c r="CU138" s="12">
        <f>Table1[[#This Row],[NETRTG]]/17</f>
        <v>4.1176470588235294E-2</v>
      </c>
      <c r="CV138" s="12">
        <f>Table1[[#This Row],[FP]]/62</f>
        <v>0.81451612903225812</v>
      </c>
      <c r="CW138" s="12">
        <f>Table1[[#This Row],[RPM(+/-)]]/12</f>
        <v>9.1666666666666674E-2</v>
      </c>
      <c r="CX138" s="12">
        <f>Table1[[#This Row],[BPM]]/12</f>
        <v>0.58333333333333337</v>
      </c>
      <c r="CY138" s="12">
        <f>Table1[[#This Row],[WS/48]]/0.3</f>
        <v>0.53333333333333333</v>
      </c>
      <c r="CZ138" s="12">
        <f>Table1[[#This Row],[PIPM]]/9</f>
        <v>0.1111111111111111</v>
      </c>
      <c r="DA138" s="12">
        <f>Table1[[#This Row],[WAR]]/20</f>
        <v>0.3</v>
      </c>
      <c r="DB138" s="12">
        <f>Table1[[#This Row],[GmSc]]/21</f>
        <v>0.79047619047619055</v>
      </c>
      <c r="DC138" s="12">
        <f>Table1[[#This Row],[WinsRPM]]/21</f>
        <v>0.54761904761904767</v>
      </c>
      <c r="DD138" s="12">
        <f>Table1[[#This Row],[VORP]]/10</f>
        <v>0.55000000000000004</v>
      </c>
      <c r="DE138" s="12">
        <f>Table1[[#This Row],[PER]]/33</f>
        <v>0.96969696969696972</v>
      </c>
      <c r="DF138" s="12">
        <f>Table1[[#This Row],[EFF]]/36</f>
        <v>0.8194444444444442</v>
      </c>
      <c r="DG138" s="12">
        <f>Table1[[#This Row],[EWA]]/30</f>
        <v>0.44444444444444448</v>
      </c>
      <c r="DH138" s="12">
        <f>Table1[[#This Row],[PIR]]/40</f>
        <v>0.80249999999999988</v>
      </c>
      <c r="DI138" s="12">
        <f>Table1[[#This Row],[Tendex]]/0.38</f>
        <v>0.8051909963207603</v>
      </c>
      <c r="DJ138" s="14">
        <f>SUM(Table1[[#This Row],[DPI]:[%Tendex]])/32</f>
        <v>0.59371859660377813</v>
      </c>
    </row>
    <row r="139" spans="1:114" x14ac:dyDescent="0.25">
      <c r="A139" t="s">
        <v>82</v>
      </c>
      <c r="B139" t="s">
        <v>90</v>
      </c>
      <c r="C139" t="s">
        <v>92</v>
      </c>
      <c r="D139" t="s">
        <v>72</v>
      </c>
      <c r="E139" s="7">
        <v>10.5</v>
      </c>
      <c r="F139" t="s">
        <v>83</v>
      </c>
      <c r="G139" s="7">
        <v>97.34</v>
      </c>
      <c r="H139" s="6">
        <v>28</v>
      </c>
      <c r="I139" s="6">
        <v>34</v>
      </c>
      <c r="J139" s="6">
        <v>19</v>
      </c>
      <c r="K139" s="6">
        <v>15</v>
      </c>
      <c r="L139" s="8">
        <f>Table1[[#This Row],[W]]/Table1[[#This Row],[GP]]</f>
        <v>0.55882352941176472</v>
      </c>
      <c r="M139" s="6">
        <v>17490</v>
      </c>
      <c r="N139" s="7">
        <v>37.1</v>
      </c>
      <c r="O139" s="7">
        <v>1261.4000000000001</v>
      </c>
      <c r="P139" s="7">
        <v>20.6</v>
      </c>
      <c r="Q139" s="7">
        <v>6.9</v>
      </c>
      <c r="R139" s="7">
        <v>16.5</v>
      </c>
      <c r="S139" s="7">
        <v>42.1</v>
      </c>
      <c r="T139" s="7">
        <v>3.1</v>
      </c>
      <c r="U139" s="7">
        <v>7.3</v>
      </c>
      <c r="V139" s="7">
        <v>43</v>
      </c>
      <c r="W139" s="7">
        <v>3.6</v>
      </c>
      <c r="X139" s="7">
        <v>4.4000000000000004</v>
      </c>
      <c r="Y139" s="7">
        <v>80.7</v>
      </c>
      <c r="Z139" s="7">
        <v>0.9</v>
      </c>
      <c r="AA139" s="7">
        <v>4.5999999999999996</v>
      </c>
      <c r="AB139" s="7">
        <v>5.5</v>
      </c>
      <c r="AC139" s="7">
        <v>0.2</v>
      </c>
      <c r="AD139" s="7">
        <v>3</v>
      </c>
      <c r="AE139" s="7">
        <v>2.8</v>
      </c>
      <c r="AF139" s="7">
        <v>2.4</v>
      </c>
      <c r="AG139" s="7">
        <v>0.7</v>
      </c>
      <c r="AH139" s="7">
        <v>0.7</v>
      </c>
      <c r="AI139" s="7">
        <v>3</v>
      </c>
      <c r="AJ139" s="7">
        <v>3.7</v>
      </c>
      <c r="AK139" s="7">
        <v>106</v>
      </c>
      <c r="AL139" s="7">
        <v>102.8</v>
      </c>
      <c r="AM139" s="7">
        <v>13.3</v>
      </c>
      <c r="AN139" s="7">
        <v>2.4</v>
      </c>
      <c r="AO139" s="7">
        <v>12.9</v>
      </c>
      <c r="AP139" s="7">
        <v>11.7</v>
      </c>
      <c r="AQ139" s="7">
        <f>0.96*Table1[[#This Row],[FGA]]+Table1[[#This Row],[TOV]]+(0.44*Table1[[#This Row],[FTA]]-Table1[[#This Row],[OREB]])</f>
        <v>19.676000000000002</v>
      </c>
      <c r="AR139" s="5">
        <v>2</v>
      </c>
      <c r="AS139" s="5">
        <v>0</v>
      </c>
      <c r="AT139" s="5">
        <v>7.5</v>
      </c>
      <c r="AU139" s="5">
        <v>320</v>
      </c>
      <c r="AV139" s="9">
        <f>Table1[[#This Row],[BLK]]+Table1[[#This Row],[PFD]]+Table1[[#This Row],[STL]]+Table1[Deflections]+Table1[[#This Row],[LooseBallsRecovered]]+Table1[[#This Row],[REB]]-Table1[[#This Row],[TOV]]+Table1[[#This Row],[ScreenAssistsPTS]]</f>
        <v>16.7</v>
      </c>
      <c r="AW13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8.5699999999999985</v>
      </c>
      <c r="AX139" s="9">
        <f>Table1[[#This Row],[PTS]]/Table1[[#This Row],[POSS/G]]</f>
        <v>1.0469607643830046</v>
      </c>
      <c r="AY139" s="9">
        <v>12.5</v>
      </c>
      <c r="AZ139" s="9">
        <v>0.5</v>
      </c>
      <c r="BA139" s="9">
        <f>P139+AB139+AD139</f>
        <v>29.1</v>
      </c>
      <c r="BB139" s="9">
        <v>1.07</v>
      </c>
      <c r="BC139" s="9">
        <v>5</v>
      </c>
      <c r="BD139" s="9">
        <v>1.7</v>
      </c>
      <c r="BE139" s="9">
        <v>1539.1046393948502</v>
      </c>
      <c r="BF139" s="15">
        <v>21.8</v>
      </c>
      <c r="BG139" s="15">
        <v>13</v>
      </c>
      <c r="BH139" s="9">
        <v>7.5</v>
      </c>
      <c r="BI139" s="9">
        <v>51.7</v>
      </c>
      <c r="BJ139" s="9">
        <f>0.4*Table1[[#This Row],[EFG%]]+0.25*Table1[[#This Row],[TOV%]]+0.2*Table1[[#This Row],[REB%]]+0.15*Table1[[#This Row],[FTr]]</f>
        <v>28.700000000000003</v>
      </c>
      <c r="BK139" s="9">
        <v>55.9</v>
      </c>
      <c r="BL139" s="9">
        <v>24.5</v>
      </c>
      <c r="BM139" s="9">
        <v>97.17</v>
      </c>
      <c r="BN139" s="9">
        <v>11.6</v>
      </c>
      <c r="BO139" s="9">
        <v>3.2</v>
      </c>
      <c r="BP139" s="9">
        <v>38.299999999999997</v>
      </c>
      <c r="BQ139" s="9">
        <v>2.5</v>
      </c>
      <c r="BR139" s="9">
        <v>2</v>
      </c>
      <c r="BS139" s="9">
        <v>0.14000000000000001</v>
      </c>
      <c r="BT139" s="9">
        <v>2</v>
      </c>
      <c r="BU139" s="9">
        <v>8.4</v>
      </c>
      <c r="BV13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11.27</v>
      </c>
      <c r="BW139" s="9">
        <v>10.5</v>
      </c>
      <c r="BX139" s="9">
        <v>2.8</v>
      </c>
      <c r="BY139" s="9">
        <v>18</v>
      </c>
      <c r="BZ13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19</v>
      </c>
      <c r="CA139" s="9">
        <f>Table1[[#This Row],[VA]]/30</f>
        <v>10.666666666666666</v>
      </c>
      <c r="CB13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19.000000000000007</v>
      </c>
      <c r="CC13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0.2059668260231432</v>
      </c>
      <c r="CD139" s="12">
        <f>Table1[[#This Row],[Hustle]]/38</f>
        <v>0.43947368421052629</v>
      </c>
      <c r="CE139" s="12">
        <f>Table1[[#This Row],[Utility]]/23</f>
        <v>0.37260869565217386</v>
      </c>
      <c r="CF139" s="12">
        <f>Table1[[#This Row],[PPP]]/1.8</f>
        <v>0.58164486910166924</v>
      </c>
      <c r="CG139" s="12">
        <f>Table1[[#This Row],[AST Ratio]]/35</f>
        <v>0.35714285714285715</v>
      </c>
      <c r="CH139" s="12">
        <f>Table1[[#This Row],[ScreenAssistsPTS]]/18</f>
        <v>2.7777777777777776E-2</v>
      </c>
      <c r="CI139" s="12">
        <f>Table1[[#This Row],[PRA]]/50</f>
        <v>0.58200000000000007</v>
      </c>
      <c r="CJ139" s="12">
        <f>Table1[[#This Row],[AST/TO]]/3</f>
        <v>0.35666666666666669</v>
      </c>
      <c r="CK139" s="12">
        <f>Table1[[#This Row],[REB]]/25</f>
        <v>0.22</v>
      </c>
      <c r="CL139" s="12">
        <f>Table1[[#This Row],[Deflections]]/5</f>
        <v>1</v>
      </c>
      <c r="CM139" s="12">
        <f>Table1[[#This Row],[LooseBallsRecovered]]/2.3</f>
        <v>0.73913043478260876</v>
      </c>
      <c r="CN139" s="12">
        <f>Table1[[#This Row],[TeamELO]]/1800</f>
        <v>0.85505813299713895</v>
      </c>
      <c r="CO139" s="12">
        <f>Table1[[#This Row],[EFG%]]/70</f>
        <v>0.73857142857142866</v>
      </c>
      <c r="CP139" s="12">
        <f>Table1[[#This Row],[TS%]]/70</f>
        <v>0.7985714285714286</v>
      </c>
      <c r="CQ139" s="12">
        <f>Table1[[#This Row],[USG%]]/40</f>
        <v>0.61250000000000004</v>
      </c>
      <c r="CR139" s="12">
        <f>Table1[[#This Row],[PACE]]/110</f>
        <v>0.88336363636363635</v>
      </c>
      <c r="CS139" s="12">
        <f>Table1[[#This Row],[PIE]]/24</f>
        <v>0.48333333333333334</v>
      </c>
      <c r="CT139" s="12">
        <f>(0.4*Table1[[#This Row],[EFG%]]+0.25*Table1[[#This Row],[TOV%]]+0.2*Table1[[#This Row],[REB%]]+0.15*Table1[[#This Row],[FTr]])/42</f>
        <v>0.68333333333333335</v>
      </c>
      <c r="CU139" s="12">
        <f>Table1[[#This Row],[NETRTG]]/17</f>
        <v>0.18823529411764706</v>
      </c>
      <c r="CV139" s="12">
        <f>Table1[[#This Row],[FP]]/62</f>
        <v>0.61774193548387091</v>
      </c>
      <c r="CW139" s="12">
        <f>Table1[[#This Row],[RPM(+/-)]]/12</f>
        <v>0.20833333333333334</v>
      </c>
      <c r="CX139" s="12">
        <f>Table1[[#This Row],[BPM]]/12</f>
        <v>0.16666666666666666</v>
      </c>
      <c r="CY139" s="12">
        <f>Table1[[#This Row],[WS/48]]/0.3</f>
        <v>0.46666666666666673</v>
      </c>
      <c r="CZ139" s="12">
        <f>Table1[[#This Row],[PIPM]]/9</f>
        <v>0.22222222222222221</v>
      </c>
      <c r="DA139" s="12">
        <f>Table1[[#This Row],[WAR]]/20</f>
        <v>0.42000000000000004</v>
      </c>
      <c r="DB139" s="12">
        <f>Table1[[#This Row],[GmSc]]/21</f>
        <v>0.53666666666666663</v>
      </c>
      <c r="DC139" s="12">
        <f>Table1[[#This Row],[WinsRPM]]/21</f>
        <v>0.5</v>
      </c>
      <c r="DD139" s="12">
        <f>Table1[[#This Row],[VORP]]/10</f>
        <v>0.27999999999999997</v>
      </c>
      <c r="DE139" s="12">
        <f>Table1[[#This Row],[PER]]/33</f>
        <v>0.54545454545454541</v>
      </c>
      <c r="DF139" s="12">
        <f>Table1[[#This Row],[EFF]]/36</f>
        <v>0.52777777777777779</v>
      </c>
      <c r="DG139" s="12">
        <f>Table1[[#This Row],[EWA]]/30</f>
        <v>0.35555555555555551</v>
      </c>
      <c r="DH139" s="12">
        <f>Table1[[#This Row],[PIR]]/40</f>
        <v>0.4750000000000002</v>
      </c>
      <c r="DI139" s="12">
        <f>Table1[[#This Row],[Tendex]]/0.38</f>
        <v>0.54201796321879792</v>
      </c>
      <c r="DJ139" s="14">
        <f>SUM(Table1[[#This Row],[DPI]:[%Tendex]])/32</f>
        <v>0.49323484080213525</v>
      </c>
    </row>
    <row r="140" spans="1:114" x14ac:dyDescent="0.25">
      <c r="A140" t="s">
        <v>68</v>
      </c>
      <c r="B140" t="s">
        <v>97</v>
      </c>
      <c r="C140" t="s">
        <v>91</v>
      </c>
      <c r="D140" t="s">
        <v>59</v>
      </c>
      <c r="E140" s="7">
        <v>10.5</v>
      </c>
      <c r="F140" t="s">
        <v>60</v>
      </c>
      <c r="G140" s="7">
        <v>102.59</v>
      </c>
      <c r="H140" s="6">
        <v>29</v>
      </c>
      <c r="I140" s="6">
        <v>19</v>
      </c>
      <c r="J140" s="6">
        <v>10</v>
      </c>
      <c r="K140" s="6">
        <v>9</v>
      </c>
      <c r="L140" s="8">
        <f>Table1[[#This Row],[W]]/Table1[[#This Row],[GP]]</f>
        <v>0.52631578947368418</v>
      </c>
      <c r="M140" s="6">
        <v>5547.2916666666752</v>
      </c>
      <c r="N140" s="7">
        <v>34.6</v>
      </c>
      <c r="O140" s="7">
        <v>657.4</v>
      </c>
      <c r="P140" s="7">
        <v>19.600000000000001</v>
      </c>
      <c r="Q140" s="7">
        <v>6.9</v>
      </c>
      <c r="R140" s="7">
        <v>14.4</v>
      </c>
      <c r="S140" s="7">
        <v>48.2</v>
      </c>
      <c r="T140" s="7">
        <v>1.6</v>
      </c>
      <c r="U140" s="7">
        <v>3.7</v>
      </c>
      <c r="V140" s="7">
        <v>42.9</v>
      </c>
      <c r="W140" s="7">
        <v>4.2</v>
      </c>
      <c r="X140" s="7">
        <v>5.0999999999999996</v>
      </c>
      <c r="Y140" s="7">
        <v>81.400000000000006</v>
      </c>
      <c r="Z140" s="7">
        <v>1.8</v>
      </c>
      <c r="AA140" s="7">
        <v>3.3</v>
      </c>
      <c r="AB140" s="7">
        <v>5.0999999999999996</v>
      </c>
      <c r="AC140" s="7">
        <v>0.2</v>
      </c>
      <c r="AD140" s="7">
        <v>3.7</v>
      </c>
      <c r="AE140" s="7">
        <v>1.6</v>
      </c>
      <c r="AF140" s="7">
        <v>2.2999999999999998</v>
      </c>
      <c r="AG140" s="7">
        <v>0.8</v>
      </c>
      <c r="AH140" s="7">
        <v>0.6</v>
      </c>
      <c r="AI140" s="7">
        <v>1.9</v>
      </c>
      <c r="AJ140" s="7">
        <v>4</v>
      </c>
      <c r="AK140" s="7">
        <v>109.4</v>
      </c>
      <c r="AL140" s="7">
        <v>111.5</v>
      </c>
      <c r="AM140" s="7">
        <v>16.5</v>
      </c>
      <c r="AN140" s="7">
        <v>4.9000000000000004</v>
      </c>
      <c r="AO140" s="7">
        <v>9.1</v>
      </c>
      <c r="AP140" s="7">
        <v>7.2</v>
      </c>
      <c r="AQ140" s="7">
        <f>0.96*Table1[[#This Row],[FGA]]+Table1[[#This Row],[TOV]]+(0.44*Table1[[#This Row],[FTA]]-Table1[[#This Row],[OREB]])</f>
        <v>15.867999999999999</v>
      </c>
      <c r="AR140" s="5">
        <v>1</v>
      </c>
      <c r="AS140" s="5">
        <v>0</v>
      </c>
      <c r="AT140" s="5">
        <v>5</v>
      </c>
      <c r="AU140" s="5">
        <v>350</v>
      </c>
      <c r="AV140" s="9">
        <f>Table1[[#This Row],[BLK]]+Table1[[#This Row],[PFD]]+Table1[[#This Row],[STL]]+Table1[Deflections]+Table1[[#This Row],[LooseBallsRecovered]]+Table1[[#This Row],[REB]]-Table1[[#This Row],[TOV]]+Table1[[#This Row],[ScreenAssistsPTS]]</f>
        <v>16.599999999999998</v>
      </c>
      <c r="AW14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11.329999999999998</v>
      </c>
      <c r="AX140" s="9">
        <f>Table1[[#This Row],[PTS]]/Table1[[#This Row],[POSS/G]]</f>
        <v>1.2351903201411649</v>
      </c>
      <c r="AY140" s="9">
        <v>16.8</v>
      </c>
      <c r="AZ140" s="9">
        <v>0.6</v>
      </c>
      <c r="BA140" s="9">
        <f>P140+AB140+AD140</f>
        <v>28.400000000000002</v>
      </c>
      <c r="BB140" s="9">
        <v>2.33</v>
      </c>
      <c r="BC140" s="9">
        <v>3.8</v>
      </c>
      <c r="BD140" s="9">
        <v>1.6</v>
      </c>
      <c r="BE140" s="9">
        <v>1582.9091890939433</v>
      </c>
      <c r="BF140" s="15">
        <v>29.2</v>
      </c>
      <c r="BG140" s="15">
        <v>8.8000000000000007</v>
      </c>
      <c r="BH140" s="9">
        <v>6.9</v>
      </c>
      <c r="BI140" s="9">
        <v>53.6</v>
      </c>
      <c r="BJ140" s="9">
        <f>0.4*Table1[[#This Row],[EFG%]]+0.25*Table1[[#This Row],[TOV%]]+0.2*Table1[[#This Row],[REB%]]+0.15*Table1[[#This Row],[FTr]]</f>
        <v>29.4</v>
      </c>
      <c r="BK140" s="9">
        <v>58.9</v>
      </c>
      <c r="BL140" s="9">
        <v>21.7</v>
      </c>
      <c r="BM140" s="9">
        <v>101.72</v>
      </c>
      <c r="BN140" s="9">
        <v>13</v>
      </c>
      <c r="BO140" s="9">
        <v>-2.1</v>
      </c>
      <c r="BP140" s="9">
        <v>39</v>
      </c>
      <c r="BQ140" s="9">
        <v>-1.6</v>
      </c>
      <c r="BR140" s="9">
        <v>1</v>
      </c>
      <c r="BS140" s="9">
        <v>0.15</v>
      </c>
      <c r="BT140" s="9">
        <v>0</v>
      </c>
      <c r="BU140" s="9">
        <v>4</v>
      </c>
      <c r="BV14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13.350000000000001</v>
      </c>
      <c r="BW140" s="9">
        <v>12</v>
      </c>
      <c r="BX140" s="9">
        <v>4</v>
      </c>
      <c r="BY140" s="9">
        <v>26</v>
      </c>
      <c r="BZ14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21.500000000000004</v>
      </c>
      <c r="CA140" s="9">
        <f>Table1[[#This Row],[VA]]/30</f>
        <v>11.666666666666666</v>
      </c>
      <c r="CB14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23</v>
      </c>
      <c r="CC14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0.22466668206740226</v>
      </c>
      <c r="CD140" s="12">
        <f>Table1[[#This Row],[Hustle]]/38</f>
        <v>0.43684210526315786</v>
      </c>
      <c r="CE140" s="12">
        <f>Table1[[#This Row],[Utility]]/23</f>
        <v>0.49260869565217386</v>
      </c>
      <c r="CF140" s="12">
        <f>Table1[[#This Row],[PPP]]/1.8</f>
        <v>0.68621684452286935</v>
      </c>
      <c r="CG140" s="12">
        <f>Table1[[#This Row],[AST Ratio]]/35</f>
        <v>0.48000000000000004</v>
      </c>
      <c r="CH140" s="12">
        <f>Table1[[#This Row],[ScreenAssistsPTS]]/18</f>
        <v>3.3333333333333333E-2</v>
      </c>
      <c r="CI140" s="12">
        <f>Table1[[#This Row],[PRA]]/50</f>
        <v>0.56800000000000006</v>
      </c>
      <c r="CJ140" s="12">
        <f>Table1[[#This Row],[AST/TO]]/3</f>
        <v>0.77666666666666673</v>
      </c>
      <c r="CK140" s="12">
        <f>Table1[[#This Row],[REB]]/25</f>
        <v>0.20399999999999999</v>
      </c>
      <c r="CL140" s="12">
        <f>Table1[[#This Row],[Deflections]]/5</f>
        <v>0.76</v>
      </c>
      <c r="CM140" s="12">
        <f>Table1[[#This Row],[LooseBallsRecovered]]/2.3</f>
        <v>0.69565217391304357</v>
      </c>
      <c r="CN140" s="12">
        <f>Table1[[#This Row],[TeamELO]]/1800</f>
        <v>0.87939399394107964</v>
      </c>
      <c r="CO140" s="12">
        <f>Table1[[#This Row],[EFG%]]/70</f>
        <v>0.76571428571428568</v>
      </c>
      <c r="CP140" s="12">
        <f>Table1[[#This Row],[TS%]]/70</f>
        <v>0.84142857142857141</v>
      </c>
      <c r="CQ140" s="12">
        <f>Table1[[#This Row],[USG%]]/40</f>
        <v>0.54249999999999998</v>
      </c>
      <c r="CR140" s="12">
        <f>Table1[[#This Row],[PACE]]/110</f>
        <v>0.92472727272727273</v>
      </c>
      <c r="CS140" s="12">
        <f>Table1[[#This Row],[PIE]]/24</f>
        <v>0.54166666666666663</v>
      </c>
      <c r="CT140" s="12">
        <f>(0.4*Table1[[#This Row],[EFG%]]+0.25*Table1[[#This Row],[TOV%]]+0.2*Table1[[#This Row],[REB%]]+0.15*Table1[[#This Row],[FTr]])/42</f>
        <v>0.7</v>
      </c>
      <c r="CU140" s="12">
        <f>Table1[[#This Row],[NETRTG]]/17</f>
        <v>-0.12352941176470589</v>
      </c>
      <c r="CV140" s="12">
        <f>Table1[[#This Row],[FP]]/62</f>
        <v>0.62903225806451613</v>
      </c>
      <c r="CW140" s="12">
        <f>Table1[[#This Row],[RPM(+/-)]]/12</f>
        <v>-0.13333333333333333</v>
      </c>
      <c r="CX140" s="12">
        <f>Table1[[#This Row],[BPM]]/12</f>
        <v>8.3333333333333329E-2</v>
      </c>
      <c r="CY140" s="12">
        <f>Table1[[#This Row],[WS/48]]/0.3</f>
        <v>0.5</v>
      </c>
      <c r="CZ140" s="12">
        <f>Table1[[#This Row],[PIPM]]/9</f>
        <v>0</v>
      </c>
      <c r="DA140" s="12">
        <f>Table1[[#This Row],[WAR]]/20</f>
        <v>0.2</v>
      </c>
      <c r="DB140" s="12">
        <f>Table1[[#This Row],[GmSc]]/21</f>
        <v>0.63571428571428579</v>
      </c>
      <c r="DC140" s="12">
        <f>Table1[[#This Row],[WinsRPM]]/21</f>
        <v>0.5714285714285714</v>
      </c>
      <c r="DD140" s="12">
        <f>Table1[[#This Row],[VORP]]/10</f>
        <v>0.4</v>
      </c>
      <c r="DE140" s="12">
        <f>Table1[[#This Row],[PER]]/33</f>
        <v>0.78787878787878785</v>
      </c>
      <c r="DF140" s="12">
        <f>Table1[[#This Row],[EFF]]/36</f>
        <v>0.59722222222222232</v>
      </c>
      <c r="DG140" s="12">
        <f>Table1[[#This Row],[EWA]]/30</f>
        <v>0.3888888888888889</v>
      </c>
      <c r="DH140" s="12">
        <f>Table1[[#This Row],[PIR]]/40</f>
        <v>0.57499999999999996</v>
      </c>
      <c r="DI140" s="12">
        <f>Table1[[#This Row],[Tendex]]/0.38</f>
        <v>0.59122811070369019</v>
      </c>
      <c r="DJ140" s="14">
        <f>SUM(Table1[[#This Row],[DPI]:[%Tendex]])/32</f>
        <v>0.50098794759266807</v>
      </c>
    </row>
    <row r="141" spans="1:114" x14ac:dyDescent="0.25">
      <c r="A141" t="s">
        <v>66</v>
      </c>
      <c r="B141" t="s">
        <v>101</v>
      </c>
      <c r="C141" t="s">
        <v>91</v>
      </c>
      <c r="D141" t="s">
        <v>62</v>
      </c>
      <c r="E141" s="7">
        <v>11</v>
      </c>
      <c r="F141" t="s">
        <v>67</v>
      </c>
      <c r="G141" s="7">
        <v>103.62</v>
      </c>
      <c r="H141" s="6">
        <v>30</v>
      </c>
      <c r="I141" s="6">
        <v>19</v>
      </c>
      <c r="J141" s="6">
        <v>13</v>
      </c>
      <c r="K141" s="6">
        <v>6</v>
      </c>
      <c r="L141" s="8">
        <f>Table1[[#This Row],[W]]/Table1[[#This Row],[GP]]</f>
        <v>0.68421052631578949</v>
      </c>
      <c r="M141" s="6">
        <v>5826.7000000000116</v>
      </c>
      <c r="N141" s="7">
        <v>36.799999999999997</v>
      </c>
      <c r="O141" s="7">
        <v>699.19999999999993</v>
      </c>
      <c r="P141" s="7">
        <v>38.9</v>
      </c>
      <c r="Q141" s="7">
        <v>10.7</v>
      </c>
      <c r="R141" s="7">
        <v>24.1</v>
      </c>
      <c r="S141" s="7">
        <v>44.5</v>
      </c>
      <c r="T141" s="7">
        <v>4.9000000000000004</v>
      </c>
      <c r="U141" s="7">
        <v>13.9</v>
      </c>
      <c r="V141" s="7">
        <v>35.5</v>
      </c>
      <c r="W141" s="7">
        <v>12.5</v>
      </c>
      <c r="X141" s="7">
        <v>14.4</v>
      </c>
      <c r="Y141" s="7">
        <v>86.5</v>
      </c>
      <c r="Z141" s="7">
        <v>0.9</v>
      </c>
      <c r="AA141" s="7">
        <v>5.0999999999999996</v>
      </c>
      <c r="AB141" s="7">
        <v>5.9</v>
      </c>
      <c r="AC141" s="7">
        <v>0.3</v>
      </c>
      <c r="AD141" s="7">
        <v>7.8</v>
      </c>
      <c r="AE141" s="7">
        <v>5.3</v>
      </c>
      <c r="AF141" s="7">
        <v>1.7</v>
      </c>
      <c r="AG141" s="7">
        <v>0.5</v>
      </c>
      <c r="AH141" s="7">
        <v>1</v>
      </c>
      <c r="AI141" s="7">
        <v>3.1</v>
      </c>
      <c r="AJ141" s="7">
        <v>8.8000000000000007</v>
      </c>
      <c r="AK141" s="7">
        <v>115.2</v>
      </c>
      <c r="AL141" s="7">
        <v>104.8</v>
      </c>
      <c r="AM141" s="7">
        <v>39.799999999999997</v>
      </c>
      <c r="AN141" s="7">
        <v>2.2000000000000002</v>
      </c>
      <c r="AO141" s="7">
        <v>12.3</v>
      </c>
      <c r="AP141" s="7">
        <v>12.3</v>
      </c>
      <c r="AQ141" s="7">
        <f>0.96*Table1[[#This Row],[FGA]]+Table1[[#This Row],[TOV]]+(0.44*Table1[[#This Row],[FTA]]-Table1[[#This Row],[OREB]])</f>
        <v>33.872</v>
      </c>
      <c r="AR141" s="5">
        <v>6</v>
      </c>
      <c r="AS141" s="5">
        <v>0</v>
      </c>
      <c r="AT141" s="5">
        <v>13</v>
      </c>
      <c r="AU141" s="5">
        <v>670</v>
      </c>
      <c r="AV141" s="9">
        <f>Table1[[#This Row],[BLK]]+Table1[[#This Row],[PFD]]+Table1[[#This Row],[STL]]+Table1[Deflections]+Table1[[#This Row],[LooseBallsRecovered]]+Table1[[#This Row],[REB]]-Table1[[#This Row],[TOV]]+Table1[[#This Row],[ScreenAssistsPTS]]</f>
        <v>16.599999999999998</v>
      </c>
      <c r="AW14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8.0900000000000016</v>
      </c>
      <c r="AX141" s="9">
        <f>Table1[[#This Row],[PTS]]/Table1[[#This Row],[POSS/G]]</f>
        <v>1.1484411903637222</v>
      </c>
      <c r="AY141" s="9">
        <v>18.3</v>
      </c>
      <c r="AZ141" s="9">
        <v>0.7</v>
      </c>
      <c r="BA141" s="9">
        <f>P141+AB141+AD141</f>
        <v>52.599999999999994</v>
      </c>
      <c r="BB141" s="9">
        <v>1.49</v>
      </c>
      <c r="BC141" s="9">
        <v>2.7</v>
      </c>
      <c r="BD141" s="9">
        <v>1.6</v>
      </c>
      <c r="BE141" s="9">
        <v>1643.0587046346031</v>
      </c>
      <c r="BF141" s="15">
        <v>51.9</v>
      </c>
      <c r="BG141" s="15">
        <v>14</v>
      </c>
      <c r="BH141" s="9">
        <v>7.3</v>
      </c>
      <c r="BI141" s="9">
        <v>54.8</v>
      </c>
      <c r="BJ141" s="9">
        <f>0.4*Table1[[#This Row],[EFG%]]+0.25*Table1[[#This Row],[TOV%]]+0.2*Table1[[#This Row],[REB%]]+0.15*Table1[[#This Row],[FTr]]</f>
        <v>34.664999999999999</v>
      </c>
      <c r="BK141" s="9">
        <v>63.9</v>
      </c>
      <c r="BL141" s="9">
        <v>38.299999999999997</v>
      </c>
      <c r="BM141" s="9">
        <v>105.51</v>
      </c>
      <c r="BN141" s="9">
        <v>20.6</v>
      </c>
      <c r="BO141" s="9">
        <v>10.4</v>
      </c>
      <c r="BP141" s="9">
        <v>59.2</v>
      </c>
      <c r="BQ141" s="9">
        <v>7.8</v>
      </c>
      <c r="BR141" s="9">
        <v>7</v>
      </c>
      <c r="BS141" s="9">
        <v>0.28000000000000003</v>
      </c>
      <c r="BT141" s="9">
        <v>7</v>
      </c>
      <c r="BU141" s="9">
        <v>15</v>
      </c>
      <c r="BV14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18.980000000000008</v>
      </c>
      <c r="BW141" s="9">
        <v>11</v>
      </c>
      <c r="BX141" s="9">
        <v>7</v>
      </c>
      <c r="BY141" s="9">
        <v>29.8</v>
      </c>
      <c r="BZ14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34.199999999999996</v>
      </c>
      <c r="CA141" s="9">
        <f>Table1[[#This Row],[VA]]/30</f>
        <v>22.333333333333332</v>
      </c>
      <c r="CB14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38.899999999999991</v>
      </c>
      <c r="CC14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0.34933201293937477</v>
      </c>
      <c r="CD141" s="12">
        <f>Table1[[#This Row],[Hustle]]/38</f>
        <v>0.43684210526315786</v>
      </c>
      <c r="CE141" s="12">
        <f>Table1[[#This Row],[Utility]]/23</f>
        <v>0.35173913043478267</v>
      </c>
      <c r="CF141" s="12">
        <f>Table1[[#This Row],[PPP]]/1.8</f>
        <v>0.63802288353540115</v>
      </c>
      <c r="CG141" s="12">
        <f>Table1[[#This Row],[AST Ratio]]/35</f>
        <v>0.52285714285714291</v>
      </c>
      <c r="CH141" s="12">
        <f>Table1[[#This Row],[ScreenAssistsPTS]]/18</f>
        <v>3.888888888888889E-2</v>
      </c>
      <c r="CI141" s="12">
        <f>Table1[[#This Row],[PRA]]/50</f>
        <v>1.0519999999999998</v>
      </c>
      <c r="CJ141" s="12">
        <f>Table1[[#This Row],[AST/TO]]/3</f>
        <v>0.49666666666666665</v>
      </c>
      <c r="CK141" s="12">
        <f>Table1[[#This Row],[REB]]/25</f>
        <v>0.23600000000000002</v>
      </c>
      <c r="CL141" s="12">
        <f>Table1[[#This Row],[Deflections]]/5</f>
        <v>0.54</v>
      </c>
      <c r="CM141" s="12">
        <f>Table1[[#This Row],[LooseBallsRecovered]]/2.3</f>
        <v>0.69565217391304357</v>
      </c>
      <c r="CN141" s="12">
        <f>Table1[[#This Row],[TeamELO]]/1800</f>
        <v>0.91281039146366838</v>
      </c>
      <c r="CO141" s="12">
        <f>Table1[[#This Row],[EFG%]]/70</f>
        <v>0.78285714285714281</v>
      </c>
      <c r="CP141" s="12">
        <f>Table1[[#This Row],[TS%]]/70</f>
        <v>0.91285714285714281</v>
      </c>
      <c r="CQ141" s="12">
        <f>Table1[[#This Row],[USG%]]/40</f>
        <v>0.95749999999999991</v>
      </c>
      <c r="CR141" s="12">
        <f>Table1[[#This Row],[PACE]]/110</f>
        <v>0.95918181818181825</v>
      </c>
      <c r="CS141" s="12">
        <f>Table1[[#This Row],[PIE]]/24</f>
        <v>0.85833333333333339</v>
      </c>
      <c r="CT141" s="12">
        <f>(0.4*Table1[[#This Row],[EFG%]]+0.25*Table1[[#This Row],[TOV%]]+0.2*Table1[[#This Row],[REB%]]+0.15*Table1[[#This Row],[FTr]])/42</f>
        <v>0.82535714285714279</v>
      </c>
      <c r="CU141" s="12">
        <f>Table1[[#This Row],[NETRTG]]/17</f>
        <v>0.61176470588235299</v>
      </c>
      <c r="CV141" s="12">
        <f>Table1[[#This Row],[FP]]/62</f>
        <v>0.95483870967741935</v>
      </c>
      <c r="CW141" s="12">
        <f>Table1[[#This Row],[RPM(+/-)]]/12</f>
        <v>0.65</v>
      </c>
      <c r="CX141" s="12">
        <f>Table1[[#This Row],[BPM]]/12</f>
        <v>0.58333333333333337</v>
      </c>
      <c r="CY141" s="12">
        <f>Table1[[#This Row],[WS/48]]/0.3</f>
        <v>0.93333333333333346</v>
      </c>
      <c r="CZ141" s="12">
        <f>Table1[[#This Row],[PIPM]]/9</f>
        <v>0.77777777777777779</v>
      </c>
      <c r="DA141" s="12">
        <f>Table1[[#This Row],[WAR]]/20</f>
        <v>0.75</v>
      </c>
      <c r="DB141" s="12">
        <f>Table1[[#This Row],[GmSc]]/21</f>
        <v>0.90380952380952417</v>
      </c>
      <c r="DC141" s="12">
        <f>Table1[[#This Row],[WinsRPM]]/21</f>
        <v>0.52380952380952384</v>
      </c>
      <c r="DD141" s="12">
        <f>Table1[[#This Row],[VORP]]/10</f>
        <v>0.7</v>
      </c>
      <c r="DE141" s="12">
        <f>Table1[[#This Row],[PER]]/33</f>
        <v>0.90303030303030307</v>
      </c>
      <c r="DF141" s="12">
        <f>Table1[[#This Row],[EFF]]/36</f>
        <v>0.94999999999999984</v>
      </c>
      <c r="DG141" s="12">
        <f>Table1[[#This Row],[EWA]]/30</f>
        <v>0.74444444444444435</v>
      </c>
      <c r="DH141" s="12">
        <f>Table1[[#This Row],[PIR]]/40</f>
        <v>0.97249999999999981</v>
      </c>
      <c r="DI141" s="12">
        <f>Table1[[#This Row],[Tendex]]/0.38</f>
        <v>0.91929477089309153</v>
      </c>
      <c r="DJ141" s="14">
        <f>SUM(Table1[[#This Row],[DPI]:[%Tendex]])/32</f>
        <v>0.72173444965938871</v>
      </c>
    </row>
    <row r="142" spans="1:114" x14ac:dyDescent="0.25">
      <c r="A142" t="s">
        <v>82</v>
      </c>
      <c r="B142" t="s">
        <v>90</v>
      </c>
      <c r="C142" t="s">
        <v>91</v>
      </c>
      <c r="D142" t="s">
        <v>72</v>
      </c>
      <c r="E142" s="7">
        <v>10.5</v>
      </c>
      <c r="F142" t="s">
        <v>83</v>
      </c>
      <c r="G142" s="7">
        <v>97.34</v>
      </c>
      <c r="H142" s="6">
        <v>28</v>
      </c>
      <c r="I142" s="6">
        <v>20</v>
      </c>
      <c r="J142" s="6">
        <v>8</v>
      </c>
      <c r="K142" s="6">
        <v>12</v>
      </c>
      <c r="L142" s="8">
        <f>Table1[[#This Row],[W]]/Table1[[#This Row],[GP]]</f>
        <v>0.4</v>
      </c>
      <c r="M142" s="6">
        <v>9004</v>
      </c>
      <c r="N142" s="7">
        <v>36.9</v>
      </c>
      <c r="O142" s="7">
        <v>738</v>
      </c>
      <c r="P142" s="7">
        <v>20.5</v>
      </c>
      <c r="Q142" s="7">
        <v>7.3</v>
      </c>
      <c r="R142" s="7">
        <v>17.3</v>
      </c>
      <c r="S142" s="7">
        <v>42.2</v>
      </c>
      <c r="T142" s="7">
        <v>3.1</v>
      </c>
      <c r="U142" s="7">
        <v>7.8</v>
      </c>
      <c r="V142" s="7">
        <v>40</v>
      </c>
      <c r="W142" s="7">
        <v>2.8</v>
      </c>
      <c r="X142" s="7">
        <v>3.5</v>
      </c>
      <c r="Y142" s="7">
        <v>80</v>
      </c>
      <c r="Z142" s="7">
        <v>0.8</v>
      </c>
      <c r="AA142" s="7">
        <v>5.0999999999999996</v>
      </c>
      <c r="AB142" s="7">
        <v>5.9</v>
      </c>
      <c r="AC142" s="7">
        <v>0.3</v>
      </c>
      <c r="AD142" s="7">
        <v>3.1</v>
      </c>
      <c r="AE142" s="7">
        <v>2.5</v>
      </c>
      <c r="AF142" s="7">
        <v>2.8</v>
      </c>
      <c r="AG142" s="7">
        <v>0.5</v>
      </c>
      <c r="AH142" s="7">
        <v>0.6</v>
      </c>
      <c r="AI142" s="7">
        <v>2.9</v>
      </c>
      <c r="AJ142" s="7">
        <v>3.2</v>
      </c>
      <c r="AK142" s="7">
        <v>102.6</v>
      </c>
      <c r="AL142" s="7">
        <v>101.6</v>
      </c>
      <c r="AM142" s="7">
        <v>14.4</v>
      </c>
      <c r="AN142" s="7">
        <v>2</v>
      </c>
      <c r="AO142" s="7">
        <v>13.9</v>
      </c>
      <c r="AP142" s="7">
        <v>10.3</v>
      </c>
      <c r="AQ142" s="7">
        <f>0.96*Table1[[#This Row],[FGA]]+Table1[[#This Row],[TOV]]+(0.44*Table1[[#This Row],[FTA]]-Table1[[#This Row],[OREB]])</f>
        <v>19.847999999999999</v>
      </c>
      <c r="AR142" s="5">
        <v>2</v>
      </c>
      <c r="AS142" s="5">
        <v>0</v>
      </c>
      <c r="AT142" s="5">
        <v>7</v>
      </c>
      <c r="AU142" s="5">
        <v>340</v>
      </c>
      <c r="AV142" s="9">
        <f>Table1[[#This Row],[BLK]]+Table1[[#This Row],[PFD]]+Table1[[#This Row],[STL]]+Table1[Deflections]+Table1[[#This Row],[LooseBallsRecovered]]+Table1[[#This Row],[REB]]-Table1[[#This Row],[TOV]]+Table1[[#This Row],[ScreenAssistsPTS]]</f>
        <v>16.400000000000002</v>
      </c>
      <c r="AW14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8.24</v>
      </c>
      <c r="AX142" s="9">
        <f>Table1[[#This Row],[PTS]]/Table1[[#This Row],[POSS/G]]</f>
        <v>1.0328496573962112</v>
      </c>
      <c r="AY142" s="9">
        <v>12.7</v>
      </c>
      <c r="AZ142" s="9">
        <v>0.8</v>
      </c>
      <c r="BA142" s="9">
        <f>P142+AB142+AD142</f>
        <v>29.5</v>
      </c>
      <c r="BB142" s="9">
        <v>1.24</v>
      </c>
      <c r="BC142" s="9">
        <v>3.9</v>
      </c>
      <c r="BD142" s="9">
        <v>1.8</v>
      </c>
      <c r="BE142" s="9">
        <v>1536.9676936096212</v>
      </c>
      <c r="BF142" s="15">
        <v>16.2</v>
      </c>
      <c r="BG142" s="15">
        <v>11</v>
      </c>
      <c r="BH142" s="9">
        <v>7.7</v>
      </c>
      <c r="BI142" s="9">
        <v>51.2</v>
      </c>
      <c r="BJ142" s="9">
        <f>0.4*Table1[[#This Row],[EFG%]]+0.25*Table1[[#This Row],[TOV%]]+0.2*Table1[[#This Row],[REB%]]+0.15*Table1[[#This Row],[FTr]]</f>
        <v>27.200000000000003</v>
      </c>
      <c r="BK142" s="9">
        <v>54.4</v>
      </c>
      <c r="BL142" s="9">
        <v>24.6</v>
      </c>
      <c r="BM142" s="9">
        <v>98.9</v>
      </c>
      <c r="BN142" s="9">
        <v>12.4</v>
      </c>
      <c r="BO142" s="9">
        <v>1</v>
      </c>
      <c r="BP142" s="9">
        <v>39.5</v>
      </c>
      <c r="BQ142" s="9">
        <v>1.2</v>
      </c>
      <c r="BR142" s="9">
        <v>1.5</v>
      </c>
      <c r="BS142" s="9">
        <v>0.13500000000000001</v>
      </c>
      <c r="BT142" s="9">
        <v>1.5</v>
      </c>
      <c r="BU142" s="9">
        <v>8</v>
      </c>
      <c r="BV14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11.770000000000005</v>
      </c>
      <c r="BW142" s="9">
        <v>11</v>
      </c>
      <c r="BX142" s="9">
        <v>3</v>
      </c>
      <c r="BY142" s="9">
        <v>18.5</v>
      </c>
      <c r="BZ14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19.599999999999998</v>
      </c>
      <c r="CA142" s="9">
        <f>Table1[[#This Row],[VA]]/30</f>
        <v>11.333333333333334</v>
      </c>
      <c r="CB14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19.3</v>
      </c>
      <c r="CC14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0.21366380963994555</v>
      </c>
      <c r="CD142" s="12">
        <f>Table1[[#This Row],[Hustle]]/38</f>
        <v>0.43157894736842112</v>
      </c>
      <c r="CE142" s="12">
        <f>Table1[[#This Row],[Utility]]/23</f>
        <v>0.35826086956521741</v>
      </c>
      <c r="CF142" s="12">
        <f>Table1[[#This Row],[PPP]]/1.8</f>
        <v>0.57380536522011727</v>
      </c>
      <c r="CG142" s="12">
        <f>Table1[[#This Row],[AST Ratio]]/35</f>
        <v>0.36285714285714282</v>
      </c>
      <c r="CH142" s="12">
        <f>Table1[[#This Row],[ScreenAssistsPTS]]/18</f>
        <v>4.4444444444444446E-2</v>
      </c>
      <c r="CI142" s="12">
        <f>Table1[[#This Row],[PRA]]/50</f>
        <v>0.59</v>
      </c>
      <c r="CJ142" s="12">
        <f>Table1[[#This Row],[AST/TO]]/3</f>
        <v>0.41333333333333333</v>
      </c>
      <c r="CK142" s="12">
        <f>Table1[[#This Row],[REB]]/25</f>
        <v>0.23600000000000002</v>
      </c>
      <c r="CL142" s="12">
        <f>Table1[[#This Row],[Deflections]]/5</f>
        <v>0.78</v>
      </c>
      <c r="CM142" s="12">
        <f>Table1[[#This Row],[LooseBallsRecovered]]/2.3</f>
        <v>0.78260869565217395</v>
      </c>
      <c r="CN142" s="12">
        <f>Table1[[#This Row],[TeamELO]]/1800</f>
        <v>0.85387094089423399</v>
      </c>
      <c r="CO142" s="12">
        <f>Table1[[#This Row],[EFG%]]/70</f>
        <v>0.73142857142857143</v>
      </c>
      <c r="CP142" s="12">
        <f>Table1[[#This Row],[TS%]]/70</f>
        <v>0.77714285714285714</v>
      </c>
      <c r="CQ142" s="12">
        <f>Table1[[#This Row],[USG%]]/40</f>
        <v>0.61499999999999999</v>
      </c>
      <c r="CR142" s="12">
        <f>Table1[[#This Row],[PACE]]/110</f>
        <v>0.89909090909090916</v>
      </c>
      <c r="CS142" s="12">
        <f>Table1[[#This Row],[PIE]]/24</f>
        <v>0.51666666666666672</v>
      </c>
      <c r="CT142" s="12">
        <f>(0.4*Table1[[#This Row],[EFG%]]+0.25*Table1[[#This Row],[TOV%]]+0.2*Table1[[#This Row],[REB%]]+0.15*Table1[[#This Row],[FTr]])/42</f>
        <v>0.64761904761904765</v>
      </c>
      <c r="CU142" s="12">
        <f>Table1[[#This Row],[NETRTG]]/17</f>
        <v>5.8823529411764705E-2</v>
      </c>
      <c r="CV142" s="12">
        <f>Table1[[#This Row],[FP]]/62</f>
        <v>0.63709677419354838</v>
      </c>
      <c r="CW142" s="12">
        <f>Table1[[#This Row],[RPM(+/-)]]/12</f>
        <v>9.9999999999999992E-2</v>
      </c>
      <c r="CX142" s="12">
        <f>Table1[[#This Row],[BPM]]/12</f>
        <v>0.125</v>
      </c>
      <c r="CY142" s="12">
        <f>Table1[[#This Row],[WS/48]]/0.3</f>
        <v>0.45000000000000007</v>
      </c>
      <c r="CZ142" s="12">
        <f>Table1[[#This Row],[PIPM]]/9</f>
        <v>0.16666666666666666</v>
      </c>
      <c r="DA142" s="12">
        <f>Table1[[#This Row],[WAR]]/20</f>
        <v>0.4</v>
      </c>
      <c r="DB142" s="12">
        <f>Table1[[#This Row],[GmSc]]/21</f>
        <v>0.56047619047619068</v>
      </c>
      <c r="DC142" s="12">
        <f>Table1[[#This Row],[WinsRPM]]/21</f>
        <v>0.52380952380952384</v>
      </c>
      <c r="DD142" s="12">
        <f>Table1[[#This Row],[VORP]]/10</f>
        <v>0.3</v>
      </c>
      <c r="DE142" s="12">
        <f>Table1[[#This Row],[PER]]/33</f>
        <v>0.56060606060606055</v>
      </c>
      <c r="DF142" s="12">
        <f>Table1[[#This Row],[EFF]]/36</f>
        <v>0.5444444444444444</v>
      </c>
      <c r="DG142" s="12">
        <f>Table1[[#This Row],[EWA]]/30</f>
        <v>0.37777777777777782</v>
      </c>
      <c r="DH142" s="12">
        <f>Table1[[#This Row],[PIR]]/40</f>
        <v>0.48250000000000004</v>
      </c>
      <c r="DI142" s="12">
        <f>Table1[[#This Row],[Tendex]]/0.38</f>
        <v>0.56227318326301456</v>
      </c>
      <c r="DJ142" s="14">
        <f>SUM(Table1[[#This Row],[DPI]:[%Tendex]])/32</f>
        <v>0.48322443568537898</v>
      </c>
    </row>
    <row r="143" spans="1:114" x14ac:dyDescent="0.25">
      <c r="A143" t="s">
        <v>71</v>
      </c>
      <c r="B143" t="s">
        <v>97</v>
      </c>
      <c r="C143" t="s">
        <v>92</v>
      </c>
      <c r="D143" t="s">
        <v>72</v>
      </c>
      <c r="E143" s="7">
        <v>10.5</v>
      </c>
      <c r="F143" t="s">
        <v>73</v>
      </c>
      <c r="G143" s="7">
        <v>101.73</v>
      </c>
      <c r="H143" s="6">
        <v>30</v>
      </c>
      <c r="I143" s="6">
        <v>38</v>
      </c>
      <c r="J143" s="6">
        <v>25</v>
      </c>
      <c r="K143" s="6">
        <v>13</v>
      </c>
      <c r="L143" s="8">
        <f>Table1[[#This Row],[W]]/Table1[[#This Row],[GP]]</f>
        <v>0.65789473684210531</v>
      </c>
      <c r="M143" s="6">
        <v>8040.1666666666752</v>
      </c>
      <c r="N143" s="7">
        <v>35.700000000000003</v>
      </c>
      <c r="O143" s="7">
        <v>1356.6000000000001</v>
      </c>
      <c r="P143" s="7">
        <v>28.5</v>
      </c>
      <c r="Q143" s="7">
        <v>9.8000000000000007</v>
      </c>
      <c r="R143" s="7">
        <v>19.399999999999999</v>
      </c>
      <c r="S143" s="7">
        <v>50.6</v>
      </c>
      <c r="T143" s="7">
        <v>1.8</v>
      </c>
      <c r="U143" s="7">
        <v>4.9000000000000004</v>
      </c>
      <c r="V143" s="7">
        <v>36.9</v>
      </c>
      <c r="W143" s="7">
        <v>7.1</v>
      </c>
      <c r="X143" s="7">
        <v>7.8</v>
      </c>
      <c r="Y143" s="7">
        <v>91.2</v>
      </c>
      <c r="Z143" s="7">
        <v>0.5</v>
      </c>
      <c r="AA143" s="7">
        <v>7</v>
      </c>
      <c r="AB143" s="7">
        <v>7.5</v>
      </c>
      <c r="AC143" s="7">
        <v>0.7</v>
      </c>
      <c r="AD143" s="7">
        <v>6.2</v>
      </c>
      <c r="AE143" s="7">
        <v>3.4</v>
      </c>
      <c r="AF143" s="7">
        <v>0.8</v>
      </c>
      <c r="AG143" s="7">
        <v>1</v>
      </c>
      <c r="AH143" s="7">
        <v>0.5</v>
      </c>
      <c r="AI143" s="7">
        <v>1.9</v>
      </c>
      <c r="AJ143" s="7">
        <v>5.7</v>
      </c>
      <c r="AK143" s="7">
        <v>115.2</v>
      </c>
      <c r="AL143" s="7">
        <v>106.8</v>
      </c>
      <c r="AM143" s="7">
        <v>27.5</v>
      </c>
      <c r="AN143" s="7">
        <v>1.5</v>
      </c>
      <c r="AO143" s="7">
        <v>18</v>
      </c>
      <c r="AP143" s="7">
        <v>10.6</v>
      </c>
      <c r="AQ143" s="7">
        <f>0.96*Table1[[#This Row],[FGA]]+Table1[[#This Row],[TOV]]+(0.44*Table1[[#This Row],[FTA]]-Table1[[#This Row],[OREB]])</f>
        <v>24.955999999999996</v>
      </c>
      <c r="AR143" s="5">
        <v>12</v>
      </c>
      <c r="AS143" s="5">
        <v>2</v>
      </c>
      <c r="AT143" s="5">
        <v>10.5</v>
      </c>
      <c r="AU143" s="5">
        <v>600</v>
      </c>
      <c r="AV143" s="9">
        <f>Table1[[#This Row],[BLK]]+Table1[[#This Row],[PFD]]+Table1[[#This Row],[STL]]+Table1[Deflections]+Table1[[#This Row],[LooseBallsRecovered]]+Table1[[#This Row],[REB]]-Table1[[#This Row],[TOV]]+Table1[[#This Row],[ScreenAssistsPTS]]</f>
        <v>16.399999999999999</v>
      </c>
      <c r="AW14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8.2900000000000027</v>
      </c>
      <c r="AX143" s="9">
        <f>Table1[[#This Row],[PTS]]/Table1[[#This Row],[POSS/G]]</f>
        <v>1.1420099374899826</v>
      </c>
      <c r="AY143" s="9">
        <v>19</v>
      </c>
      <c r="AZ143" s="9">
        <v>1.9</v>
      </c>
      <c r="BA143" s="9">
        <f>P143+AB143+AD143</f>
        <v>42.2</v>
      </c>
      <c r="BB143" s="9">
        <v>1.79</v>
      </c>
      <c r="BC143" s="9">
        <v>1.6</v>
      </c>
      <c r="BD143" s="9">
        <v>1.3</v>
      </c>
      <c r="BE143" s="9">
        <v>1661.6941219006944</v>
      </c>
      <c r="BF143" s="15">
        <v>36.6</v>
      </c>
      <c r="BG143" s="15">
        <v>13</v>
      </c>
      <c r="BH143" s="9">
        <v>10.199999999999999</v>
      </c>
      <c r="BI143" s="9">
        <v>55.3</v>
      </c>
      <c r="BJ143" s="9">
        <f>0.4*Table1[[#This Row],[EFG%]]+0.25*Table1[[#This Row],[TOV%]]+0.2*Table1[[#This Row],[REB%]]+0.15*Table1[[#This Row],[FTr]]</f>
        <v>32.9</v>
      </c>
      <c r="BK143" s="9">
        <v>62.5</v>
      </c>
      <c r="BL143" s="9">
        <v>30.7</v>
      </c>
      <c r="BM143" s="9">
        <v>102.89</v>
      </c>
      <c r="BN143" s="9">
        <v>18.2</v>
      </c>
      <c r="BO143" s="9">
        <v>8.3000000000000007</v>
      </c>
      <c r="BP143" s="9">
        <v>48.9</v>
      </c>
      <c r="BQ143" s="9">
        <v>6.4</v>
      </c>
      <c r="BR143" s="9">
        <v>2.5</v>
      </c>
      <c r="BS143" s="9">
        <v>0.19500000000000001</v>
      </c>
      <c r="BT143" s="9">
        <v>5</v>
      </c>
      <c r="BU143" s="9">
        <v>10</v>
      </c>
      <c r="BV14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15.790000000000004</v>
      </c>
      <c r="BW143" s="9">
        <v>14.6</v>
      </c>
      <c r="BX143" s="9">
        <v>5.5</v>
      </c>
      <c r="BY143" s="9">
        <v>27</v>
      </c>
      <c r="BZ14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30.300000000000004</v>
      </c>
      <c r="CA143" s="9">
        <f>Table1[[#This Row],[VA]]/30</f>
        <v>20</v>
      </c>
      <c r="CB14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33.600000000000009</v>
      </c>
      <c r="CC14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0.31012778649255829</v>
      </c>
      <c r="CD143" s="12">
        <f>Table1[[#This Row],[Hustle]]/38</f>
        <v>0.43157894736842101</v>
      </c>
      <c r="CE143" s="12">
        <f>Table1[[#This Row],[Utility]]/23</f>
        <v>0.36043478260869577</v>
      </c>
      <c r="CF143" s="12">
        <f>Table1[[#This Row],[PPP]]/1.8</f>
        <v>0.63444996527221253</v>
      </c>
      <c r="CG143" s="12">
        <f>Table1[[#This Row],[AST Ratio]]/35</f>
        <v>0.54285714285714282</v>
      </c>
      <c r="CH143" s="12">
        <f>Table1[[#This Row],[ScreenAssistsPTS]]/18</f>
        <v>0.10555555555555556</v>
      </c>
      <c r="CI143" s="12">
        <f>Table1[[#This Row],[PRA]]/50</f>
        <v>0.84400000000000008</v>
      </c>
      <c r="CJ143" s="12">
        <f>Table1[[#This Row],[AST/TO]]/3</f>
        <v>0.59666666666666668</v>
      </c>
      <c r="CK143" s="12">
        <f>Table1[[#This Row],[REB]]/25</f>
        <v>0.3</v>
      </c>
      <c r="CL143" s="12">
        <f>Table1[[#This Row],[Deflections]]/5</f>
        <v>0.32</v>
      </c>
      <c r="CM143" s="12">
        <f>Table1[[#This Row],[LooseBallsRecovered]]/2.3</f>
        <v>0.56521739130434789</v>
      </c>
      <c r="CN143" s="12">
        <f>Table1[[#This Row],[TeamELO]]/1800</f>
        <v>0.9231634010559413</v>
      </c>
      <c r="CO143" s="12">
        <f>Table1[[#This Row],[EFG%]]/70</f>
        <v>0.78999999999999992</v>
      </c>
      <c r="CP143" s="12">
        <f>Table1[[#This Row],[TS%]]/70</f>
        <v>0.8928571428571429</v>
      </c>
      <c r="CQ143" s="12">
        <f>Table1[[#This Row],[USG%]]/40</f>
        <v>0.76749999999999996</v>
      </c>
      <c r="CR143" s="12">
        <f>Table1[[#This Row],[PACE]]/110</f>
        <v>0.9353636363636364</v>
      </c>
      <c r="CS143" s="12">
        <f>Table1[[#This Row],[PIE]]/24</f>
        <v>0.7583333333333333</v>
      </c>
      <c r="CT143" s="12">
        <f>(0.4*Table1[[#This Row],[EFG%]]+0.25*Table1[[#This Row],[TOV%]]+0.2*Table1[[#This Row],[REB%]]+0.15*Table1[[#This Row],[FTr]])/42</f>
        <v>0.78333333333333333</v>
      </c>
      <c r="CU143" s="12">
        <f>Table1[[#This Row],[NETRTG]]/17</f>
        <v>0.4882352941176471</v>
      </c>
      <c r="CV143" s="12">
        <f>Table1[[#This Row],[FP]]/62</f>
        <v>0.78870967741935483</v>
      </c>
      <c r="CW143" s="12">
        <f>Table1[[#This Row],[RPM(+/-)]]/12</f>
        <v>0.53333333333333333</v>
      </c>
      <c r="CX143" s="12">
        <f>Table1[[#This Row],[BPM]]/12</f>
        <v>0.20833333333333334</v>
      </c>
      <c r="CY143" s="12">
        <f>Table1[[#This Row],[WS/48]]/0.3</f>
        <v>0.65</v>
      </c>
      <c r="CZ143" s="12">
        <f>Table1[[#This Row],[PIPM]]/9</f>
        <v>0.55555555555555558</v>
      </c>
      <c r="DA143" s="12">
        <f>Table1[[#This Row],[WAR]]/20</f>
        <v>0.5</v>
      </c>
      <c r="DB143" s="12">
        <f>Table1[[#This Row],[GmSc]]/21</f>
        <v>0.75190476190476208</v>
      </c>
      <c r="DC143" s="12">
        <f>Table1[[#This Row],[WinsRPM]]/21</f>
        <v>0.69523809523809521</v>
      </c>
      <c r="DD143" s="12">
        <f>Table1[[#This Row],[VORP]]/10</f>
        <v>0.55000000000000004</v>
      </c>
      <c r="DE143" s="12">
        <f>Table1[[#This Row],[PER]]/33</f>
        <v>0.81818181818181823</v>
      </c>
      <c r="DF143" s="12">
        <f>Table1[[#This Row],[EFF]]/36</f>
        <v>0.84166666666666679</v>
      </c>
      <c r="DG143" s="12">
        <f>Table1[[#This Row],[EWA]]/30</f>
        <v>0.66666666666666663</v>
      </c>
      <c r="DH143" s="12">
        <f>Table1[[#This Row],[PIR]]/40</f>
        <v>0.84000000000000019</v>
      </c>
      <c r="DI143" s="12">
        <f>Table1[[#This Row],[Tendex]]/0.38</f>
        <v>0.81612575392778497</v>
      </c>
      <c r="DJ143" s="14">
        <f>SUM(Table1[[#This Row],[DPI]:[%Tendex]])/32</f>
        <v>0.63297694546629524</v>
      </c>
    </row>
    <row r="144" spans="1:114" x14ac:dyDescent="0.25">
      <c r="A144" t="s">
        <v>78</v>
      </c>
      <c r="B144" t="s">
        <v>90</v>
      </c>
      <c r="C144" t="s">
        <v>92</v>
      </c>
      <c r="D144" t="s">
        <v>72</v>
      </c>
      <c r="E144" s="7">
        <v>10.5</v>
      </c>
      <c r="F144" t="s">
        <v>79</v>
      </c>
      <c r="G144" s="7">
        <v>98.72</v>
      </c>
      <c r="H144" s="6">
        <v>33</v>
      </c>
      <c r="I144" s="6">
        <v>36</v>
      </c>
      <c r="J144" s="6">
        <v>24</v>
      </c>
      <c r="K144" s="6">
        <v>12</v>
      </c>
      <c r="L144" s="8">
        <f>Table1[[#This Row],[W]]/Table1[[#This Row],[GP]]</f>
        <v>0.66666666666666663</v>
      </c>
      <c r="M144" s="6">
        <v>19253.08333333335</v>
      </c>
      <c r="N144" s="7">
        <v>37.4</v>
      </c>
      <c r="O144" s="7">
        <v>1346.3999999999999</v>
      </c>
      <c r="P144" s="7">
        <v>27.8</v>
      </c>
      <c r="Q144" s="7">
        <v>10.6</v>
      </c>
      <c r="R144" s="7">
        <v>19</v>
      </c>
      <c r="S144" s="7">
        <v>55.9</v>
      </c>
      <c r="T144" s="7">
        <v>2</v>
      </c>
      <c r="U144" s="7">
        <v>5.0999999999999996</v>
      </c>
      <c r="V144" s="7">
        <v>39.1</v>
      </c>
      <c r="W144" s="7">
        <v>4.5999999999999996</v>
      </c>
      <c r="X144" s="7">
        <v>5.9</v>
      </c>
      <c r="Y144" s="7">
        <v>77.8</v>
      </c>
      <c r="Z144" s="7">
        <v>1.2</v>
      </c>
      <c r="AA144" s="7">
        <v>7</v>
      </c>
      <c r="AB144" s="7">
        <v>8.1999999999999993</v>
      </c>
      <c r="AC144" s="7">
        <v>0.6</v>
      </c>
      <c r="AD144" s="7">
        <v>9.1999999999999993</v>
      </c>
      <c r="AE144" s="7">
        <v>4.4000000000000004</v>
      </c>
      <c r="AF144" s="7">
        <v>1.6</v>
      </c>
      <c r="AG144" s="7">
        <v>1</v>
      </c>
      <c r="AH144" s="7">
        <v>0.8</v>
      </c>
      <c r="AI144" s="7">
        <v>1.8</v>
      </c>
      <c r="AJ144" s="7">
        <v>5</v>
      </c>
      <c r="AK144" s="7">
        <v>114.2</v>
      </c>
      <c r="AL144" s="7">
        <v>111.1</v>
      </c>
      <c r="AM144" s="7">
        <v>44.4</v>
      </c>
      <c r="AN144" s="7">
        <v>3.5</v>
      </c>
      <c r="AO144" s="7">
        <v>19.100000000000001</v>
      </c>
      <c r="AP144" s="7">
        <v>12.5</v>
      </c>
      <c r="AQ144" s="7">
        <f>0.96*Table1[[#This Row],[FGA]]+Table1[[#This Row],[TOV]]+(0.44*Table1[[#This Row],[FTA]]-Table1[[#This Row],[OREB]])</f>
        <v>24.036000000000001</v>
      </c>
      <c r="AR144" s="5">
        <v>23</v>
      </c>
      <c r="AS144" s="5">
        <v>7</v>
      </c>
      <c r="AT144" s="5">
        <v>15</v>
      </c>
      <c r="AU144" s="5">
        <v>830</v>
      </c>
      <c r="AV144" s="9">
        <f>Table1[[#This Row],[BLK]]+Table1[[#This Row],[PFD]]+Table1[[#This Row],[STL]]+Table1[Deflections]+Table1[[#This Row],[LooseBallsRecovered]]+Table1[[#This Row],[REB]]-Table1[[#This Row],[TOV]]+Table1[[#This Row],[ScreenAssistsPTS]]</f>
        <v>16.299999999999997</v>
      </c>
      <c r="AW14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7.6099999999999994</v>
      </c>
      <c r="AX144" s="9">
        <f>Table1[[#This Row],[PTS]]/Table1[[#This Row],[POSS/G]]</f>
        <v>1.1565984356798136</v>
      </c>
      <c r="AY144" s="9">
        <v>26.3</v>
      </c>
      <c r="AZ144" s="9">
        <v>1.4</v>
      </c>
      <c r="BA144" s="9">
        <f>P144+AB144+AD144</f>
        <v>45.2</v>
      </c>
      <c r="BB144" s="9">
        <v>2.11</v>
      </c>
      <c r="BC144" s="9">
        <v>2.4</v>
      </c>
      <c r="BD144" s="9">
        <v>1.1000000000000001</v>
      </c>
      <c r="BE144" s="9">
        <v>1762.1150589530075</v>
      </c>
      <c r="BF144" s="15">
        <v>24.2</v>
      </c>
      <c r="BG144" s="15">
        <v>16</v>
      </c>
      <c r="BH144" s="9">
        <v>11.5</v>
      </c>
      <c r="BI144" s="9">
        <v>61.2</v>
      </c>
      <c r="BJ144" s="9">
        <f>0.4*Table1[[#This Row],[EFG%]]+0.25*Table1[[#This Row],[TOV%]]+0.2*Table1[[#This Row],[REB%]]+0.15*Table1[[#This Row],[FTr]]</f>
        <v>34.410000000000004</v>
      </c>
      <c r="BK144" s="9">
        <v>64.5</v>
      </c>
      <c r="BL144" s="9">
        <v>30.5</v>
      </c>
      <c r="BM144" s="9">
        <v>97.75</v>
      </c>
      <c r="BN144" s="9">
        <v>19.8</v>
      </c>
      <c r="BO144" s="9">
        <v>3.1</v>
      </c>
      <c r="BP144" s="9">
        <v>54.8</v>
      </c>
      <c r="BQ144" s="9">
        <v>2.5</v>
      </c>
      <c r="BR144" s="9">
        <v>11.1</v>
      </c>
      <c r="BS144" s="9">
        <v>0.23499999999999999</v>
      </c>
      <c r="BT144" s="9">
        <v>5.5</v>
      </c>
      <c r="BU144" s="9">
        <v>13.8</v>
      </c>
      <c r="BV14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17.02000000000001</v>
      </c>
      <c r="BW144" s="9">
        <v>16</v>
      </c>
      <c r="BX144" s="9">
        <v>9</v>
      </c>
      <c r="BY144" s="9">
        <v>29</v>
      </c>
      <c r="BZ14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33.70000000000001</v>
      </c>
      <c r="CA144" s="9">
        <f>Table1[[#This Row],[VA]]/30</f>
        <v>27.666666666666668</v>
      </c>
      <c r="CB14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36.1</v>
      </c>
      <c r="CC14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0.36415449301866026</v>
      </c>
      <c r="CD144" s="12">
        <f>Table1[[#This Row],[Hustle]]/38</f>
        <v>0.42894736842105258</v>
      </c>
      <c r="CE144" s="12">
        <f>Table1[[#This Row],[Utility]]/23</f>
        <v>0.3308695652173913</v>
      </c>
      <c r="CF144" s="12">
        <f>Table1[[#This Row],[PPP]]/1.8</f>
        <v>0.64255468648878533</v>
      </c>
      <c r="CG144" s="12">
        <f>Table1[[#This Row],[AST Ratio]]/35</f>
        <v>0.75142857142857145</v>
      </c>
      <c r="CH144" s="12">
        <f>Table1[[#This Row],[ScreenAssistsPTS]]/18</f>
        <v>7.7777777777777779E-2</v>
      </c>
      <c r="CI144" s="12">
        <f>Table1[[#This Row],[PRA]]/50</f>
        <v>0.90400000000000003</v>
      </c>
      <c r="CJ144" s="12">
        <f>Table1[[#This Row],[AST/TO]]/3</f>
        <v>0.70333333333333325</v>
      </c>
      <c r="CK144" s="12">
        <f>Table1[[#This Row],[REB]]/25</f>
        <v>0.32799999999999996</v>
      </c>
      <c r="CL144" s="12">
        <f>Table1[[#This Row],[Deflections]]/5</f>
        <v>0.48</v>
      </c>
      <c r="CM144" s="12">
        <f>Table1[[#This Row],[LooseBallsRecovered]]/2.3</f>
        <v>0.47826086956521746</v>
      </c>
      <c r="CN144" s="12">
        <f>Table1[[#This Row],[TeamELO]]/1800</f>
        <v>0.9789528105294486</v>
      </c>
      <c r="CO144" s="12">
        <f>Table1[[#This Row],[EFG%]]/70</f>
        <v>0.87428571428571433</v>
      </c>
      <c r="CP144" s="12">
        <f>Table1[[#This Row],[TS%]]/70</f>
        <v>0.92142857142857137</v>
      </c>
      <c r="CQ144" s="12">
        <f>Table1[[#This Row],[USG%]]/40</f>
        <v>0.76249999999999996</v>
      </c>
      <c r="CR144" s="12">
        <f>Table1[[#This Row],[PACE]]/110</f>
        <v>0.88863636363636367</v>
      </c>
      <c r="CS144" s="12">
        <f>Table1[[#This Row],[PIE]]/24</f>
        <v>0.82500000000000007</v>
      </c>
      <c r="CT144" s="12">
        <f>(0.4*Table1[[#This Row],[EFG%]]+0.25*Table1[[#This Row],[TOV%]]+0.2*Table1[[#This Row],[REB%]]+0.15*Table1[[#This Row],[FTr]])/42</f>
        <v>0.81928571428571439</v>
      </c>
      <c r="CU144" s="12">
        <f>Table1[[#This Row],[NETRTG]]/17</f>
        <v>0.18235294117647061</v>
      </c>
      <c r="CV144" s="12">
        <f>Table1[[#This Row],[FP]]/62</f>
        <v>0.88387096774193541</v>
      </c>
      <c r="CW144" s="12">
        <f>Table1[[#This Row],[RPM(+/-)]]/12</f>
        <v>0.20833333333333334</v>
      </c>
      <c r="CX144" s="12">
        <f>Table1[[#This Row],[BPM]]/12</f>
        <v>0.92499999999999993</v>
      </c>
      <c r="CY144" s="12">
        <f>Table1[[#This Row],[WS/48]]/0.3</f>
        <v>0.78333333333333333</v>
      </c>
      <c r="CZ144" s="12">
        <f>Table1[[#This Row],[PIPM]]/9</f>
        <v>0.61111111111111116</v>
      </c>
      <c r="DA144" s="12">
        <f>Table1[[#This Row],[WAR]]/20</f>
        <v>0.69000000000000006</v>
      </c>
      <c r="DB144" s="12">
        <f>Table1[[#This Row],[GmSc]]/21</f>
        <v>0.81047619047619102</v>
      </c>
      <c r="DC144" s="12">
        <f>Table1[[#This Row],[WinsRPM]]/21</f>
        <v>0.76190476190476186</v>
      </c>
      <c r="DD144" s="12">
        <f>Table1[[#This Row],[VORP]]/10</f>
        <v>0.9</v>
      </c>
      <c r="DE144" s="12">
        <f>Table1[[#This Row],[PER]]/33</f>
        <v>0.87878787878787878</v>
      </c>
      <c r="DF144" s="12">
        <f>Table1[[#This Row],[EFF]]/36</f>
        <v>0.93611111111111134</v>
      </c>
      <c r="DG144" s="12">
        <f>Table1[[#This Row],[EWA]]/30</f>
        <v>0.92222222222222228</v>
      </c>
      <c r="DH144" s="12">
        <f>Table1[[#This Row],[PIR]]/40</f>
        <v>0.90250000000000008</v>
      </c>
      <c r="DI144" s="12">
        <f>Table1[[#This Row],[Tendex]]/0.38</f>
        <v>0.95830129741752701</v>
      </c>
      <c r="DJ144" s="14">
        <f>SUM(Table1[[#This Row],[DPI]:[%Tendex]])/32</f>
        <v>0.70467395296918167</v>
      </c>
    </row>
    <row r="145" spans="1:114" x14ac:dyDescent="0.25">
      <c r="A145" t="s">
        <v>68</v>
      </c>
      <c r="B145" t="s">
        <v>90</v>
      </c>
      <c r="C145" t="s">
        <v>92</v>
      </c>
      <c r="D145" t="s">
        <v>59</v>
      </c>
      <c r="E145" s="7">
        <v>10.5</v>
      </c>
      <c r="F145" t="s">
        <v>7</v>
      </c>
      <c r="G145" s="7">
        <v>96.75</v>
      </c>
      <c r="H145" s="6">
        <v>28</v>
      </c>
      <c r="I145" s="6">
        <v>35</v>
      </c>
      <c r="J145" s="6">
        <v>23</v>
      </c>
      <c r="K145" s="6">
        <v>12</v>
      </c>
      <c r="L145" s="8">
        <f>Table1[[#This Row],[W]]/Table1[[#This Row],[GP]]</f>
        <v>0.65714285714285714</v>
      </c>
      <c r="M145" s="6">
        <v>10641.33333333335</v>
      </c>
      <c r="N145" s="7">
        <v>37.299999999999997</v>
      </c>
      <c r="O145" s="7">
        <v>1305.5</v>
      </c>
      <c r="P145" s="7">
        <v>21.3</v>
      </c>
      <c r="Q145" s="7">
        <v>7.5</v>
      </c>
      <c r="R145" s="7">
        <v>15.8</v>
      </c>
      <c r="S145" s="7">
        <v>47.2</v>
      </c>
      <c r="T145" s="7">
        <v>1.1000000000000001</v>
      </c>
      <c r="U145" s="7">
        <v>3.5</v>
      </c>
      <c r="V145" s="7">
        <v>33.1</v>
      </c>
      <c r="W145" s="7">
        <v>5.3</v>
      </c>
      <c r="X145" s="7">
        <v>6</v>
      </c>
      <c r="Y145" s="7">
        <v>87.7</v>
      </c>
      <c r="Z145" s="7">
        <v>1.3</v>
      </c>
      <c r="AA145" s="7">
        <v>4.2</v>
      </c>
      <c r="AB145" s="7">
        <v>5.5</v>
      </c>
      <c r="AC145" s="7">
        <v>0.3</v>
      </c>
      <c r="AD145" s="7">
        <v>4.8</v>
      </c>
      <c r="AE145" s="7">
        <v>1.8</v>
      </c>
      <c r="AF145" s="7">
        <v>1.8</v>
      </c>
      <c r="AG145" s="7">
        <v>0.3</v>
      </c>
      <c r="AH145" s="7">
        <v>0.8</v>
      </c>
      <c r="AI145" s="7">
        <v>1.3</v>
      </c>
      <c r="AJ145" s="7">
        <v>4.8</v>
      </c>
      <c r="AK145" s="7">
        <v>113.3</v>
      </c>
      <c r="AL145" s="7">
        <v>106.2</v>
      </c>
      <c r="AM145" s="7">
        <v>20.100000000000001</v>
      </c>
      <c r="AN145" s="7">
        <v>3.5</v>
      </c>
      <c r="AO145" s="7">
        <v>11.8</v>
      </c>
      <c r="AP145" s="7">
        <v>7.2</v>
      </c>
      <c r="AQ145" s="7">
        <f>0.96*Table1[[#This Row],[FGA]]+Table1[[#This Row],[TOV]]+(0.44*Table1[[#This Row],[FTA]]-Table1[[#This Row],[OREB]])</f>
        <v>18.308</v>
      </c>
      <c r="AR145" s="5">
        <v>3</v>
      </c>
      <c r="AS145" s="5">
        <v>0</v>
      </c>
      <c r="AT145" s="5">
        <v>8.1999999999999993</v>
      </c>
      <c r="AU145" s="5">
        <v>400</v>
      </c>
      <c r="AV145" s="9">
        <f>Table1[[#This Row],[BLK]]+Table1[[#This Row],[PFD]]+Table1[[#This Row],[STL]]+Table1[Deflections]+Table1[[#This Row],[LooseBallsRecovered]]+Table1[[#This Row],[REB]]-Table1[[#This Row],[TOV]]+Table1[[#This Row],[ScreenAssistsPTS]]</f>
        <v>16.2</v>
      </c>
      <c r="AW14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11.28</v>
      </c>
      <c r="AX145" s="9">
        <f>Table1[[#This Row],[PTS]]/Table1[[#This Row],[POSS/G]]</f>
        <v>1.1634258247760543</v>
      </c>
      <c r="AY145" s="9">
        <v>19.399999999999999</v>
      </c>
      <c r="AZ145" s="9">
        <v>0.6</v>
      </c>
      <c r="BA145" s="9">
        <f>P145+AB145+AD145</f>
        <v>31.6</v>
      </c>
      <c r="BB145" s="9">
        <v>2.68</v>
      </c>
      <c r="BC145" s="9">
        <v>3.3</v>
      </c>
      <c r="BD145" s="9">
        <v>1.7</v>
      </c>
      <c r="BE145" s="9">
        <v>1499.0411115068555</v>
      </c>
      <c r="BF145" s="15">
        <v>33.5</v>
      </c>
      <c r="BG145" s="15">
        <v>8.9</v>
      </c>
      <c r="BH145" s="9">
        <v>7.6</v>
      </c>
      <c r="BI145" s="9">
        <v>50.8</v>
      </c>
      <c r="BJ145" s="9">
        <f>0.4*Table1[[#This Row],[EFG%]]+0.25*Table1[[#This Row],[TOV%]]+0.2*Table1[[#This Row],[REB%]]+0.15*Table1[[#This Row],[FTr]]</f>
        <v>29.09</v>
      </c>
      <c r="BK145" s="9">
        <v>57.8</v>
      </c>
      <c r="BL145" s="9">
        <v>23.5</v>
      </c>
      <c r="BM145" s="9">
        <v>95.92</v>
      </c>
      <c r="BN145" s="9">
        <v>14.5</v>
      </c>
      <c r="BO145" s="9">
        <v>7.1</v>
      </c>
      <c r="BP145" s="9">
        <v>39.700000000000003</v>
      </c>
      <c r="BQ145" s="9">
        <v>5.5</v>
      </c>
      <c r="BR145" s="9">
        <v>4.8</v>
      </c>
      <c r="BS145" s="9">
        <v>0.191</v>
      </c>
      <c r="BT145" s="9">
        <v>3.5</v>
      </c>
      <c r="BU145" s="9">
        <v>11.2</v>
      </c>
      <c r="BV14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12.98</v>
      </c>
      <c r="BW145" s="9">
        <v>12</v>
      </c>
      <c r="BX145" s="9">
        <v>3.2</v>
      </c>
      <c r="BY145" s="9">
        <v>22.5</v>
      </c>
      <c r="BZ14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22.899999999999995</v>
      </c>
      <c r="CA145" s="9">
        <f>Table1[[#This Row],[VA]]/30</f>
        <v>13.333333333333334</v>
      </c>
      <c r="CB14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25.599999999999991</v>
      </c>
      <c r="CC14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0.252708032108244</v>
      </c>
      <c r="CD145" s="12">
        <f>Table1[[#This Row],[Hustle]]/38</f>
        <v>0.4263157894736842</v>
      </c>
      <c r="CE145" s="12">
        <f>Table1[[#This Row],[Utility]]/23</f>
        <v>0.49043478260869561</v>
      </c>
      <c r="CF145" s="12">
        <f>Table1[[#This Row],[PPP]]/1.8</f>
        <v>0.64634768043114121</v>
      </c>
      <c r="CG145" s="12">
        <f>Table1[[#This Row],[AST Ratio]]/35</f>
        <v>0.55428571428571427</v>
      </c>
      <c r="CH145" s="12">
        <f>Table1[[#This Row],[ScreenAssistsPTS]]/18</f>
        <v>3.3333333333333333E-2</v>
      </c>
      <c r="CI145" s="12">
        <f>Table1[[#This Row],[PRA]]/50</f>
        <v>0.63200000000000001</v>
      </c>
      <c r="CJ145" s="12">
        <f>Table1[[#This Row],[AST/TO]]/3</f>
        <v>0.89333333333333342</v>
      </c>
      <c r="CK145" s="12">
        <f>Table1[[#This Row],[REB]]/25</f>
        <v>0.22</v>
      </c>
      <c r="CL145" s="12">
        <f>Table1[[#This Row],[Deflections]]/5</f>
        <v>0.65999999999999992</v>
      </c>
      <c r="CM145" s="12">
        <f>Table1[[#This Row],[LooseBallsRecovered]]/2.3</f>
        <v>0.73913043478260876</v>
      </c>
      <c r="CN145" s="12">
        <f>Table1[[#This Row],[TeamELO]]/1800</f>
        <v>0.83280061750380863</v>
      </c>
      <c r="CO145" s="12">
        <f>Table1[[#This Row],[EFG%]]/70</f>
        <v>0.72571428571428565</v>
      </c>
      <c r="CP145" s="12">
        <f>Table1[[#This Row],[TS%]]/70</f>
        <v>0.82571428571428562</v>
      </c>
      <c r="CQ145" s="12">
        <f>Table1[[#This Row],[USG%]]/40</f>
        <v>0.58750000000000002</v>
      </c>
      <c r="CR145" s="12">
        <f>Table1[[#This Row],[PACE]]/110</f>
        <v>0.872</v>
      </c>
      <c r="CS145" s="12">
        <f>Table1[[#This Row],[PIE]]/24</f>
        <v>0.60416666666666663</v>
      </c>
      <c r="CT145" s="12">
        <f>(0.4*Table1[[#This Row],[EFG%]]+0.25*Table1[[#This Row],[TOV%]]+0.2*Table1[[#This Row],[REB%]]+0.15*Table1[[#This Row],[FTr]])/42</f>
        <v>0.69261904761904758</v>
      </c>
      <c r="CU145" s="12">
        <f>Table1[[#This Row],[NETRTG]]/17</f>
        <v>0.41764705882352937</v>
      </c>
      <c r="CV145" s="12">
        <f>Table1[[#This Row],[FP]]/62</f>
        <v>0.64032258064516134</v>
      </c>
      <c r="CW145" s="12">
        <f>Table1[[#This Row],[RPM(+/-)]]/12</f>
        <v>0.45833333333333331</v>
      </c>
      <c r="CX145" s="12">
        <f>Table1[[#This Row],[BPM]]/12</f>
        <v>0.39999999999999997</v>
      </c>
      <c r="CY145" s="12">
        <f>Table1[[#This Row],[WS/48]]/0.3</f>
        <v>0.63666666666666671</v>
      </c>
      <c r="CZ145" s="12">
        <f>Table1[[#This Row],[PIPM]]/9</f>
        <v>0.3888888888888889</v>
      </c>
      <c r="DA145" s="12">
        <f>Table1[[#This Row],[WAR]]/20</f>
        <v>0.55999999999999994</v>
      </c>
      <c r="DB145" s="12">
        <f>Table1[[#This Row],[GmSc]]/21</f>
        <v>0.61809523809523814</v>
      </c>
      <c r="DC145" s="12">
        <f>Table1[[#This Row],[WinsRPM]]/21</f>
        <v>0.5714285714285714</v>
      </c>
      <c r="DD145" s="12">
        <f>Table1[[#This Row],[VORP]]/10</f>
        <v>0.32</v>
      </c>
      <c r="DE145" s="12">
        <f>Table1[[#This Row],[PER]]/33</f>
        <v>0.68181818181818177</v>
      </c>
      <c r="DF145" s="12">
        <f>Table1[[#This Row],[EFF]]/36</f>
        <v>0.63611111111111096</v>
      </c>
      <c r="DG145" s="12">
        <f>Table1[[#This Row],[EWA]]/30</f>
        <v>0.44444444444444448</v>
      </c>
      <c r="DH145" s="12">
        <f>Table1[[#This Row],[PIR]]/40</f>
        <v>0.63999999999999979</v>
      </c>
      <c r="DI145" s="12">
        <f>Table1[[#This Row],[Tendex]]/0.38</f>
        <v>0.66502113712695787</v>
      </c>
      <c r="DJ145" s="14">
        <f>SUM(Table1[[#This Row],[DPI]:[%Tendex]])/32</f>
        <v>0.57857728699527144</v>
      </c>
    </row>
    <row r="146" spans="1:114" x14ac:dyDescent="0.25">
      <c r="A146" t="s">
        <v>82</v>
      </c>
      <c r="B146" t="s">
        <v>90</v>
      </c>
      <c r="C146" t="s">
        <v>93</v>
      </c>
      <c r="D146" t="s">
        <v>72</v>
      </c>
      <c r="E146" s="7">
        <v>10.5</v>
      </c>
      <c r="F146" t="s">
        <v>83</v>
      </c>
      <c r="G146" s="7">
        <v>97.34</v>
      </c>
      <c r="H146" s="6">
        <v>28</v>
      </c>
      <c r="I146" s="6">
        <v>60</v>
      </c>
      <c r="J146" s="6">
        <v>35</v>
      </c>
      <c r="K146" s="6">
        <v>25</v>
      </c>
      <c r="L146" s="8">
        <f>Table1[[#This Row],[W]]/Table1[[#This Row],[GP]]</f>
        <v>0.58333333333333337</v>
      </c>
      <c r="M146" s="6">
        <v>24798</v>
      </c>
      <c r="N146" s="7">
        <v>36.6</v>
      </c>
      <c r="O146" s="7">
        <v>2196</v>
      </c>
      <c r="P146" s="7">
        <v>22.4</v>
      </c>
      <c r="Q146" s="7">
        <v>7.5</v>
      </c>
      <c r="R146" s="7">
        <v>17</v>
      </c>
      <c r="S146" s="7">
        <v>44.3</v>
      </c>
      <c r="T146" s="7">
        <v>3.3</v>
      </c>
      <c r="U146" s="7">
        <v>7.7</v>
      </c>
      <c r="V146" s="7">
        <v>42.1</v>
      </c>
      <c r="W146" s="7">
        <v>4.0999999999999996</v>
      </c>
      <c r="X146" s="7">
        <v>5</v>
      </c>
      <c r="Y146" s="7">
        <v>81.099999999999994</v>
      </c>
      <c r="Z146" s="7">
        <v>1</v>
      </c>
      <c r="AA146" s="7">
        <v>4.5999999999999996</v>
      </c>
      <c r="AB146" s="7">
        <v>5.6</v>
      </c>
      <c r="AC146" s="7">
        <v>0.3</v>
      </c>
      <c r="AD146" s="7">
        <v>3.3</v>
      </c>
      <c r="AE146" s="7">
        <v>2.7</v>
      </c>
      <c r="AF146" s="7">
        <v>2.2000000000000002</v>
      </c>
      <c r="AG146" s="7">
        <v>0.5</v>
      </c>
      <c r="AH146" s="7">
        <v>0.7</v>
      </c>
      <c r="AI146" s="7">
        <v>2.9</v>
      </c>
      <c r="AJ146" s="7">
        <v>4</v>
      </c>
      <c r="AK146" s="7">
        <v>109.5</v>
      </c>
      <c r="AL146" s="7">
        <v>105.7</v>
      </c>
      <c r="AM146" s="7">
        <v>14.1</v>
      </c>
      <c r="AN146" s="7">
        <v>2.5</v>
      </c>
      <c r="AO146" s="7">
        <v>12.9</v>
      </c>
      <c r="AP146" s="7">
        <v>10.7</v>
      </c>
      <c r="AQ146" s="7">
        <f>0.96*Table1[[#This Row],[FGA]]+Table1[[#This Row],[TOV]]+(0.44*Table1[[#This Row],[FTA]]-Table1[[#This Row],[OREB]])</f>
        <v>20.22</v>
      </c>
      <c r="AR146" s="5">
        <v>3</v>
      </c>
      <c r="AS146" s="5">
        <v>0</v>
      </c>
      <c r="AT146" s="5">
        <v>8</v>
      </c>
      <c r="AU146" s="5">
        <v>365</v>
      </c>
      <c r="AV146" s="9">
        <f>Table1[[#This Row],[BLK]]+Table1[[#This Row],[PFD]]+Table1[[#This Row],[STL]]+Table1[Deflections]+Table1[[#This Row],[LooseBallsRecovered]]+Table1[[#This Row],[REB]]-Table1[[#This Row],[TOV]]+Table1[[#This Row],[ScreenAssistsPTS]]</f>
        <v>16.100000000000001</v>
      </c>
      <c r="AW14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8.11</v>
      </c>
      <c r="AX146" s="9">
        <f>Table1[[#This Row],[PTS]]/Table1[[#This Row],[POSS/G]]</f>
        <v>1.1078140454995054</v>
      </c>
      <c r="AY146" s="9">
        <v>13</v>
      </c>
      <c r="AZ146" s="9">
        <v>0.8</v>
      </c>
      <c r="BA146" s="9">
        <f>P146+AB146+AD146</f>
        <v>31.3</v>
      </c>
      <c r="BB146" s="9">
        <v>1.21</v>
      </c>
      <c r="BC146" s="9">
        <v>3.9</v>
      </c>
      <c r="BD146" s="9">
        <v>1.8</v>
      </c>
      <c r="BE146" s="9">
        <v>1552.4606409099727</v>
      </c>
      <c r="BF146" s="15">
        <v>24.1</v>
      </c>
      <c r="BG146" s="15">
        <v>12</v>
      </c>
      <c r="BH146" s="9">
        <v>7.5</v>
      </c>
      <c r="BI146" s="9">
        <v>53.8</v>
      </c>
      <c r="BJ146" s="9">
        <f>0.4*Table1[[#This Row],[EFG%]]+0.25*Table1[[#This Row],[TOV%]]+0.2*Table1[[#This Row],[REB%]]+0.15*Table1[[#This Row],[FTr]]</f>
        <v>29.634999999999998</v>
      </c>
      <c r="BK146" s="9">
        <v>58.2</v>
      </c>
      <c r="BL146" s="9">
        <v>25.1</v>
      </c>
      <c r="BM146" s="9">
        <v>98.22</v>
      </c>
      <c r="BN146" s="9">
        <v>12.6</v>
      </c>
      <c r="BO146" s="9">
        <v>3.8</v>
      </c>
      <c r="BP146" s="9">
        <v>39.1</v>
      </c>
      <c r="BQ146" s="9">
        <v>2.8</v>
      </c>
      <c r="BR146" s="9">
        <v>2.2000000000000002</v>
      </c>
      <c r="BS146" s="9">
        <v>0.14099999999999999</v>
      </c>
      <c r="BT146" s="9">
        <v>2.2000000000000002</v>
      </c>
      <c r="BU146" s="9">
        <v>8.6999999999999993</v>
      </c>
      <c r="BV14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12.629999999999999</v>
      </c>
      <c r="BW146" s="9">
        <v>11.5</v>
      </c>
      <c r="BX146" s="9">
        <v>3.5</v>
      </c>
      <c r="BY146" s="9">
        <v>19</v>
      </c>
      <c r="BZ14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20.900000000000002</v>
      </c>
      <c r="CA146" s="9">
        <f>Table1[[#This Row],[VA]]/30</f>
        <v>12.166666666666666</v>
      </c>
      <c r="CB14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21.3</v>
      </c>
      <c r="CC14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0.22651879708815514</v>
      </c>
      <c r="CD146" s="12">
        <f>Table1[[#This Row],[Hustle]]/38</f>
        <v>0.42368421052631583</v>
      </c>
      <c r="CE146" s="12">
        <f>Table1[[#This Row],[Utility]]/23</f>
        <v>0.3526086956521739</v>
      </c>
      <c r="CF146" s="12">
        <f>Table1[[#This Row],[PPP]]/1.8</f>
        <v>0.61545224749972516</v>
      </c>
      <c r="CG146" s="12">
        <f>Table1[[#This Row],[AST Ratio]]/35</f>
        <v>0.37142857142857144</v>
      </c>
      <c r="CH146" s="12">
        <f>Table1[[#This Row],[ScreenAssistsPTS]]/18</f>
        <v>4.4444444444444446E-2</v>
      </c>
      <c r="CI146" s="12">
        <f>Table1[[#This Row],[PRA]]/50</f>
        <v>0.626</v>
      </c>
      <c r="CJ146" s="12">
        <f>Table1[[#This Row],[AST/TO]]/3</f>
        <v>0.40333333333333332</v>
      </c>
      <c r="CK146" s="12">
        <f>Table1[[#This Row],[REB]]/25</f>
        <v>0.22399999999999998</v>
      </c>
      <c r="CL146" s="12">
        <f>Table1[[#This Row],[Deflections]]/5</f>
        <v>0.78</v>
      </c>
      <c r="CM146" s="12">
        <f>Table1[[#This Row],[LooseBallsRecovered]]/2.3</f>
        <v>0.78260869565217395</v>
      </c>
      <c r="CN146" s="12">
        <f>Table1[[#This Row],[TeamELO]]/1800</f>
        <v>0.86247813383887373</v>
      </c>
      <c r="CO146" s="12">
        <f>Table1[[#This Row],[EFG%]]/70</f>
        <v>0.76857142857142857</v>
      </c>
      <c r="CP146" s="12">
        <f>Table1[[#This Row],[TS%]]/70</f>
        <v>0.83142857142857152</v>
      </c>
      <c r="CQ146" s="12">
        <f>Table1[[#This Row],[USG%]]/40</f>
        <v>0.62750000000000006</v>
      </c>
      <c r="CR146" s="12">
        <f>Table1[[#This Row],[PACE]]/110</f>
        <v>0.89290909090909087</v>
      </c>
      <c r="CS146" s="12">
        <f>Table1[[#This Row],[PIE]]/24</f>
        <v>0.52500000000000002</v>
      </c>
      <c r="CT146" s="12">
        <f>(0.4*Table1[[#This Row],[EFG%]]+0.25*Table1[[#This Row],[TOV%]]+0.2*Table1[[#This Row],[REB%]]+0.15*Table1[[#This Row],[FTr]])/42</f>
        <v>0.70559523809523805</v>
      </c>
      <c r="CU146" s="12">
        <f>Table1[[#This Row],[NETRTG]]/17</f>
        <v>0.22352941176470587</v>
      </c>
      <c r="CV146" s="12">
        <f>Table1[[#This Row],[FP]]/62</f>
        <v>0.63064516129032255</v>
      </c>
      <c r="CW146" s="12">
        <f>Table1[[#This Row],[RPM(+/-)]]/12</f>
        <v>0.23333333333333331</v>
      </c>
      <c r="CX146" s="12">
        <f>Table1[[#This Row],[BPM]]/12</f>
        <v>0.18333333333333335</v>
      </c>
      <c r="CY146" s="12">
        <f>Table1[[#This Row],[WS/48]]/0.3</f>
        <v>0.47</v>
      </c>
      <c r="CZ146" s="12">
        <f>Table1[[#This Row],[PIPM]]/9</f>
        <v>0.24444444444444446</v>
      </c>
      <c r="DA146" s="12">
        <f>Table1[[#This Row],[WAR]]/20</f>
        <v>0.43499999999999994</v>
      </c>
      <c r="DB146" s="12">
        <f>Table1[[#This Row],[GmSc]]/21</f>
        <v>0.60142857142857142</v>
      </c>
      <c r="DC146" s="12">
        <f>Table1[[#This Row],[WinsRPM]]/21</f>
        <v>0.54761904761904767</v>
      </c>
      <c r="DD146" s="12">
        <f>Table1[[#This Row],[VORP]]/10</f>
        <v>0.35</v>
      </c>
      <c r="DE146" s="12">
        <f>Table1[[#This Row],[PER]]/33</f>
        <v>0.5757575757575758</v>
      </c>
      <c r="DF146" s="12">
        <f>Table1[[#This Row],[EFF]]/36</f>
        <v>0.5805555555555556</v>
      </c>
      <c r="DG146" s="12">
        <f>Table1[[#This Row],[EWA]]/30</f>
        <v>0.40555555555555556</v>
      </c>
      <c r="DH146" s="12">
        <f>Table1[[#This Row],[PIR]]/40</f>
        <v>0.53249999999999997</v>
      </c>
      <c r="DI146" s="12">
        <f>Table1[[#This Row],[Tendex]]/0.38</f>
        <v>0.59610209760040822</v>
      </c>
      <c r="DJ146" s="14">
        <f>SUM(Table1[[#This Row],[DPI]:[%Tendex]])/32</f>
        <v>0.5139639609082125</v>
      </c>
    </row>
    <row r="147" spans="1:114" x14ac:dyDescent="0.25">
      <c r="A147" t="s">
        <v>82</v>
      </c>
      <c r="B147" t="s">
        <v>90</v>
      </c>
      <c r="C147" t="s">
        <v>94</v>
      </c>
      <c r="D147" t="s">
        <v>72</v>
      </c>
      <c r="E147" s="7">
        <v>10.5</v>
      </c>
      <c r="F147" t="s">
        <v>83</v>
      </c>
      <c r="G147" s="7">
        <v>97.34</v>
      </c>
      <c r="H147" s="6">
        <v>28</v>
      </c>
      <c r="I147" s="6">
        <v>79</v>
      </c>
      <c r="J147" s="6">
        <v>47</v>
      </c>
      <c r="K147" s="6">
        <v>32</v>
      </c>
      <c r="L147" s="8">
        <f>Table1[[#This Row],[W]]/Table1[[#This Row],[GP]]</f>
        <v>0.59493670886075944</v>
      </c>
      <c r="M147" s="6">
        <v>34319</v>
      </c>
      <c r="N147" s="7">
        <v>36.6</v>
      </c>
      <c r="O147" s="7">
        <v>2891.4</v>
      </c>
      <c r="P147" s="7">
        <v>21.9</v>
      </c>
      <c r="Q147" s="7">
        <v>7.3</v>
      </c>
      <c r="R147" s="7">
        <v>17</v>
      </c>
      <c r="S147" s="7">
        <v>43</v>
      </c>
      <c r="T147" s="7">
        <v>3.1</v>
      </c>
      <c r="U147" s="7">
        <v>7.7</v>
      </c>
      <c r="V147" s="7">
        <v>40.1</v>
      </c>
      <c r="W147" s="7">
        <v>4.3</v>
      </c>
      <c r="X147" s="7">
        <v>5.2</v>
      </c>
      <c r="Y147" s="7">
        <v>82.2</v>
      </c>
      <c r="Z147" s="7">
        <v>0.9</v>
      </c>
      <c r="AA147" s="7">
        <v>4.7</v>
      </c>
      <c r="AB147" s="7">
        <v>5.7</v>
      </c>
      <c r="AC147" s="7">
        <v>0.3</v>
      </c>
      <c r="AD147" s="7">
        <v>3.3</v>
      </c>
      <c r="AE147" s="7">
        <v>2.7</v>
      </c>
      <c r="AF147" s="7">
        <v>2</v>
      </c>
      <c r="AG147" s="7">
        <v>0.5</v>
      </c>
      <c r="AH147" s="7">
        <v>0.8</v>
      </c>
      <c r="AI147" s="7">
        <v>2.9</v>
      </c>
      <c r="AJ147" s="7">
        <v>4.0999999999999996</v>
      </c>
      <c r="AK147" s="7">
        <v>109.7</v>
      </c>
      <c r="AL147" s="7">
        <v>106</v>
      </c>
      <c r="AM147" s="7">
        <v>14.3</v>
      </c>
      <c r="AN147" s="7">
        <v>2.2999999999999998</v>
      </c>
      <c r="AO147" s="7">
        <v>13.2</v>
      </c>
      <c r="AP147" s="7">
        <v>10.7</v>
      </c>
      <c r="AQ147" s="7">
        <f>0.96*Table1[[#This Row],[FGA]]+Table1[[#This Row],[TOV]]+(0.44*Table1[[#This Row],[FTA]]-Table1[[#This Row],[OREB]])</f>
        <v>20.408000000000001</v>
      </c>
      <c r="AR147" s="5">
        <v>4</v>
      </c>
      <c r="AS147" s="5">
        <v>0</v>
      </c>
      <c r="AT147" s="5">
        <v>8.3000000000000007</v>
      </c>
      <c r="AU147" s="5">
        <v>354</v>
      </c>
      <c r="AV147" s="9">
        <f>Table1[[#This Row],[BLK]]+Table1[[#This Row],[PFD]]+Table1[[#This Row],[STL]]+Table1[Deflections]+Table1[[#This Row],[LooseBallsRecovered]]+Table1[[#This Row],[REB]]-Table1[[#This Row],[TOV]]+Table1[[#This Row],[ScreenAssistsPTS]]</f>
        <v>16.100000000000001</v>
      </c>
      <c r="AW14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7.9399999999999995</v>
      </c>
      <c r="AX147" s="9">
        <f>Table1[[#This Row],[PTS]]/Table1[[#This Row],[POSS/G]]</f>
        <v>1.0731085848686788</v>
      </c>
      <c r="AY147" s="9">
        <v>13.3</v>
      </c>
      <c r="AZ147" s="9">
        <v>0.8</v>
      </c>
      <c r="BA147" s="9">
        <f>P147+AB147+AD147</f>
        <v>30.9</v>
      </c>
      <c r="BB147" s="9">
        <v>1.24</v>
      </c>
      <c r="BC147" s="9">
        <v>3.9</v>
      </c>
      <c r="BD147" s="9">
        <v>1.8</v>
      </c>
      <c r="BE147" s="9">
        <v>1559.8053212517241</v>
      </c>
      <c r="BF147" s="15">
        <v>25.3</v>
      </c>
      <c r="BG147" s="15">
        <v>12</v>
      </c>
      <c r="BH147" s="9">
        <v>7.6</v>
      </c>
      <c r="BI147" s="9">
        <v>52.1</v>
      </c>
      <c r="BJ147" s="9">
        <f>0.4*Table1[[#This Row],[EFG%]]+0.25*Table1[[#This Row],[TOV%]]+0.2*Table1[[#This Row],[REB%]]+0.15*Table1[[#This Row],[FTr]]</f>
        <v>29.155000000000001</v>
      </c>
      <c r="BK147" s="9">
        <v>57</v>
      </c>
      <c r="BL147" s="9">
        <v>24.8</v>
      </c>
      <c r="BM147" s="9">
        <v>99.23</v>
      </c>
      <c r="BN147" s="9">
        <v>12</v>
      </c>
      <c r="BO147" s="9">
        <v>3.7</v>
      </c>
      <c r="BP147" s="9">
        <v>38.6</v>
      </c>
      <c r="BQ147" s="9">
        <v>2.9</v>
      </c>
      <c r="BR147" s="9">
        <v>2.4</v>
      </c>
      <c r="BS147" s="9">
        <v>0.14299999999999999</v>
      </c>
      <c r="BT147" s="9">
        <v>2.27</v>
      </c>
      <c r="BU147" s="9">
        <v>8.8258696929999996</v>
      </c>
      <c r="BV14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11.73</v>
      </c>
      <c r="BW147" s="9">
        <v>11.12</v>
      </c>
      <c r="BX147" s="9">
        <v>3.1</v>
      </c>
      <c r="BY147" s="9">
        <v>18.71</v>
      </c>
      <c r="BZ14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20.099999999999998</v>
      </c>
      <c r="CA147" s="9">
        <f>Table1[[#This Row],[VA]]/30</f>
        <v>11.8</v>
      </c>
      <c r="CB14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20.5</v>
      </c>
      <c r="CC14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0.21778814991607923</v>
      </c>
      <c r="CD147" s="12">
        <f>Table1[[#This Row],[Hustle]]/38</f>
        <v>0.42368421052631583</v>
      </c>
      <c r="CE147" s="12">
        <f>Table1[[#This Row],[Utility]]/23</f>
        <v>0.34521739130434781</v>
      </c>
      <c r="CF147" s="12">
        <f>Table1[[#This Row],[PPP]]/1.8</f>
        <v>0.59617143603815481</v>
      </c>
      <c r="CG147" s="12">
        <f>Table1[[#This Row],[AST Ratio]]/35</f>
        <v>0.38</v>
      </c>
      <c r="CH147" s="12">
        <f>Table1[[#This Row],[ScreenAssistsPTS]]/18</f>
        <v>4.4444444444444446E-2</v>
      </c>
      <c r="CI147" s="12">
        <f>Table1[[#This Row],[PRA]]/50</f>
        <v>0.61799999999999999</v>
      </c>
      <c r="CJ147" s="12">
        <f>Table1[[#This Row],[AST/TO]]/3</f>
        <v>0.41333333333333333</v>
      </c>
      <c r="CK147" s="12">
        <f>Table1[[#This Row],[REB]]/25</f>
        <v>0.22800000000000001</v>
      </c>
      <c r="CL147" s="12">
        <f>Table1[[#This Row],[Deflections]]/5</f>
        <v>0.78</v>
      </c>
      <c r="CM147" s="12">
        <f>Table1[[#This Row],[LooseBallsRecovered]]/2.3</f>
        <v>0.78260869565217395</v>
      </c>
      <c r="CN147" s="12">
        <f>Table1[[#This Row],[TeamELO]]/1800</f>
        <v>0.86655851180651333</v>
      </c>
      <c r="CO147" s="12">
        <f>Table1[[#This Row],[EFG%]]/70</f>
        <v>0.74428571428571433</v>
      </c>
      <c r="CP147" s="12">
        <f>Table1[[#This Row],[TS%]]/70</f>
        <v>0.81428571428571428</v>
      </c>
      <c r="CQ147" s="12">
        <f>Table1[[#This Row],[USG%]]/40</f>
        <v>0.62</v>
      </c>
      <c r="CR147" s="12">
        <f>Table1[[#This Row],[PACE]]/110</f>
        <v>0.90209090909090917</v>
      </c>
      <c r="CS147" s="12">
        <f>Table1[[#This Row],[PIE]]/24</f>
        <v>0.5</v>
      </c>
      <c r="CT147" s="12">
        <f>(0.4*Table1[[#This Row],[EFG%]]+0.25*Table1[[#This Row],[TOV%]]+0.2*Table1[[#This Row],[REB%]]+0.15*Table1[[#This Row],[FTr]])/42</f>
        <v>0.69416666666666671</v>
      </c>
      <c r="CU147" s="12">
        <f>Table1[[#This Row],[NETRTG]]/17</f>
        <v>0.21764705882352942</v>
      </c>
      <c r="CV147" s="12">
        <f>Table1[[#This Row],[FP]]/62</f>
        <v>0.6225806451612903</v>
      </c>
      <c r="CW147" s="12">
        <f>Table1[[#This Row],[RPM(+/-)]]/12</f>
        <v>0.24166666666666667</v>
      </c>
      <c r="CX147" s="12">
        <f>Table1[[#This Row],[BPM]]/12</f>
        <v>0.19999999999999998</v>
      </c>
      <c r="CY147" s="12">
        <f>Table1[[#This Row],[WS/48]]/0.3</f>
        <v>0.47666666666666663</v>
      </c>
      <c r="CZ147" s="12">
        <f>Table1[[#This Row],[PIPM]]/9</f>
        <v>0.25222222222222224</v>
      </c>
      <c r="DA147" s="12">
        <f>Table1[[#This Row],[WAR]]/20</f>
        <v>0.44129348464999996</v>
      </c>
      <c r="DB147" s="12">
        <f>Table1[[#This Row],[GmSc]]/21</f>
        <v>0.55857142857142861</v>
      </c>
      <c r="DC147" s="12">
        <f>Table1[[#This Row],[WinsRPM]]/21</f>
        <v>0.52952380952380951</v>
      </c>
      <c r="DD147" s="12">
        <f>Table1[[#This Row],[VORP]]/10</f>
        <v>0.31</v>
      </c>
      <c r="DE147" s="12">
        <f>Table1[[#This Row],[PER]]/33</f>
        <v>0.56696969696969701</v>
      </c>
      <c r="DF147" s="12">
        <f>Table1[[#This Row],[EFF]]/36</f>
        <v>0.55833333333333324</v>
      </c>
      <c r="DG147" s="12">
        <f>Table1[[#This Row],[EWA]]/30</f>
        <v>0.39333333333333337</v>
      </c>
      <c r="DH147" s="12">
        <f>Table1[[#This Row],[PIR]]/40</f>
        <v>0.51249999999999996</v>
      </c>
      <c r="DI147" s="12">
        <f>Table1[[#This Row],[Tendex]]/0.38</f>
        <v>0.57312671030547169</v>
      </c>
      <c r="DJ147" s="14">
        <f>SUM(Table1[[#This Row],[DPI]:[%Tendex]])/32</f>
        <v>0.50647756511442921</v>
      </c>
    </row>
    <row r="148" spans="1:114" x14ac:dyDescent="0.25">
      <c r="A148" t="s">
        <v>96</v>
      </c>
      <c r="B148" t="s">
        <v>101</v>
      </c>
      <c r="C148" t="s">
        <v>93</v>
      </c>
      <c r="D148" t="s">
        <v>62</v>
      </c>
      <c r="E148" s="7">
        <v>11</v>
      </c>
      <c r="F148" t="s">
        <v>100</v>
      </c>
      <c r="G148" s="7">
        <v>99.78</v>
      </c>
      <c r="H148" s="6">
        <v>21</v>
      </c>
      <c r="I148" s="6">
        <v>48</v>
      </c>
      <c r="J148" s="6">
        <v>31</v>
      </c>
      <c r="K148" s="6">
        <v>17</v>
      </c>
      <c r="L148" s="8">
        <f>Table1[[#This Row],[W]]/Table1[[#This Row],[GP]]</f>
        <v>0.64583333333333337</v>
      </c>
      <c r="M148" s="6">
        <v>30239</v>
      </c>
      <c r="N148" s="7">
        <v>32.9</v>
      </c>
      <c r="O148" s="7">
        <v>1579.1999999999998</v>
      </c>
      <c r="P148" s="7">
        <v>28.6</v>
      </c>
      <c r="Q148" s="7">
        <v>9.4</v>
      </c>
      <c r="R148" s="7">
        <v>20.399999999999999</v>
      </c>
      <c r="S148" s="7">
        <v>46.3</v>
      </c>
      <c r="T148" s="7">
        <v>2.9</v>
      </c>
      <c r="U148" s="7">
        <v>9</v>
      </c>
      <c r="V148" s="7">
        <v>31.9</v>
      </c>
      <c r="W148" s="7">
        <v>6.9</v>
      </c>
      <c r="X148" s="7">
        <v>9</v>
      </c>
      <c r="Y148" s="7">
        <v>76.7</v>
      </c>
      <c r="Z148" s="7">
        <v>1.4</v>
      </c>
      <c r="AA148" s="7">
        <v>8.1</v>
      </c>
      <c r="AB148" s="7">
        <v>9.4</v>
      </c>
      <c r="AC148" s="7">
        <v>0.1</v>
      </c>
      <c r="AD148" s="7">
        <v>8.8000000000000007</v>
      </c>
      <c r="AE148" s="7">
        <v>4.3</v>
      </c>
      <c r="AF148" s="7">
        <v>1</v>
      </c>
      <c r="AG148" s="7">
        <v>0.2</v>
      </c>
      <c r="AH148" s="7">
        <v>1</v>
      </c>
      <c r="AI148" s="7">
        <v>2.5</v>
      </c>
      <c r="AJ148" s="7">
        <v>6.9</v>
      </c>
      <c r="AK148" s="7">
        <v>118.5</v>
      </c>
      <c r="AL148" s="7">
        <v>111.1</v>
      </c>
      <c r="AM148" s="7">
        <v>45.5</v>
      </c>
      <c r="AN148" s="7">
        <v>4</v>
      </c>
      <c r="AO148" s="7">
        <v>22.4</v>
      </c>
      <c r="AP148" s="7">
        <v>11.5</v>
      </c>
      <c r="AQ148" s="7">
        <f>0.96*Table1[[#This Row],[FGA]]+Table1[[#This Row],[TOV]]+(0.44*Table1[[#This Row],[FTA]]-Table1[[#This Row],[OREB]])</f>
        <v>26.443999999999999</v>
      </c>
      <c r="AR148" s="5">
        <v>32</v>
      </c>
      <c r="AS148" s="5">
        <v>13</v>
      </c>
      <c r="AT148" s="5">
        <v>8.1</v>
      </c>
      <c r="AU148" s="5">
        <v>463</v>
      </c>
      <c r="AV148" s="9">
        <f>Table1[[#This Row],[BLK]]+Table1[[#This Row],[PFD]]+Table1[[#This Row],[STL]]+Table1[Deflections]+Table1[[#This Row],[LooseBallsRecovered]]+Table1[[#This Row],[REB]]-Table1[[#This Row],[TOV]]+Table1[[#This Row],[ScreenAssistsPTS]]</f>
        <v>16.100000000000001</v>
      </c>
      <c r="AW14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5.2500000000000018</v>
      </c>
      <c r="AX148" s="9">
        <f>Table1[[#This Row],[PTS]]/Table1[[#This Row],[POSS/G]]</f>
        <v>1.0815307820299502</v>
      </c>
      <c r="AY148" s="9">
        <v>23.6</v>
      </c>
      <c r="AZ148" s="9">
        <v>0.1</v>
      </c>
      <c r="BA148" s="9">
        <f>P148+AB148+AD148</f>
        <v>46.8</v>
      </c>
      <c r="BB148" s="9">
        <v>2.0499999999999998</v>
      </c>
      <c r="BC148" s="9">
        <v>1.6</v>
      </c>
      <c r="BD148" s="9">
        <v>1.2</v>
      </c>
      <c r="BE148" s="9">
        <v>1584.4686352820802</v>
      </c>
      <c r="BF148" s="15">
        <v>33.799999999999997</v>
      </c>
      <c r="BG148" s="15">
        <v>15</v>
      </c>
      <c r="BH148" s="9">
        <v>13.5</v>
      </c>
      <c r="BI148" s="9">
        <v>53.3</v>
      </c>
      <c r="BJ148" s="9">
        <f>0.4*Table1[[#This Row],[EFG%]]+0.25*Table1[[#This Row],[TOV%]]+0.2*Table1[[#This Row],[REB%]]+0.15*Table1[[#This Row],[FTr]]</f>
        <v>32.839999999999996</v>
      </c>
      <c r="BK148" s="9">
        <v>58.8</v>
      </c>
      <c r="BL148" s="9">
        <v>36.1</v>
      </c>
      <c r="BM148" s="9">
        <v>100.97</v>
      </c>
      <c r="BN148" s="9">
        <v>19.600000000000001</v>
      </c>
      <c r="BO148" s="9">
        <v>7.4</v>
      </c>
      <c r="BP148" s="9">
        <v>52.4</v>
      </c>
      <c r="BQ148" s="9">
        <v>5.5</v>
      </c>
      <c r="BR148" s="9">
        <v>3.8</v>
      </c>
      <c r="BS148" s="9">
        <v>0.215</v>
      </c>
      <c r="BT148" s="9">
        <v>4.87</v>
      </c>
      <c r="BU148" s="9">
        <v>8.6646792639852794</v>
      </c>
      <c r="BV14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14.569999999999997</v>
      </c>
      <c r="BW148" s="9">
        <v>5.85</v>
      </c>
      <c r="BX148" s="9">
        <v>4.7</v>
      </c>
      <c r="BY148" s="9">
        <v>27.75</v>
      </c>
      <c r="BZ14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30.599999999999998</v>
      </c>
      <c r="CA148" s="9">
        <f>Table1[[#This Row],[VA]]/30</f>
        <v>15.433333333333334</v>
      </c>
      <c r="CB14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34</v>
      </c>
      <c r="CC14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0.33097021908177732</v>
      </c>
      <c r="CD148" s="12">
        <f>Table1[[#This Row],[Hustle]]/38</f>
        <v>0.42368421052631583</v>
      </c>
      <c r="CE148" s="12">
        <f>Table1[[#This Row],[Utility]]/23</f>
        <v>0.22826086956521746</v>
      </c>
      <c r="CF148" s="12">
        <f>Table1[[#This Row],[PPP]]/1.8</f>
        <v>0.60085043446108344</v>
      </c>
      <c r="CG148" s="12">
        <f>Table1[[#This Row],[AST Ratio]]/35</f>
        <v>0.67428571428571438</v>
      </c>
      <c r="CH148" s="12">
        <f>Table1[[#This Row],[ScreenAssistsPTS]]/18</f>
        <v>5.5555555555555558E-3</v>
      </c>
      <c r="CI148" s="12">
        <f>Table1[[#This Row],[PRA]]/50</f>
        <v>0.93599999999999994</v>
      </c>
      <c r="CJ148" s="12">
        <f>Table1[[#This Row],[AST/TO]]/3</f>
        <v>0.68333333333333324</v>
      </c>
      <c r="CK148" s="12">
        <f>Table1[[#This Row],[REB]]/25</f>
        <v>0.376</v>
      </c>
      <c r="CL148" s="12">
        <f>Table1[[#This Row],[Deflections]]/5</f>
        <v>0.32</v>
      </c>
      <c r="CM148" s="12">
        <f>Table1[[#This Row],[LooseBallsRecovered]]/2.3</f>
        <v>0.52173913043478259</v>
      </c>
      <c r="CN148" s="12">
        <f>Table1[[#This Row],[TeamELO]]/1800</f>
        <v>0.88026035293448901</v>
      </c>
      <c r="CO148" s="12">
        <f>Table1[[#This Row],[EFG%]]/70</f>
        <v>0.76142857142857134</v>
      </c>
      <c r="CP148" s="12">
        <f>Table1[[#This Row],[TS%]]/70</f>
        <v>0.84</v>
      </c>
      <c r="CQ148" s="12">
        <f>Table1[[#This Row],[USG%]]/40</f>
        <v>0.90250000000000008</v>
      </c>
      <c r="CR148" s="12">
        <f>Table1[[#This Row],[PACE]]/110</f>
        <v>0.9179090909090909</v>
      </c>
      <c r="CS148" s="12">
        <f>Table1[[#This Row],[PIE]]/24</f>
        <v>0.81666666666666676</v>
      </c>
      <c r="CT148" s="12">
        <f>(0.4*Table1[[#This Row],[EFG%]]+0.25*Table1[[#This Row],[TOV%]]+0.2*Table1[[#This Row],[REB%]]+0.15*Table1[[#This Row],[FTr]])/42</f>
        <v>0.78190476190476177</v>
      </c>
      <c r="CU148" s="12">
        <f>Table1[[#This Row],[NETRTG]]/17</f>
        <v>0.43529411764705883</v>
      </c>
      <c r="CV148" s="12">
        <f>Table1[[#This Row],[FP]]/62</f>
        <v>0.84516129032258058</v>
      </c>
      <c r="CW148" s="12">
        <f>Table1[[#This Row],[RPM(+/-)]]/12</f>
        <v>0.45833333333333331</v>
      </c>
      <c r="CX148" s="12">
        <f>Table1[[#This Row],[BPM]]/12</f>
        <v>0.31666666666666665</v>
      </c>
      <c r="CY148" s="12">
        <f>Table1[[#This Row],[WS/48]]/0.3</f>
        <v>0.71666666666666667</v>
      </c>
      <c r="CZ148" s="12">
        <f>Table1[[#This Row],[PIPM]]/9</f>
        <v>0.5411111111111111</v>
      </c>
      <c r="DA148" s="12">
        <f>Table1[[#This Row],[WAR]]/20</f>
        <v>0.43323396319926399</v>
      </c>
      <c r="DB148" s="12">
        <f>Table1[[#This Row],[GmSc]]/21</f>
        <v>0.69380952380952365</v>
      </c>
      <c r="DC148" s="12">
        <f>Table1[[#This Row],[WinsRPM]]/21</f>
        <v>0.27857142857142858</v>
      </c>
      <c r="DD148" s="12">
        <f>Table1[[#This Row],[VORP]]/10</f>
        <v>0.47000000000000003</v>
      </c>
      <c r="DE148" s="12">
        <f>Table1[[#This Row],[PER]]/33</f>
        <v>0.84090909090909094</v>
      </c>
      <c r="DF148" s="12">
        <f>Table1[[#This Row],[EFF]]/36</f>
        <v>0.85</v>
      </c>
      <c r="DG148" s="12">
        <f>Table1[[#This Row],[EWA]]/30</f>
        <v>0.51444444444444448</v>
      </c>
      <c r="DH148" s="12">
        <f>Table1[[#This Row],[PIR]]/40</f>
        <v>0.85</v>
      </c>
      <c r="DI148" s="12">
        <f>Table1[[#This Row],[Tendex]]/0.38</f>
        <v>0.87097426074151929</v>
      </c>
      <c r="DJ148" s="14">
        <f>SUM(Table1[[#This Row],[DPI]:[%Tendex]])/32</f>
        <v>0.61829858091963352</v>
      </c>
    </row>
    <row r="149" spans="1:114" x14ac:dyDescent="0.25">
      <c r="A149" t="s">
        <v>66</v>
      </c>
      <c r="B149" t="s">
        <v>97</v>
      </c>
      <c r="C149" t="s">
        <v>92</v>
      </c>
      <c r="D149" t="s">
        <v>62</v>
      </c>
      <c r="E149" s="7">
        <v>11</v>
      </c>
      <c r="F149" t="s">
        <v>67</v>
      </c>
      <c r="G149" s="7">
        <v>98.39</v>
      </c>
      <c r="H149" s="6">
        <v>29</v>
      </c>
      <c r="I149" s="6">
        <v>33</v>
      </c>
      <c r="J149" s="6">
        <v>20</v>
      </c>
      <c r="K149" s="6">
        <v>13</v>
      </c>
      <c r="L149" s="8">
        <f>Table1[[#This Row],[W]]/Table1[[#This Row],[GP]]</f>
        <v>0.60606060606060608</v>
      </c>
      <c r="M149" s="6">
        <v>9734.8333333333503</v>
      </c>
      <c r="N149" s="7">
        <v>36.9</v>
      </c>
      <c r="O149" s="7">
        <v>1217.7</v>
      </c>
      <c r="P149" s="7">
        <v>33.299999999999997</v>
      </c>
      <c r="Q149" s="7">
        <v>9.6</v>
      </c>
      <c r="R149" s="7">
        <v>21.8</v>
      </c>
      <c r="S149" s="7">
        <v>44.2</v>
      </c>
      <c r="T149" s="7">
        <v>4.5999999999999996</v>
      </c>
      <c r="U149" s="7">
        <v>11.9</v>
      </c>
      <c r="V149" s="7">
        <v>38.700000000000003</v>
      </c>
      <c r="W149" s="7">
        <v>9.4</v>
      </c>
      <c r="X149" s="7">
        <v>11.1</v>
      </c>
      <c r="Y149" s="7">
        <v>84.9</v>
      </c>
      <c r="Z149" s="7">
        <v>0.7</v>
      </c>
      <c r="AA149" s="7">
        <v>5.0999999999999996</v>
      </c>
      <c r="AB149" s="7">
        <v>5.8</v>
      </c>
      <c r="AC149" s="7">
        <v>0.2</v>
      </c>
      <c r="AD149" s="7">
        <v>8.4</v>
      </c>
      <c r="AE149" s="7">
        <v>5.5</v>
      </c>
      <c r="AF149" s="7">
        <v>2.1</v>
      </c>
      <c r="AG149" s="7">
        <v>0.5</v>
      </c>
      <c r="AH149" s="7">
        <v>1.5</v>
      </c>
      <c r="AI149" s="7">
        <v>3.4</v>
      </c>
      <c r="AJ149" s="7">
        <v>7.2</v>
      </c>
      <c r="AK149" s="7">
        <v>113.8</v>
      </c>
      <c r="AL149" s="7">
        <v>111.7</v>
      </c>
      <c r="AM149" s="7">
        <v>43.5</v>
      </c>
      <c r="AN149" s="7">
        <v>2</v>
      </c>
      <c r="AO149" s="7">
        <v>14.1</v>
      </c>
      <c r="AP149" s="7">
        <v>13.8</v>
      </c>
      <c r="AQ149" s="7">
        <f>0.96*Table1[[#This Row],[FGA]]+Table1[[#This Row],[TOV]]+(0.44*Table1[[#This Row],[FTA]]-Table1[[#This Row],[OREB]])</f>
        <v>30.612000000000002</v>
      </c>
      <c r="AR149" s="5">
        <v>12</v>
      </c>
      <c r="AS149" s="5">
        <v>4</v>
      </c>
      <c r="AT149" s="5">
        <v>14.3</v>
      </c>
      <c r="AU149" s="5">
        <v>810</v>
      </c>
      <c r="AV149" s="9">
        <f>Table1[[#This Row],[BLK]]+Table1[[#This Row],[PFD]]+Table1[[#This Row],[STL]]+Table1[Deflections]+Table1[[#This Row],[LooseBallsRecovered]]+Table1[[#This Row],[REB]]-Table1[[#This Row],[TOV]]+Table1[[#This Row],[ScreenAssistsPTS]]</f>
        <v>16</v>
      </c>
      <c r="AW14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6.8199999999999985</v>
      </c>
      <c r="AX149" s="9">
        <f>Table1[[#This Row],[PTS]]/Table1[[#This Row],[POSS/G]]</f>
        <v>1.0878087024696197</v>
      </c>
      <c r="AY149" s="9">
        <v>20.9</v>
      </c>
      <c r="AZ149" s="9">
        <v>0.5</v>
      </c>
      <c r="BA149" s="9">
        <f>P149+AB149+AD149</f>
        <v>47.499999999999993</v>
      </c>
      <c r="BB149" s="9">
        <v>1.52</v>
      </c>
      <c r="BC149" s="9">
        <v>3.8</v>
      </c>
      <c r="BD149" s="9">
        <v>1.6</v>
      </c>
      <c r="BE149" s="9">
        <v>1591.6285647801171</v>
      </c>
      <c r="BF149" s="15">
        <v>43.1</v>
      </c>
      <c r="BG149" s="15">
        <v>17</v>
      </c>
      <c r="BH149" s="9">
        <v>8</v>
      </c>
      <c r="BI149" s="9">
        <v>54.7</v>
      </c>
      <c r="BJ149" s="9">
        <f>0.4*Table1[[#This Row],[EFG%]]+0.25*Table1[[#This Row],[TOV%]]+0.2*Table1[[#This Row],[REB%]]+0.15*Table1[[#This Row],[FTr]]</f>
        <v>34.195000000000007</v>
      </c>
      <c r="BK149" s="9">
        <v>62.3</v>
      </c>
      <c r="BL149" s="9">
        <v>37.5</v>
      </c>
      <c r="BM149" s="9">
        <v>96.44</v>
      </c>
      <c r="BN149" s="9">
        <v>19.100000000000001</v>
      </c>
      <c r="BO149" s="9">
        <v>2</v>
      </c>
      <c r="BP149" s="9">
        <v>55.1</v>
      </c>
      <c r="BQ149" s="9">
        <v>1.3</v>
      </c>
      <c r="BR149" s="9">
        <v>10.1</v>
      </c>
      <c r="BS149" s="9">
        <v>0.24</v>
      </c>
      <c r="BT149" s="9">
        <v>3</v>
      </c>
      <c r="BU149" s="9">
        <v>17.399999999999999</v>
      </c>
      <c r="BV14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15.730000000000008</v>
      </c>
      <c r="BW149" s="9">
        <v>16</v>
      </c>
      <c r="BX149" s="9">
        <v>8</v>
      </c>
      <c r="BY149" s="9">
        <v>18.3</v>
      </c>
      <c r="BZ14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30.699999999999989</v>
      </c>
      <c r="CA149" s="9">
        <f>Table1[[#This Row],[VA]]/30</f>
        <v>27</v>
      </c>
      <c r="CB14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33</v>
      </c>
      <c r="CC14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0.33335302292339858</v>
      </c>
      <c r="CD149" s="12">
        <f>Table1[[#This Row],[Hustle]]/38</f>
        <v>0.42105263157894735</v>
      </c>
      <c r="CE149" s="12">
        <f>Table1[[#This Row],[Utility]]/23</f>
        <v>0.29652173913043472</v>
      </c>
      <c r="CF149" s="12">
        <f>Table1[[#This Row],[PPP]]/1.8</f>
        <v>0.60433816803867757</v>
      </c>
      <c r="CG149" s="12">
        <f>Table1[[#This Row],[AST Ratio]]/35</f>
        <v>0.59714285714285709</v>
      </c>
      <c r="CH149" s="12">
        <f>Table1[[#This Row],[ScreenAssistsPTS]]/18</f>
        <v>2.7777777777777776E-2</v>
      </c>
      <c r="CI149" s="12">
        <f>Table1[[#This Row],[PRA]]/50</f>
        <v>0.94999999999999984</v>
      </c>
      <c r="CJ149" s="12">
        <f>Table1[[#This Row],[AST/TO]]/3</f>
        <v>0.50666666666666671</v>
      </c>
      <c r="CK149" s="12">
        <f>Table1[[#This Row],[REB]]/25</f>
        <v>0.23199999999999998</v>
      </c>
      <c r="CL149" s="12">
        <f>Table1[[#This Row],[Deflections]]/5</f>
        <v>0.76</v>
      </c>
      <c r="CM149" s="12">
        <f>Table1[[#This Row],[LooseBallsRecovered]]/2.3</f>
        <v>0.69565217391304357</v>
      </c>
      <c r="CN149" s="12">
        <f>Table1[[#This Row],[TeamELO]]/1800</f>
        <v>0.8842380915445095</v>
      </c>
      <c r="CO149" s="12">
        <f>Table1[[#This Row],[EFG%]]/70</f>
        <v>0.78142857142857147</v>
      </c>
      <c r="CP149" s="12">
        <f>Table1[[#This Row],[TS%]]/70</f>
        <v>0.89</v>
      </c>
      <c r="CQ149" s="12">
        <f>Table1[[#This Row],[USG%]]/40</f>
        <v>0.9375</v>
      </c>
      <c r="CR149" s="12">
        <f>Table1[[#This Row],[PACE]]/110</f>
        <v>0.87672727272727269</v>
      </c>
      <c r="CS149" s="12">
        <f>Table1[[#This Row],[PIE]]/24</f>
        <v>0.79583333333333339</v>
      </c>
      <c r="CT149" s="12">
        <f>(0.4*Table1[[#This Row],[EFG%]]+0.25*Table1[[#This Row],[TOV%]]+0.2*Table1[[#This Row],[REB%]]+0.15*Table1[[#This Row],[FTr]])/42</f>
        <v>0.81416666666666682</v>
      </c>
      <c r="CU149" s="12">
        <f>Table1[[#This Row],[NETRTG]]/17</f>
        <v>0.11764705882352941</v>
      </c>
      <c r="CV149" s="12">
        <f>Table1[[#This Row],[FP]]/62</f>
        <v>0.88870967741935492</v>
      </c>
      <c r="CW149" s="12">
        <f>Table1[[#This Row],[RPM(+/-)]]/12</f>
        <v>0.10833333333333334</v>
      </c>
      <c r="CX149" s="12">
        <f>Table1[[#This Row],[BPM]]/12</f>
        <v>0.84166666666666667</v>
      </c>
      <c r="CY149" s="12">
        <f>Table1[[#This Row],[WS/48]]/0.3</f>
        <v>0.8</v>
      </c>
      <c r="CZ149" s="12">
        <f>Table1[[#This Row],[PIPM]]/9</f>
        <v>0.33333333333333331</v>
      </c>
      <c r="DA149" s="12">
        <f>Table1[[#This Row],[WAR]]/20</f>
        <v>0.86999999999999988</v>
      </c>
      <c r="DB149" s="12">
        <f>Table1[[#This Row],[GmSc]]/21</f>
        <v>0.74904761904761941</v>
      </c>
      <c r="DC149" s="12">
        <f>Table1[[#This Row],[WinsRPM]]/21</f>
        <v>0.76190476190476186</v>
      </c>
      <c r="DD149" s="12">
        <f>Table1[[#This Row],[VORP]]/10</f>
        <v>0.8</v>
      </c>
      <c r="DE149" s="12">
        <f>Table1[[#This Row],[PER]]/33</f>
        <v>0.55454545454545456</v>
      </c>
      <c r="DF149" s="12">
        <f>Table1[[#This Row],[EFF]]/36</f>
        <v>0.85277777777777741</v>
      </c>
      <c r="DG149" s="12">
        <f>Table1[[#This Row],[EWA]]/30</f>
        <v>0.9</v>
      </c>
      <c r="DH149" s="12">
        <f>Table1[[#This Row],[PIR]]/40</f>
        <v>0.82499999999999996</v>
      </c>
      <c r="DI149" s="12">
        <f>Table1[[#This Row],[Tendex]]/0.38</f>
        <v>0.87724479716683834</v>
      </c>
      <c r="DJ149" s="14">
        <f>SUM(Table1[[#This Row],[DPI]:[%Tendex]])/32</f>
        <v>0.66722676343648213</v>
      </c>
    </row>
    <row r="150" spans="1:114" x14ac:dyDescent="0.25">
      <c r="A150" t="s">
        <v>71</v>
      </c>
      <c r="B150" t="s">
        <v>97</v>
      </c>
      <c r="C150" t="s">
        <v>93</v>
      </c>
      <c r="D150" t="s">
        <v>72</v>
      </c>
      <c r="E150" s="7">
        <v>10.5</v>
      </c>
      <c r="F150" t="s">
        <v>73</v>
      </c>
      <c r="G150" s="7">
        <v>101.73</v>
      </c>
      <c r="H150" s="6">
        <v>30</v>
      </c>
      <c r="I150" s="6">
        <v>61</v>
      </c>
      <c r="J150" s="6">
        <v>43</v>
      </c>
      <c r="K150" s="6">
        <v>18</v>
      </c>
      <c r="L150" s="8">
        <f>Table1[[#This Row],[W]]/Table1[[#This Row],[GP]]</f>
        <v>0.70491803278688525</v>
      </c>
      <c r="M150" s="6">
        <v>12060.250000000013</v>
      </c>
      <c r="N150" s="7">
        <v>35.5</v>
      </c>
      <c r="O150" s="7">
        <v>2165.5</v>
      </c>
      <c r="P150" s="7">
        <v>27.5</v>
      </c>
      <c r="Q150" s="7">
        <v>9.6999999999999993</v>
      </c>
      <c r="R150" s="7">
        <v>18.8</v>
      </c>
      <c r="S150" s="7">
        <v>51.4</v>
      </c>
      <c r="T150" s="7">
        <v>1.9</v>
      </c>
      <c r="U150" s="7">
        <v>5.2</v>
      </c>
      <c r="V150" s="7">
        <v>36.4</v>
      </c>
      <c r="W150" s="7">
        <v>6.2</v>
      </c>
      <c r="X150" s="7">
        <v>7</v>
      </c>
      <c r="Y150" s="7">
        <v>89</v>
      </c>
      <c r="Z150" s="7">
        <v>0.5</v>
      </c>
      <c r="AA150" s="7">
        <v>6.4</v>
      </c>
      <c r="AB150" s="7">
        <v>6.9</v>
      </c>
      <c r="AC150" s="7">
        <v>0.8</v>
      </c>
      <c r="AD150" s="7">
        <v>5.8</v>
      </c>
      <c r="AE150" s="7">
        <v>3</v>
      </c>
      <c r="AF150" s="7">
        <v>0.8</v>
      </c>
      <c r="AG150" s="7">
        <v>1.2</v>
      </c>
      <c r="AH150" s="7">
        <v>0.5</v>
      </c>
      <c r="AI150" s="7">
        <v>2</v>
      </c>
      <c r="AJ150" s="7">
        <v>5.3</v>
      </c>
      <c r="AK150" s="7">
        <v>118.7</v>
      </c>
      <c r="AL150" s="7">
        <v>107.9</v>
      </c>
      <c r="AM150" s="7">
        <v>24.5</v>
      </c>
      <c r="AN150" s="7">
        <v>1.5</v>
      </c>
      <c r="AO150" s="7">
        <v>16.2</v>
      </c>
      <c r="AP150" s="7">
        <v>9.8000000000000007</v>
      </c>
      <c r="AQ150" s="7">
        <f>0.96*Table1[[#This Row],[FGA]]+Table1[[#This Row],[TOV]]+(0.44*Table1[[#This Row],[FTA]]-Table1[[#This Row],[OREB]])</f>
        <v>23.628</v>
      </c>
      <c r="AR150" s="5">
        <v>14</v>
      </c>
      <c r="AS150" s="5">
        <v>2</v>
      </c>
      <c r="AT150" s="5">
        <v>11</v>
      </c>
      <c r="AU150" s="5">
        <v>580</v>
      </c>
      <c r="AV150" s="9">
        <f>Table1[[#This Row],[BLK]]+Table1[[#This Row],[PFD]]+Table1[[#This Row],[STL]]+Table1[Deflections]+Table1[[#This Row],[LooseBallsRecovered]]+Table1[[#This Row],[REB]]-Table1[[#This Row],[TOV]]+Table1[[#This Row],[ScreenAssistsPTS]]</f>
        <v>15.9</v>
      </c>
      <c r="AW15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8.41</v>
      </c>
      <c r="AX150" s="9">
        <f>Table1[[#This Row],[PTS]]/Table1[[#This Row],[POSS/G]]</f>
        <v>1.1638733705772812</v>
      </c>
      <c r="AY150" s="9">
        <v>18.8</v>
      </c>
      <c r="AZ150" s="9">
        <v>2.1</v>
      </c>
      <c r="BA150" s="9">
        <f>P150+AB150+AD150</f>
        <v>40.199999999999996</v>
      </c>
      <c r="BB150" s="9">
        <v>1.91</v>
      </c>
      <c r="BC150" s="9">
        <v>1.5</v>
      </c>
      <c r="BD150" s="9">
        <v>1.1000000000000001</v>
      </c>
      <c r="BE150" s="9">
        <v>1667.2707707437905</v>
      </c>
      <c r="BF150" s="15">
        <v>33</v>
      </c>
      <c r="BG150" s="15">
        <v>12</v>
      </c>
      <c r="BH150" s="9">
        <v>9.4</v>
      </c>
      <c r="BI150" s="9">
        <v>56.5</v>
      </c>
      <c r="BJ150" s="9">
        <f>0.4*Table1[[#This Row],[EFG%]]+0.25*Table1[[#This Row],[TOV%]]+0.2*Table1[[#This Row],[REB%]]+0.15*Table1[[#This Row],[FTr]]</f>
        <v>32.43</v>
      </c>
      <c r="BK150" s="9">
        <v>62.8</v>
      </c>
      <c r="BL150" s="9">
        <v>29.1</v>
      </c>
      <c r="BM150" s="9">
        <v>103.28</v>
      </c>
      <c r="BN150" s="9">
        <v>16.8</v>
      </c>
      <c r="BO150" s="9">
        <v>10.9</v>
      </c>
      <c r="BP150" s="9">
        <v>47.4</v>
      </c>
      <c r="BQ150" s="9">
        <v>8.4</v>
      </c>
      <c r="BR150" s="9">
        <v>4.2</v>
      </c>
      <c r="BS150" s="9">
        <v>0.2</v>
      </c>
      <c r="BT150" s="9">
        <v>6</v>
      </c>
      <c r="BU150" s="9">
        <v>10.8</v>
      </c>
      <c r="BV15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15.849999999999998</v>
      </c>
      <c r="BW150" s="9">
        <v>14.8</v>
      </c>
      <c r="BX150" s="9">
        <v>5.7</v>
      </c>
      <c r="BY150" s="9">
        <v>27.5</v>
      </c>
      <c r="BZ15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29.299999999999997</v>
      </c>
      <c r="CA150" s="9">
        <f>Table1[[#This Row],[VA]]/30</f>
        <v>19.333333333333332</v>
      </c>
      <c r="CB15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32.099999999999994</v>
      </c>
      <c r="CC15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0.30079168596170114</v>
      </c>
      <c r="CD150" s="12">
        <f>Table1[[#This Row],[Hustle]]/38</f>
        <v>0.41842105263157897</v>
      </c>
      <c r="CE150" s="12">
        <f>Table1[[#This Row],[Utility]]/23</f>
        <v>0.3656521739130435</v>
      </c>
      <c r="CF150" s="12">
        <f>Table1[[#This Row],[PPP]]/1.8</f>
        <v>0.64659631698737841</v>
      </c>
      <c r="CG150" s="12">
        <f>Table1[[#This Row],[AST Ratio]]/35</f>
        <v>0.53714285714285714</v>
      </c>
      <c r="CH150" s="12">
        <f>Table1[[#This Row],[ScreenAssistsPTS]]/18</f>
        <v>0.11666666666666667</v>
      </c>
      <c r="CI150" s="12">
        <f>Table1[[#This Row],[PRA]]/50</f>
        <v>0.80399999999999994</v>
      </c>
      <c r="CJ150" s="12">
        <f>Table1[[#This Row],[AST/TO]]/3</f>
        <v>0.6366666666666666</v>
      </c>
      <c r="CK150" s="12">
        <f>Table1[[#This Row],[REB]]/25</f>
        <v>0.27600000000000002</v>
      </c>
      <c r="CL150" s="12">
        <f>Table1[[#This Row],[Deflections]]/5</f>
        <v>0.3</v>
      </c>
      <c r="CM150" s="12">
        <f>Table1[[#This Row],[LooseBallsRecovered]]/2.3</f>
        <v>0.47826086956521746</v>
      </c>
      <c r="CN150" s="12">
        <f>Table1[[#This Row],[TeamELO]]/1800</f>
        <v>0.92626153930210586</v>
      </c>
      <c r="CO150" s="12">
        <f>Table1[[#This Row],[EFG%]]/70</f>
        <v>0.80714285714285716</v>
      </c>
      <c r="CP150" s="12">
        <f>Table1[[#This Row],[TS%]]/70</f>
        <v>0.89714285714285713</v>
      </c>
      <c r="CQ150" s="12">
        <f>Table1[[#This Row],[USG%]]/40</f>
        <v>0.72750000000000004</v>
      </c>
      <c r="CR150" s="12">
        <f>Table1[[#This Row],[PACE]]/110</f>
        <v>0.93890909090909092</v>
      </c>
      <c r="CS150" s="12">
        <f>Table1[[#This Row],[PIE]]/24</f>
        <v>0.70000000000000007</v>
      </c>
      <c r="CT150" s="12">
        <f>(0.4*Table1[[#This Row],[EFG%]]+0.25*Table1[[#This Row],[TOV%]]+0.2*Table1[[#This Row],[REB%]]+0.15*Table1[[#This Row],[FTr]])/42</f>
        <v>0.77214285714285713</v>
      </c>
      <c r="CU150" s="12">
        <f>Table1[[#This Row],[NETRTG]]/17</f>
        <v>0.64117647058823535</v>
      </c>
      <c r="CV150" s="12">
        <f>Table1[[#This Row],[FP]]/62</f>
        <v>0.76451612903225807</v>
      </c>
      <c r="CW150" s="12">
        <f>Table1[[#This Row],[RPM(+/-)]]/12</f>
        <v>0.70000000000000007</v>
      </c>
      <c r="CX150" s="12">
        <f>Table1[[#This Row],[BPM]]/12</f>
        <v>0.35000000000000003</v>
      </c>
      <c r="CY150" s="12">
        <f>Table1[[#This Row],[WS/48]]/0.3</f>
        <v>0.66666666666666674</v>
      </c>
      <c r="CZ150" s="12">
        <f>Table1[[#This Row],[PIPM]]/9</f>
        <v>0.66666666666666663</v>
      </c>
      <c r="DA150" s="12">
        <f>Table1[[#This Row],[WAR]]/20</f>
        <v>0.54</v>
      </c>
      <c r="DB150" s="12">
        <f>Table1[[#This Row],[GmSc]]/21</f>
        <v>0.75476190476190463</v>
      </c>
      <c r="DC150" s="12">
        <f>Table1[[#This Row],[WinsRPM]]/21</f>
        <v>0.70476190476190481</v>
      </c>
      <c r="DD150" s="12">
        <f>Table1[[#This Row],[VORP]]/10</f>
        <v>0.57000000000000006</v>
      </c>
      <c r="DE150" s="12">
        <f>Table1[[#This Row],[PER]]/33</f>
        <v>0.83333333333333337</v>
      </c>
      <c r="DF150" s="12">
        <f>Table1[[#This Row],[EFF]]/36</f>
        <v>0.81388888888888877</v>
      </c>
      <c r="DG150" s="12">
        <f>Table1[[#This Row],[EWA]]/30</f>
        <v>0.64444444444444438</v>
      </c>
      <c r="DH150" s="12">
        <f>Table1[[#This Row],[PIR]]/40</f>
        <v>0.80249999999999988</v>
      </c>
      <c r="DI150" s="12">
        <f>Table1[[#This Row],[Tendex]]/0.38</f>
        <v>0.79155706832026618</v>
      </c>
      <c r="DJ150" s="14">
        <f>SUM(Table1[[#This Row],[DPI]:[%Tendex]])/32</f>
        <v>0.64352435258367935</v>
      </c>
    </row>
    <row r="151" spans="1:114" x14ac:dyDescent="0.25">
      <c r="A151" t="s">
        <v>68</v>
      </c>
      <c r="B151" t="s">
        <v>97</v>
      </c>
      <c r="C151" t="s">
        <v>93</v>
      </c>
      <c r="D151" t="s">
        <v>59</v>
      </c>
      <c r="E151" s="7">
        <v>10.5</v>
      </c>
      <c r="F151" t="s">
        <v>60</v>
      </c>
      <c r="G151" s="7">
        <v>102.59</v>
      </c>
      <c r="H151" s="6">
        <v>29</v>
      </c>
      <c r="I151" s="6">
        <v>50</v>
      </c>
      <c r="J151" s="6">
        <v>30</v>
      </c>
      <c r="K151" s="6">
        <v>20</v>
      </c>
      <c r="L151" s="8">
        <f>Table1[[#This Row],[W]]/Table1[[#This Row],[GP]]</f>
        <v>0.6</v>
      </c>
      <c r="M151" s="6">
        <v>16641.875000000025</v>
      </c>
      <c r="N151" s="7">
        <v>33.6</v>
      </c>
      <c r="O151" s="7">
        <v>1680</v>
      </c>
      <c r="P151" s="7">
        <v>19.100000000000001</v>
      </c>
      <c r="Q151" s="7">
        <v>6.7</v>
      </c>
      <c r="R151" s="7">
        <v>14</v>
      </c>
      <c r="S151" s="7">
        <v>47.6</v>
      </c>
      <c r="T151" s="7">
        <v>1.1000000000000001</v>
      </c>
      <c r="U151" s="7">
        <v>3.2</v>
      </c>
      <c r="V151" s="7">
        <v>35.200000000000003</v>
      </c>
      <c r="W151" s="7">
        <v>4.5999999999999996</v>
      </c>
      <c r="X151" s="7">
        <v>5.4</v>
      </c>
      <c r="Y151" s="7">
        <v>85.5</v>
      </c>
      <c r="Z151" s="7">
        <v>1.7</v>
      </c>
      <c r="AA151" s="7">
        <v>3.4</v>
      </c>
      <c r="AB151" s="7">
        <v>5.0999999999999996</v>
      </c>
      <c r="AC151" s="7">
        <v>0.3</v>
      </c>
      <c r="AD151" s="7">
        <v>4.0999999999999996</v>
      </c>
      <c r="AE151" s="7">
        <v>1.4</v>
      </c>
      <c r="AF151" s="7">
        <v>2</v>
      </c>
      <c r="AG151" s="7">
        <v>0.6</v>
      </c>
      <c r="AH151" s="7">
        <v>0.7</v>
      </c>
      <c r="AI151" s="7">
        <v>1.7</v>
      </c>
      <c r="AJ151" s="7">
        <v>4.0999999999999996</v>
      </c>
      <c r="AK151" s="7">
        <v>111.6</v>
      </c>
      <c r="AL151" s="7">
        <v>107.7</v>
      </c>
      <c r="AM151" s="7">
        <v>18.100000000000001</v>
      </c>
      <c r="AN151" s="7">
        <v>5</v>
      </c>
      <c r="AO151" s="7">
        <v>9.6</v>
      </c>
      <c r="AP151" s="7">
        <v>6.6</v>
      </c>
      <c r="AQ151" s="7">
        <f>0.96*Table1[[#This Row],[FGA]]+Table1[[#This Row],[TOV]]+(0.44*Table1[[#This Row],[FTA]]-Table1[[#This Row],[OREB]])</f>
        <v>15.516</v>
      </c>
      <c r="AR151" s="5">
        <v>2</v>
      </c>
      <c r="AS151" s="5">
        <v>0</v>
      </c>
      <c r="AT151" s="5">
        <v>7.5</v>
      </c>
      <c r="AU151" s="5">
        <v>330</v>
      </c>
      <c r="AV151" s="9">
        <f>Table1[[#This Row],[BLK]]+Table1[[#This Row],[PFD]]+Table1[[#This Row],[STL]]+Table1[Deflections]+Table1[[#This Row],[LooseBallsRecovered]]+Table1[[#This Row],[REB]]-Table1[[#This Row],[TOV]]+Table1[[#This Row],[ScreenAssistsPTS]]</f>
        <v>15.699999999999998</v>
      </c>
      <c r="AW15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11.02</v>
      </c>
      <c r="AX151" s="9">
        <f>Table1[[#This Row],[PTS]]/Table1[[#This Row],[POSS/G]]</f>
        <v>1.2309873678783192</v>
      </c>
      <c r="AY151" s="9">
        <v>18.600000000000001</v>
      </c>
      <c r="AZ151" s="9">
        <v>0.7</v>
      </c>
      <c r="BA151" s="9">
        <f>P151+AB151+AD151</f>
        <v>28.300000000000004</v>
      </c>
      <c r="BB151" s="9">
        <v>2.82</v>
      </c>
      <c r="BC151" s="9">
        <v>3.2</v>
      </c>
      <c r="BD151" s="9">
        <v>1.4</v>
      </c>
      <c r="BE151" s="9">
        <v>1593.75640709502</v>
      </c>
      <c r="BF151" s="15">
        <v>32.9</v>
      </c>
      <c r="BG151" s="15">
        <v>7.9</v>
      </c>
      <c r="BH151" s="9">
        <v>7.4</v>
      </c>
      <c r="BI151" s="9">
        <v>51.6</v>
      </c>
      <c r="BJ151" s="9">
        <f>0.4*Table1[[#This Row],[EFG%]]+0.25*Table1[[#This Row],[TOV%]]+0.2*Table1[[#This Row],[REB%]]+0.15*Table1[[#This Row],[FTr]]</f>
        <v>29.03</v>
      </c>
      <c r="BK151" s="9">
        <v>58.1</v>
      </c>
      <c r="BL151" s="9">
        <v>22</v>
      </c>
      <c r="BM151" s="9">
        <v>102.36</v>
      </c>
      <c r="BN151" s="9">
        <v>13.1</v>
      </c>
      <c r="BO151" s="9">
        <v>3.9</v>
      </c>
      <c r="BP151" s="9">
        <v>37.6</v>
      </c>
      <c r="BQ151" s="9">
        <v>2.6</v>
      </c>
      <c r="BR151" s="9">
        <v>3.5</v>
      </c>
      <c r="BS151" s="9">
        <v>0.17</v>
      </c>
      <c r="BT151" s="9">
        <v>2</v>
      </c>
      <c r="BU151" s="9">
        <v>7.5</v>
      </c>
      <c r="BV15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12.690000000000007</v>
      </c>
      <c r="BW151" s="9">
        <v>11.5</v>
      </c>
      <c r="BX151" s="9">
        <v>3.5</v>
      </c>
      <c r="BY151" s="9">
        <v>25.3</v>
      </c>
      <c r="BZ15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21.400000000000006</v>
      </c>
      <c r="CA151" s="9">
        <f>Table1[[#This Row],[VA]]/30</f>
        <v>11</v>
      </c>
      <c r="CB15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23.100000000000009</v>
      </c>
      <c r="CC15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0.22394477090963105</v>
      </c>
      <c r="CD151" s="12">
        <f>Table1[[#This Row],[Hustle]]/38</f>
        <v>0.41315789473684206</v>
      </c>
      <c r="CE151" s="12">
        <f>Table1[[#This Row],[Utility]]/23</f>
        <v>0.47913043478260869</v>
      </c>
      <c r="CF151" s="12">
        <f>Table1[[#This Row],[PPP]]/1.8</f>
        <v>0.68388187104351061</v>
      </c>
      <c r="CG151" s="12">
        <f>Table1[[#This Row],[AST Ratio]]/35</f>
        <v>0.53142857142857147</v>
      </c>
      <c r="CH151" s="12">
        <f>Table1[[#This Row],[ScreenAssistsPTS]]/18</f>
        <v>3.888888888888889E-2</v>
      </c>
      <c r="CI151" s="12">
        <f>Table1[[#This Row],[PRA]]/50</f>
        <v>0.56600000000000006</v>
      </c>
      <c r="CJ151" s="12">
        <f>Table1[[#This Row],[AST/TO]]/3</f>
        <v>0.94</v>
      </c>
      <c r="CK151" s="12">
        <f>Table1[[#This Row],[REB]]/25</f>
        <v>0.20399999999999999</v>
      </c>
      <c r="CL151" s="12">
        <f>Table1[[#This Row],[Deflections]]/5</f>
        <v>0.64</v>
      </c>
      <c r="CM151" s="12">
        <f>Table1[[#This Row],[LooseBallsRecovered]]/2.3</f>
        <v>0.60869565217391308</v>
      </c>
      <c r="CN151" s="12">
        <f>Table1[[#This Row],[TeamELO]]/1800</f>
        <v>0.88542022616390004</v>
      </c>
      <c r="CO151" s="12">
        <f>Table1[[#This Row],[EFG%]]/70</f>
        <v>0.73714285714285721</v>
      </c>
      <c r="CP151" s="12">
        <f>Table1[[#This Row],[TS%]]/70</f>
        <v>0.83000000000000007</v>
      </c>
      <c r="CQ151" s="12">
        <f>Table1[[#This Row],[USG%]]/40</f>
        <v>0.55000000000000004</v>
      </c>
      <c r="CR151" s="12">
        <f>Table1[[#This Row],[PACE]]/110</f>
        <v>0.93054545454545456</v>
      </c>
      <c r="CS151" s="12">
        <f>Table1[[#This Row],[PIE]]/24</f>
        <v>0.54583333333333328</v>
      </c>
      <c r="CT151" s="12">
        <f>(0.4*Table1[[#This Row],[EFG%]]+0.25*Table1[[#This Row],[TOV%]]+0.2*Table1[[#This Row],[REB%]]+0.15*Table1[[#This Row],[FTr]])/42</f>
        <v>0.69119047619047624</v>
      </c>
      <c r="CU151" s="12">
        <f>Table1[[#This Row],[NETRTG]]/17</f>
        <v>0.22941176470588234</v>
      </c>
      <c r="CV151" s="12">
        <f>Table1[[#This Row],[FP]]/62</f>
        <v>0.6064516129032258</v>
      </c>
      <c r="CW151" s="12">
        <f>Table1[[#This Row],[RPM(+/-)]]/12</f>
        <v>0.21666666666666667</v>
      </c>
      <c r="CX151" s="12">
        <f>Table1[[#This Row],[BPM]]/12</f>
        <v>0.29166666666666669</v>
      </c>
      <c r="CY151" s="12">
        <f>Table1[[#This Row],[WS/48]]/0.3</f>
        <v>0.56666666666666676</v>
      </c>
      <c r="CZ151" s="12">
        <f>Table1[[#This Row],[PIPM]]/9</f>
        <v>0.22222222222222221</v>
      </c>
      <c r="DA151" s="12">
        <f>Table1[[#This Row],[WAR]]/20</f>
        <v>0.375</v>
      </c>
      <c r="DB151" s="12">
        <f>Table1[[#This Row],[GmSc]]/21</f>
        <v>0.60428571428571465</v>
      </c>
      <c r="DC151" s="12">
        <f>Table1[[#This Row],[WinsRPM]]/21</f>
        <v>0.54761904761904767</v>
      </c>
      <c r="DD151" s="12">
        <f>Table1[[#This Row],[VORP]]/10</f>
        <v>0.35</v>
      </c>
      <c r="DE151" s="12">
        <f>Table1[[#This Row],[PER]]/33</f>
        <v>0.76666666666666672</v>
      </c>
      <c r="DF151" s="12">
        <f>Table1[[#This Row],[EFF]]/36</f>
        <v>0.59444444444444455</v>
      </c>
      <c r="DG151" s="12">
        <f>Table1[[#This Row],[EWA]]/30</f>
        <v>0.36666666666666664</v>
      </c>
      <c r="DH151" s="12">
        <f>Table1[[#This Row],[PIR]]/40</f>
        <v>0.57750000000000024</v>
      </c>
      <c r="DI151" s="12">
        <f>Table1[[#This Row],[Tendex]]/0.38</f>
        <v>0.58932834449902904</v>
      </c>
      <c r="DJ151" s="14">
        <f>SUM(Table1[[#This Row],[DPI]:[%Tendex]])/32</f>
        <v>0.53687225451385168</v>
      </c>
    </row>
    <row r="152" spans="1:114" x14ac:dyDescent="0.25">
      <c r="A152" t="s">
        <v>66</v>
      </c>
      <c r="B152" t="s">
        <v>90</v>
      </c>
      <c r="C152" t="s">
        <v>94</v>
      </c>
      <c r="D152" t="s">
        <v>62</v>
      </c>
      <c r="E152" s="7">
        <v>11</v>
      </c>
      <c r="F152" t="s">
        <v>67</v>
      </c>
      <c r="G152" s="7">
        <v>98.02</v>
      </c>
      <c r="H152" s="6">
        <v>28</v>
      </c>
      <c r="I152" s="6">
        <v>72</v>
      </c>
      <c r="J152" s="6">
        <v>59</v>
      </c>
      <c r="K152" s="6">
        <v>13</v>
      </c>
      <c r="L152" s="8">
        <f>Table1[[#This Row],[W]]/Table1[[#This Row],[GP]]</f>
        <v>0.81944444444444442</v>
      </c>
      <c r="M152" s="6">
        <v>18563.166666666701</v>
      </c>
      <c r="N152" s="7">
        <v>35.4</v>
      </c>
      <c r="O152" s="7">
        <v>2548.7999999999997</v>
      </c>
      <c r="P152" s="7">
        <v>30.4</v>
      </c>
      <c r="Q152" s="7">
        <v>9</v>
      </c>
      <c r="R152" s="7">
        <v>20.100000000000001</v>
      </c>
      <c r="S152" s="7">
        <v>44.9</v>
      </c>
      <c r="T152" s="7">
        <v>3.7</v>
      </c>
      <c r="U152" s="7">
        <v>10</v>
      </c>
      <c r="V152" s="7">
        <v>36.700000000000003</v>
      </c>
      <c r="W152" s="7">
        <v>8.6999999999999993</v>
      </c>
      <c r="X152" s="7">
        <v>10.1</v>
      </c>
      <c r="Y152" s="7">
        <v>85.8</v>
      </c>
      <c r="Z152" s="7">
        <v>0.6</v>
      </c>
      <c r="AA152" s="7">
        <v>4.8</v>
      </c>
      <c r="AB152" s="7">
        <v>5.4</v>
      </c>
      <c r="AC152" s="7">
        <v>0.3</v>
      </c>
      <c r="AD152" s="7">
        <v>8.8000000000000007</v>
      </c>
      <c r="AE152" s="7">
        <v>4.4000000000000004</v>
      </c>
      <c r="AF152" s="7">
        <v>1.8</v>
      </c>
      <c r="AG152" s="7">
        <v>0.7</v>
      </c>
      <c r="AH152" s="7">
        <v>1.4</v>
      </c>
      <c r="AI152" s="7">
        <v>2.2999999999999998</v>
      </c>
      <c r="AJ152" s="7">
        <v>7</v>
      </c>
      <c r="AK152" s="7">
        <v>116.2</v>
      </c>
      <c r="AL152" s="7">
        <v>106.2</v>
      </c>
      <c r="AM152" s="7">
        <v>44.9</v>
      </c>
      <c r="AN152" s="7">
        <v>1.7</v>
      </c>
      <c r="AO152" s="7">
        <v>13.7</v>
      </c>
      <c r="AP152" s="7">
        <v>11.7</v>
      </c>
      <c r="AQ152" s="7">
        <f>0.96*Table1[[#This Row],[FGA]]+Table1[[#This Row],[TOV]]+(0.44*Table1[[#This Row],[FTA]]-Table1[[#This Row],[OREB]])</f>
        <v>27.54</v>
      </c>
      <c r="AR152" s="5">
        <v>31</v>
      </c>
      <c r="AS152" s="5">
        <v>4</v>
      </c>
      <c r="AT152" s="5">
        <v>15</v>
      </c>
      <c r="AU152" s="5">
        <v>718.5</v>
      </c>
      <c r="AV152" s="9">
        <f>Table1[[#This Row],[BLK]]+Table1[[#This Row],[PFD]]+Table1[[#This Row],[STL]]+Table1[Deflections]+Table1[[#This Row],[LooseBallsRecovered]]+Table1[[#This Row],[REB]]-Table1[[#This Row],[TOV]]+Table1[[#This Row],[ScreenAssistsPTS]]</f>
        <v>15.600000000000001</v>
      </c>
      <c r="AW15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8.5</v>
      </c>
      <c r="AX152" s="9">
        <f>Table1[[#This Row],[PTS]]/Table1[[#This Row],[POSS/G]]</f>
        <v>1.1038489469862018</v>
      </c>
      <c r="AY152" s="9">
        <v>23.4</v>
      </c>
      <c r="AZ152" s="9">
        <v>0.9</v>
      </c>
      <c r="BA152" s="9">
        <f>P152+AB152+AD152</f>
        <v>44.599999999999994</v>
      </c>
      <c r="BB152" s="9">
        <v>2</v>
      </c>
      <c r="BC152" s="9">
        <v>2.9</v>
      </c>
      <c r="BD152" s="9">
        <v>1.3</v>
      </c>
      <c r="BE152" s="9">
        <v>1684.775184866463</v>
      </c>
      <c r="BF152" s="15">
        <v>43.3</v>
      </c>
      <c r="BG152" s="15">
        <v>15</v>
      </c>
      <c r="BH152" s="9">
        <v>7.8</v>
      </c>
      <c r="BI152" s="9">
        <v>54.1</v>
      </c>
      <c r="BJ152" s="9">
        <f>0.4*Table1[[#This Row],[EFG%]]+0.25*Table1[[#This Row],[TOV%]]+0.2*Table1[[#This Row],[REB%]]+0.15*Table1[[#This Row],[FTr]]</f>
        <v>33.445</v>
      </c>
      <c r="BK152" s="9">
        <v>61.9</v>
      </c>
      <c r="BL152" s="9">
        <v>35.299999999999997</v>
      </c>
      <c r="BM152" s="9">
        <v>98.29</v>
      </c>
      <c r="BN152" s="9">
        <v>19.399999999999999</v>
      </c>
      <c r="BO152" s="9">
        <v>10</v>
      </c>
      <c r="BP152" s="9">
        <v>53</v>
      </c>
      <c r="BQ152" s="9">
        <v>7.3</v>
      </c>
      <c r="BR152" s="9">
        <v>11.1</v>
      </c>
      <c r="BS152" s="9">
        <v>0.29399999999999998</v>
      </c>
      <c r="BT152" s="9">
        <v>5.91</v>
      </c>
      <c r="BU152" s="9">
        <v>17.04801522</v>
      </c>
      <c r="BV15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15.28</v>
      </c>
      <c r="BW152" s="9">
        <v>16.03</v>
      </c>
      <c r="BX152" s="9">
        <v>8.1</v>
      </c>
      <c r="BY152" s="9">
        <v>29.87</v>
      </c>
      <c r="BZ15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30.199999999999996</v>
      </c>
      <c r="CA152" s="9">
        <f>Table1[[#This Row],[VA]]/30</f>
        <v>23.95</v>
      </c>
      <c r="CB15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33.499999999999993</v>
      </c>
      <c r="CC15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0.3310502836898781</v>
      </c>
      <c r="CD152" s="12">
        <f>Table1[[#This Row],[Hustle]]/38</f>
        <v>0.41052631578947374</v>
      </c>
      <c r="CE152" s="12">
        <f>Table1[[#This Row],[Utility]]/23</f>
        <v>0.36956521739130432</v>
      </c>
      <c r="CF152" s="12">
        <f>Table1[[#This Row],[PPP]]/1.8</f>
        <v>0.61324941499233432</v>
      </c>
      <c r="CG152" s="12">
        <f>Table1[[#This Row],[AST Ratio]]/35</f>
        <v>0.66857142857142848</v>
      </c>
      <c r="CH152" s="12">
        <f>Table1[[#This Row],[ScreenAssistsPTS]]/18</f>
        <v>0.05</v>
      </c>
      <c r="CI152" s="12">
        <f>Table1[[#This Row],[PRA]]/50</f>
        <v>0.8919999999999999</v>
      </c>
      <c r="CJ152" s="12">
        <f>Table1[[#This Row],[AST/TO]]/3</f>
        <v>0.66666666666666663</v>
      </c>
      <c r="CK152" s="12">
        <f>Table1[[#This Row],[REB]]/25</f>
        <v>0.21600000000000003</v>
      </c>
      <c r="CL152" s="12">
        <f>Table1[[#This Row],[Deflections]]/5</f>
        <v>0.57999999999999996</v>
      </c>
      <c r="CM152" s="12">
        <f>Table1[[#This Row],[LooseBallsRecovered]]/2.3</f>
        <v>0.56521739130434789</v>
      </c>
      <c r="CN152" s="12">
        <f>Table1[[#This Row],[TeamELO]]/1800</f>
        <v>0.9359862138147016</v>
      </c>
      <c r="CO152" s="12">
        <f>Table1[[#This Row],[EFG%]]/70</f>
        <v>0.77285714285714291</v>
      </c>
      <c r="CP152" s="12">
        <f>Table1[[#This Row],[TS%]]/70</f>
        <v>0.88428571428571423</v>
      </c>
      <c r="CQ152" s="12">
        <f>Table1[[#This Row],[USG%]]/40</f>
        <v>0.88249999999999995</v>
      </c>
      <c r="CR152" s="12">
        <f>Table1[[#This Row],[PACE]]/110</f>
        <v>0.89354545454545464</v>
      </c>
      <c r="CS152" s="12">
        <f>Table1[[#This Row],[PIE]]/24</f>
        <v>0.80833333333333324</v>
      </c>
      <c r="CT152" s="12">
        <f>(0.4*Table1[[#This Row],[EFG%]]+0.25*Table1[[#This Row],[TOV%]]+0.2*Table1[[#This Row],[REB%]]+0.15*Table1[[#This Row],[FTr]])/42</f>
        <v>0.7963095238095238</v>
      </c>
      <c r="CU152" s="12">
        <f>Table1[[#This Row],[NETRTG]]/17</f>
        <v>0.58823529411764708</v>
      </c>
      <c r="CV152" s="12">
        <f>Table1[[#This Row],[FP]]/62</f>
        <v>0.85483870967741937</v>
      </c>
      <c r="CW152" s="12">
        <f>Table1[[#This Row],[RPM(+/-)]]/12</f>
        <v>0.60833333333333328</v>
      </c>
      <c r="CX152" s="12">
        <f>Table1[[#This Row],[BPM]]/12</f>
        <v>0.92499999999999993</v>
      </c>
      <c r="CY152" s="12">
        <f>Table1[[#This Row],[WS/48]]/0.3</f>
        <v>0.98</v>
      </c>
      <c r="CZ152" s="12">
        <f>Table1[[#This Row],[PIPM]]/9</f>
        <v>0.65666666666666673</v>
      </c>
      <c r="DA152" s="12">
        <f>Table1[[#This Row],[WAR]]/20</f>
        <v>0.85240076099999995</v>
      </c>
      <c r="DB152" s="12">
        <f>Table1[[#This Row],[GmSc]]/21</f>
        <v>0.72761904761904761</v>
      </c>
      <c r="DC152" s="12">
        <f>Table1[[#This Row],[WinsRPM]]/21</f>
        <v>0.76333333333333342</v>
      </c>
      <c r="DD152" s="12">
        <f>Table1[[#This Row],[VORP]]/10</f>
        <v>0.80999999999999994</v>
      </c>
      <c r="DE152" s="12">
        <f>Table1[[#This Row],[PER]]/33</f>
        <v>0.90515151515151515</v>
      </c>
      <c r="DF152" s="12">
        <f>Table1[[#This Row],[EFF]]/36</f>
        <v>0.8388888888888888</v>
      </c>
      <c r="DG152" s="12">
        <f>Table1[[#This Row],[EWA]]/30</f>
        <v>0.79833333333333334</v>
      </c>
      <c r="DH152" s="12">
        <f>Table1[[#This Row],[PIR]]/40</f>
        <v>0.8374999999999998</v>
      </c>
      <c r="DI152" s="12">
        <f>Table1[[#This Row],[Tendex]]/0.38</f>
        <v>0.87118495707862653</v>
      </c>
      <c r="DJ152" s="14">
        <f>SUM(Table1[[#This Row],[DPI]:[%Tendex]])/32</f>
        <v>0.71947186429878851</v>
      </c>
    </row>
    <row r="153" spans="1:114" x14ac:dyDescent="0.25">
      <c r="A153" t="s">
        <v>66</v>
      </c>
      <c r="B153" t="s">
        <v>97</v>
      </c>
      <c r="C153" t="s">
        <v>91</v>
      </c>
      <c r="D153" t="s">
        <v>62</v>
      </c>
      <c r="E153" s="7">
        <v>11</v>
      </c>
      <c r="F153" t="s">
        <v>67</v>
      </c>
      <c r="G153" s="7">
        <v>98.39</v>
      </c>
      <c r="H153" s="6">
        <v>29</v>
      </c>
      <c r="I153" s="6">
        <v>18</v>
      </c>
      <c r="J153" s="6">
        <v>9</v>
      </c>
      <c r="K153" s="6">
        <v>9</v>
      </c>
      <c r="L153" s="8">
        <f>Table1[[#This Row],[W]]/Table1[[#This Row],[GP]]</f>
        <v>0.5</v>
      </c>
      <c r="M153" s="6">
        <v>4867.4166666666752</v>
      </c>
      <c r="N153" s="7">
        <v>36.799999999999997</v>
      </c>
      <c r="O153" s="7">
        <v>662.4</v>
      </c>
      <c r="P153" s="7">
        <v>30.7</v>
      </c>
      <c r="Q153" s="7">
        <v>9.1999999999999993</v>
      </c>
      <c r="R153" s="7">
        <v>20.9</v>
      </c>
      <c r="S153" s="7">
        <v>43.8</v>
      </c>
      <c r="T153" s="7">
        <v>4.0999999999999996</v>
      </c>
      <c r="U153" s="7">
        <v>11.3</v>
      </c>
      <c r="V153" s="7">
        <v>36.299999999999997</v>
      </c>
      <c r="W153" s="7">
        <v>8.1999999999999993</v>
      </c>
      <c r="X153" s="7">
        <v>9.9</v>
      </c>
      <c r="Y153" s="7">
        <v>82.7</v>
      </c>
      <c r="Z153" s="7">
        <v>0.7</v>
      </c>
      <c r="AA153" s="7">
        <v>5</v>
      </c>
      <c r="AB153" s="7">
        <v>5.7</v>
      </c>
      <c r="AC153" s="7">
        <v>0.2</v>
      </c>
      <c r="AD153" s="7">
        <v>8.8000000000000007</v>
      </c>
      <c r="AE153" s="7">
        <v>5.7</v>
      </c>
      <c r="AF153" s="7">
        <v>2.2999999999999998</v>
      </c>
      <c r="AG153" s="7">
        <v>0.6</v>
      </c>
      <c r="AH153" s="7">
        <v>1.1000000000000001</v>
      </c>
      <c r="AI153" s="7">
        <v>3.4</v>
      </c>
      <c r="AJ153" s="7">
        <v>6.9</v>
      </c>
      <c r="AK153" s="7">
        <v>114.7</v>
      </c>
      <c r="AL153" s="7">
        <v>112.8</v>
      </c>
      <c r="AM153" s="7">
        <v>42.6</v>
      </c>
      <c r="AN153" s="7">
        <v>1.9</v>
      </c>
      <c r="AO153" s="7">
        <v>14.5</v>
      </c>
      <c r="AP153" s="7">
        <v>14.5</v>
      </c>
      <c r="AQ153" s="7">
        <f>0.96*Table1[[#This Row],[FGA]]+Table1[[#This Row],[TOV]]+(0.44*Table1[[#This Row],[FTA]]-Table1[[#This Row],[OREB]])</f>
        <v>29.419999999999995</v>
      </c>
      <c r="AR153" s="5">
        <v>7</v>
      </c>
      <c r="AS153" s="5">
        <v>1</v>
      </c>
      <c r="AT153" s="5">
        <v>14</v>
      </c>
      <c r="AU153" s="5">
        <v>800</v>
      </c>
      <c r="AV153" s="9">
        <f>Table1[[#This Row],[BLK]]+Table1[[#This Row],[PFD]]+Table1[[#This Row],[STL]]+Table1[Deflections]+Table1[[#This Row],[LooseBallsRecovered]]+Table1[[#This Row],[REB]]-Table1[[#This Row],[TOV]]+Table1[[#This Row],[ScreenAssistsPTS]]</f>
        <v>15.600000000000001</v>
      </c>
      <c r="AW15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6.93</v>
      </c>
      <c r="AX153" s="9">
        <f>Table1[[#This Row],[PTS]]/Table1[[#This Row],[POSS/G]]</f>
        <v>1.0435078178110131</v>
      </c>
      <c r="AY153" s="9">
        <v>22.3</v>
      </c>
      <c r="AZ153" s="9">
        <v>0.5</v>
      </c>
      <c r="BA153" s="9">
        <f>P153+AB153+AD153</f>
        <v>45.2</v>
      </c>
      <c r="BB153" s="9">
        <v>1.53</v>
      </c>
      <c r="BC153" s="9">
        <v>3.6</v>
      </c>
      <c r="BD153" s="9">
        <v>1.7</v>
      </c>
      <c r="BE153" s="9">
        <v>1603.755635873441</v>
      </c>
      <c r="BF153" s="15">
        <v>39.200000000000003</v>
      </c>
      <c r="BG153" s="15">
        <v>18</v>
      </c>
      <c r="BH153" s="9">
        <v>8.1</v>
      </c>
      <c r="BI153" s="9">
        <v>53.6</v>
      </c>
      <c r="BJ153" s="9">
        <f>0.4*Table1[[#This Row],[EFG%]]+0.25*Table1[[#This Row],[TOV%]]+0.2*Table1[[#This Row],[REB%]]+0.15*Table1[[#This Row],[FTr]]</f>
        <v>33.440000000000005</v>
      </c>
      <c r="BK153" s="9">
        <v>60.6</v>
      </c>
      <c r="BL153" s="9">
        <v>36.299999999999997</v>
      </c>
      <c r="BM153" s="9">
        <v>96.12</v>
      </c>
      <c r="BN153" s="9">
        <v>17.600000000000001</v>
      </c>
      <c r="BO153" s="9">
        <v>1.9</v>
      </c>
      <c r="BP153" s="9">
        <v>53.6</v>
      </c>
      <c r="BQ153" s="9">
        <v>1.3</v>
      </c>
      <c r="BR153" s="9">
        <v>10</v>
      </c>
      <c r="BS153" s="9">
        <v>0.222</v>
      </c>
      <c r="BT153" s="9">
        <v>3</v>
      </c>
      <c r="BU153" s="9">
        <v>17</v>
      </c>
      <c r="BV15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14.120000000000001</v>
      </c>
      <c r="BW153" s="9">
        <v>14</v>
      </c>
      <c r="BX153" s="9">
        <v>7</v>
      </c>
      <c r="BY153" s="9">
        <v>17</v>
      </c>
      <c r="BZ15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29.000000000000004</v>
      </c>
      <c r="CA153" s="9">
        <f>Table1[[#This Row],[VA]]/30</f>
        <v>26.666666666666668</v>
      </c>
      <c r="CB15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31.4</v>
      </c>
      <c r="CC15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0.31707931268298833</v>
      </c>
      <c r="CD153" s="12">
        <f>Table1[[#This Row],[Hustle]]/38</f>
        <v>0.41052631578947374</v>
      </c>
      <c r="CE153" s="12">
        <f>Table1[[#This Row],[Utility]]/23</f>
        <v>0.30130434782608695</v>
      </c>
      <c r="CF153" s="12">
        <f>Table1[[#This Row],[PPP]]/1.8</f>
        <v>0.57972656545056278</v>
      </c>
      <c r="CG153" s="12">
        <f>Table1[[#This Row],[AST Ratio]]/35</f>
        <v>0.63714285714285712</v>
      </c>
      <c r="CH153" s="12">
        <f>Table1[[#This Row],[ScreenAssistsPTS]]/18</f>
        <v>2.7777777777777776E-2</v>
      </c>
      <c r="CI153" s="12">
        <f>Table1[[#This Row],[PRA]]/50</f>
        <v>0.90400000000000003</v>
      </c>
      <c r="CJ153" s="12">
        <f>Table1[[#This Row],[AST/TO]]/3</f>
        <v>0.51</v>
      </c>
      <c r="CK153" s="12">
        <f>Table1[[#This Row],[REB]]/25</f>
        <v>0.22800000000000001</v>
      </c>
      <c r="CL153" s="12">
        <f>Table1[[#This Row],[Deflections]]/5</f>
        <v>0.72</v>
      </c>
      <c r="CM153" s="12">
        <f>Table1[[#This Row],[LooseBallsRecovered]]/2.3</f>
        <v>0.73913043478260876</v>
      </c>
      <c r="CN153" s="12">
        <f>Table1[[#This Row],[TeamELO]]/1800</f>
        <v>0.8909753532630228</v>
      </c>
      <c r="CO153" s="12">
        <f>Table1[[#This Row],[EFG%]]/70</f>
        <v>0.76571428571428568</v>
      </c>
      <c r="CP153" s="12">
        <f>Table1[[#This Row],[TS%]]/70</f>
        <v>0.86571428571428577</v>
      </c>
      <c r="CQ153" s="12">
        <f>Table1[[#This Row],[USG%]]/40</f>
        <v>0.90749999999999997</v>
      </c>
      <c r="CR153" s="12">
        <f>Table1[[#This Row],[PACE]]/110</f>
        <v>0.87381818181818183</v>
      </c>
      <c r="CS153" s="12">
        <f>Table1[[#This Row],[PIE]]/24</f>
        <v>0.73333333333333339</v>
      </c>
      <c r="CT153" s="12">
        <f>(0.4*Table1[[#This Row],[EFG%]]+0.25*Table1[[#This Row],[TOV%]]+0.2*Table1[[#This Row],[REB%]]+0.15*Table1[[#This Row],[FTr]])/42</f>
        <v>0.79619047619047634</v>
      </c>
      <c r="CU153" s="12">
        <f>Table1[[#This Row],[NETRTG]]/17</f>
        <v>0.11176470588235293</v>
      </c>
      <c r="CV153" s="12">
        <f>Table1[[#This Row],[FP]]/62</f>
        <v>0.86451612903225805</v>
      </c>
      <c r="CW153" s="12">
        <f>Table1[[#This Row],[RPM(+/-)]]/12</f>
        <v>0.10833333333333334</v>
      </c>
      <c r="CX153" s="12">
        <f>Table1[[#This Row],[BPM]]/12</f>
        <v>0.83333333333333337</v>
      </c>
      <c r="CY153" s="12">
        <f>Table1[[#This Row],[WS/48]]/0.3</f>
        <v>0.74</v>
      </c>
      <c r="CZ153" s="12">
        <f>Table1[[#This Row],[PIPM]]/9</f>
        <v>0.33333333333333331</v>
      </c>
      <c r="DA153" s="12">
        <f>Table1[[#This Row],[WAR]]/20</f>
        <v>0.85</v>
      </c>
      <c r="DB153" s="12">
        <f>Table1[[#This Row],[GmSc]]/21</f>
        <v>0.67238095238095241</v>
      </c>
      <c r="DC153" s="12">
        <f>Table1[[#This Row],[WinsRPM]]/21</f>
        <v>0.66666666666666663</v>
      </c>
      <c r="DD153" s="12">
        <f>Table1[[#This Row],[VORP]]/10</f>
        <v>0.7</v>
      </c>
      <c r="DE153" s="12">
        <f>Table1[[#This Row],[PER]]/33</f>
        <v>0.51515151515151514</v>
      </c>
      <c r="DF153" s="12">
        <f>Table1[[#This Row],[EFF]]/36</f>
        <v>0.80555555555555569</v>
      </c>
      <c r="DG153" s="12">
        <f>Table1[[#This Row],[EWA]]/30</f>
        <v>0.88888888888888895</v>
      </c>
      <c r="DH153" s="12">
        <f>Table1[[#This Row],[PIR]]/40</f>
        <v>0.78499999999999992</v>
      </c>
      <c r="DI153" s="12">
        <f>Table1[[#This Row],[Tendex]]/0.38</f>
        <v>0.83441924390260092</v>
      </c>
      <c r="DJ153" s="14">
        <f>SUM(Table1[[#This Row],[DPI]:[%Tendex]])/32</f>
        <v>0.64375618350824204</v>
      </c>
    </row>
    <row r="154" spans="1:114" x14ac:dyDescent="0.25">
      <c r="A154" t="s">
        <v>68</v>
      </c>
      <c r="B154" t="s">
        <v>90</v>
      </c>
      <c r="C154" t="s">
        <v>91</v>
      </c>
      <c r="D154" t="s">
        <v>59</v>
      </c>
      <c r="E154" s="7">
        <v>10.5</v>
      </c>
      <c r="F154" t="s">
        <v>7</v>
      </c>
      <c r="G154" s="7">
        <v>96.75</v>
      </c>
      <c r="H154" s="6">
        <v>28</v>
      </c>
      <c r="I154" s="6">
        <v>20</v>
      </c>
      <c r="J154" s="6">
        <v>13</v>
      </c>
      <c r="K154" s="6">
        <v>7</v>
      </c>
      <c r="L154" s="8">
        <f>Table1[[#This Row],[W]]/Table1[[#This Row],[GP]]</f>
        <v>0.65</v>
      </c>
      <c r="M154" s="6">
        <v>5320.6666666666752</v>
      </c>
      <c r="N154" s="7">
        <v>36.1</v>
      </c>
      <c r="O154" s="7">
        <v>722</v>
      </c>
      <c r="P154" s="7">
        <v>17.5</v>
      </c>
      <c r="Q154" s="7">
        <v>6.3</v>
      </c>
      <c r="R154" s="7">
        <v>14.2</v>
      </c>
      <c r="S154" s="7">
        <v>44</v>
      </c>
      <c r="T154" s="7">
        <v>1.1000000000000001</v>
      </c>
      <c r="U154" s="7">
        <v>2.9</v>
      </c>
      <c r="V154" s="7">
        <v>37.9</v>
      </c>
      <c r="W154" s="7">
        <v>3.9</v>
      </c>
      <c r="X154" s="7">
        <v>4.8</v>
      </c>
      <c r="Y154" s="7">
        <v>82.1</v>
      </c>
      <c r="Z154" s="7">
        <v>1.2</v>
      </c>
      <c r="AA154" s="7">
        <v>4.3</v>
      </c>
      <c r="AB154" s="7">
        <v>5.5</v>
      </c>
      <c r="AC154" s="7">
        <v>0.4</v>
      </c>
      <c r="AD154" s="7">
        <v>4.5</v>
      </c>
      <c r="AE154" s="7">
        <v>2.1</v>
      </c>
      <c r="AF154" s="7">
        <v>1.8</v>
      </c>
      <c r="AG154" s="7">
        <v>0.2</v>
      </c>
      <c r="AH154" s="7">
        <v>0.9</v>
      </c>
      <c r="AI154" s="7">
        <v>1.4</v>
      </c>
      <c r="AJ154" s="7">
        <v>4</v>
      </c>
      <c r="AK154" s="7">
        <v>110.7</v>
      </c>
      <c r="AL154" s="7">
        <v>105</v>
      </c>
      <c r="AM154" s="7">
        <v>19.100000000000001</v>
      </c>
      <c r="AN154" s="7">
        <v>3.3</v>
      </c>
      <c r="AO154" s="7">
        <v>12</v>
      </c>
      <c r="AP154" s="7">
        <v>9.1</v>
      </c>
      <c r="AQ154" s="7">
        <f>0.96*Table1[[#This Row],[FGA]]+Table1[[#This Row],[TOV]]+(0.44*Table1[[#This Row],[FTA]]-Table1[[#This Row],[OREB]])</f>
        <v>16.643999999999998</v>
      </c>
      <c r="AR154" s="5">
        <v>3</v>
      </c>
      <c r="AS154" s="5">
        <v>0</v>
      </c>
      <c r="AT154" s="5">
        <v>8</v>
      </c>
      <c r="AU154" s="5">
        <v>350</v>
      </c>
      <c r="AV154" s="9">
        <f>Table1[[#This Row],[BLK]]+Table1[[#This Row],[PFD]]+Table1[[#This Row],[STL]]+Table1[Deflections]+Table1[[#This Row],[LooseBallsRecovered]]+Table1[[#This Row],[REB]]-Table1[[#This Row],[TOV]]+Table1[[#This Row],[ScreenAssistsPTS]]</f>
        <v>15.6</v>
      </c>
      <c r="AW15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</v>
      </c>
      <c r="AX154" s="9">
        <f>Table1[[#This Row],[PTS]]/Table1[[#This Row],[POSS/G]]</f>
        <v>1.0514299447248259</v>
      </c>
      <c r="AY154" s="9">
        <v>19.899999999999999</v>
      </c>
      <c r="AZ154" s="9">
        <v>0.8</v>
      </c>
      <c r="BA154" s="9">
        <f>P154+AB154+AD154</f>
        <v>27.5</v>
      </c>
      <c r="BB154" s="9">
        <v>2.2000000000000002</v>
      </c>
      <c r="BC154" s="9">
        <v>3.5</v>
      </c>
      <c r="BD154" s="9">
        <v>1.9</v>
      </c>
      <c r="BE154" s="9">
        <v>1488.2842986861626</v>
      </c>
      <c r="BF154" s="15">
        <v>27.5</v>
      </c>
      <c r="BG154" s="15">
        <v>11</v>
      </c>
      <c r="BH154" s="9">
        <v>7.6</v>
      </c>
      <c r="BI154" s="9">
        <v>47.9</v>
      </c>
      <c r="BJ154" s="9">
        <f>0.4*Table1[[#This Row],[EFG%]]+0.25*Table1[[#This Row],[TOV%]]+0.2*Table1[[#This Row],[REB%]]+0.15*Table1[[#This Row],[FTr]]</f>
        <v>27.555</v>
      </c>
      <c r="BK154" s="9">
        <v>53.7</v>
      </c>
      <c r="BL154" s="9">
        <v>21.6</v>
      </c>
      <c r="BM154" s="9">
        <v>97.2</v>
      </c>
      <c r="BN154" s="9">
        <v>12.1</v>
      </c>
      <c r="BO154" s="9">
        <v>5.7</v>
      </c>
      <c r="BP154" s="9">
        <v>34.700000000000003</v>
      </c>
      <c r="BQ154" s="9">
        <v>4.2</v>
      </c>
      <c r="BR154" s="9">
        <v>4.5</v>
      </c>
      <c r="BS154" s="9">
        <v>0.19</v>
      </c>
      <c r="BT154" s="9">
        <v>3</v>
      </c>
      <c r="BU154" s="9">
        <v>11</v>
      </c>
      <c r="BV15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9.93</v>
      </c>
      <c r="BW154" s="9">
        <v>11</v>
      </c>
      <c r="BX154" s="9">
        <v>3</v>
      </c>
      <c r="BY154" s="9">
        <v>22</v>
      </c>
      <c r="BZ15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18.600000000000001</v>
      </c>
      <c r="CA154" s="9">
        <f>Table1[[#This Row],[VA]]/30</f>
        <v>11.666666666666666</v>
      </c>
      <c r="CB15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20.3</v>
      </c>
      <c r="CC15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0.20774191701203235</v>
      </c>
      <c r="CD154" s="12">
        <f>Table1[[#This Row],[Hustle]]/38</f>
        <v>0.41052631578947368</v>
      </c>
      <c r="CE154" s="12">
        <f>Table1[[#This Row],[Utility]]/23</f>
        <v>0.43478260869565216</v>
      </c>
      <c r="CF154" s="12">
        <f>Table1[[#This Row],[PPP]]/1.8</f>
        <v>0.58412774706934767</v>
      </c>
      <c r="CG154" s="12">
        <f>Table1[[#This Row],[AST Ratio]]/35</f>
        <v>0.56857142857142851</v>
      </c>
      <c r="CH154" s="12">
        <f>Table1[[#This Row],[ScreenAssistsPTS]]/18</f>
        <v>4.4444444444444446E-2</v>
      </c>
      <c r="CI154" s="12">
        <f>Table1[[#This Row],[PRA]]/50</f>
        <v>0.55000000000000004</v>
      </c>
      <c r="CJ154" s="12">
        <f>Table1[[#This Row],[AST/TO]]/3</f>
        <v>0.73333333333333339</v>
      </c>
      <c r="CK154" s="12">
        <f>Table1[[#This Row],[REB]]/25</f>
        <v>0.22</v>
      </c>
      <c r="CL154" s="12">
        <f>Table1[[#This Row],[Deflections]]/5</f>
        <v>0.7</v>
      </c>
      <c r="CM154" s="12">
        <f>Table1[[#This Row],[LooseBallsRecovered]]/2.3</f>
        <v>0.82608695652173914</v>
      </c>
      <c r="CN154" s="12">
        <f>Table1[[#This Row],[TeamELO]]/1800</f>
        <v>0.82682461038120147</v>
      </c>
      <c r="CO154" s="12">
        <f>Table1[[#This Row],[EFG%]]/70</f>
        <v>0.68428571428571427</v>
      </c>
      <c r="CP154" s="12">
        <f>Table1[[#This Row],[TS%]]/70</f>
        <v>0.76714285714285724</v>
      </c>
      <c r="CQ154" s="12">
        <f>Table1[[#This Row],[USG%]]/40</f>
        <v>0.54</v>
      </c>
      <c r="CR154" s="12">
        <f>Table1[[#This Row],[PACE]]/110</f>
        <v>0.88363636363636366</v>
      </c>
      <c r="CS154" s="12">
        <f>Table1[[#This Row],[PIE]]/24</f>
        <v>0.50416666666666665</v>
      </c>
      <c r="CT154" s="12">
        <f>(0.4*Table1[[#This Row],[EFG%]]+0.25*Table1[[#This Row],[TOV%]]+0.2*Table1[[#This Row],[REB%]]+0.15*Table1[[#This Row],[FTr]])/42</f>
        <v>0.65607142857142853</v>
      </c>
      <c r="CU154" s="12">
        <f>Table1[[#This Row],[NETRTG]]/17</f>
        <v>0.33529411764705885</v>
      </c>
      <c r="CV154" s="12">
        <f>Table1[[#This Row],[FP]]/62</f>
        <v>0.55967741935483872</v>
      </c>
      <c r="CW154" s="12">
        <f>Table1[[#This Row],[RPM(+/-)]]/12</f>
        <v>0.35000000000000003</v>
      </c>
      <c r="CX154" s="12">
        <f>Table1[[#This Row],[BPM]]/12</f>
        <v>0.375</v>
      </c>
      <c r="CY154" s="12">
        <f>Table1[[#This Row],[WS/48]]/0.3</f>
        <v>0.63333333333333341</v>
      </c>
      <c r="CZ154" s="12">
        <f>Table1[[#This Row],[PIPM]]/9</f>
        <v>0.33333333333333331</v>
      </c>
      <c r="DA154" s="12">
        <f>Table1[[#This Row],[WAR]]/20</f>
        <v>0.55000000000000004</v>
      </c>
      <c r="DB154" s="12">
        <f>Table1[[#This Row],[GmSc]]/21</f>
        <v>0.47285714285714286</v>
      </c>
      <c r="DC154" s="12">
        <f>Table1[[#This Row],[WinsRPM]]/21</f>
        <v>0.52380952380952384</v>
      </c>
      <c r="DD154" s="12">
        <f>Table1[[#This Row],[VORP]]/10</f>
        <v>0.3</v>
      </c>
      <c r="DE154" s="12">
        <f>Table1[[#This Row],[PER]]/33</f>
        <v>0.66666666666666663</v>
      </c>
      <c r="DF154" s="12">
        <f>Table1[[#This Row],[EFF]]/36</f>
        <v>0.51666666666666672</v>
      </c>
      <c r="DG154" s="12">
        <f>Table1[[#This Row],[EWA]]/30</f>
        <v>0.3888888888888889</v>
      </c>
      <c r="DH154" s="12">
        <f>Table1[[#This Row],[PIR]]/40</f>
        <v>0.50750000000000006</v>
      </c>
      <c r="DI154" s="12">
        <f>Table1[[#This Row],[Tendex]]/0.38</f>
        <v>0.54668925529482193</v>
      </c>
      <c r="DJ154" s="14">
        <f>SUM(Table1[[#This Row],[DPI]:[%Tendex]])/32</f>
        <v>0.53105365071756028</v>
      </c>
    </row>
    <row r="155" spans="1:114" x14ac:dyDescent="0.25">
      <c r="A155" t="s">
        <v>66</v>
      </c>
      <c r="B155" t="s">
        <v>90</v>
      </c>
      <c r="C155" t="s">
        <v>93</v>
      </c>
      <c r="D155" t="s">
        <v>62</v>
      </c>
      <c r="E155" s="7">
        <v>11</v>
      </c>
      <c r="F155" t="s">
        <v>67</v>
      </c>
      <c r="G155" s="7">
        <v>98.02</v>
      </c>
      <c r="H155" s="6">
        <v>28</v>
      </c>
      <c r="I155" s="6">
        <v>54</v>
      </c>
      <c r="J155" s="6">
        <v>44</v>
      </c>
      <c r="K155" s="6">
        <v>10</v>
      </c>
      <c r="L155" s="8">
        <f>Table1[[#This Row],[W]]/Table1[[#This Row],[GP]]</f>
        <v>0.81481481481481477</v>
      </c>
      <c r="M155" s="6">
        <v>13922.375000000025</v>
      </c>
      <c r="N155" s="7">
        <v>35.700000000000003</v>
      </c>
      <c r="O155" s="7">
        <v>1927.8000000000002</v>
      </c>
      <c r="P155" s="7">
        <v>31.3</v>
      </c>
      <c r="Q155" s="7">
        <v>9.1999999999999993</v>
      </c>
      <c r="R155" s="7">
        <v>20.6</v>
      </c>
      <c r="S155" s="7">
        <v>44.9</v>
      </c>
      <c r="T155" s="7">
        <v>4.0999999999999996</v>
      </c>
      <c r="U155" s="7">
        <v>10.6</v>
      </c>
      <c r="V155" s="7">
        <v>38.299999999999997</v>
      </c>
      <c r="W155" s="7">
        <v>8.6999999999999993</v>
      </c>
      <c r="X155" s="7">
        <v>10.1</v>
      </c>
      <c r="Y155" s="7">
        <v>86.4</v>
      </c>
      <c r="Z155" s="7">
        <v>0.5</v>
      </c>
      <c r="AA155" s="7">
        <v>4.7</v>
      </c>
      <c r="AB155" s="7">
        <v>5.2</v>
      </c>
      <c r="AC155" s="7">
        <v>0.3</v>
      </c>
      <c r="AD155" s="7">
        <v>8.9</v>
      </c>
      <c r="AE155" s="7">
        <v>4.3</v>
      </c>
      <c r="AF155" s="7">
        <v>1.8</v>
      </c>
      <c r="AG155" s="7">
        <v>0.7</v>
      </c>
      <c r="AH155" s="7">
        <v>1.4</v>
      </c>
      <c r="AI155" s="7">
        <v>2.4</v>
      </c>
      <c r="AJ155" s="7">
        <v>7.1</v>
      </c>
      <c r="AK155" s="7">
        <v>117.1</v>
      </c>
      <c r="AL155" s="7">
        <v>106.7</v>
      </c>
      <c r="AM155" s="7">
        <v>44.9</v>
      </c>
      <c r="AN155" s="7">
        <v>1.5</v>
      </c>
      <c r="AO155" s="7">
        <v>13.3</v>
      </c>
      <c r="AP155" s="7">
        <v>11.3</v>
      </c>
      <c r="AQ155" s="7">
        <f>0.96*Table1[[#This Row],[FGA]]+Table1[[#This Row],[TOV]]+(0.44*Table1[[#This Row],[FTA]]-Table1[[#This Row],[OREB]])</f>
        <v>28.02</v>
      </c>
      <c r="AR155" s="5">
        <v>23</v>
      </c>
      <c r="AS155" s="5">
        <v>3</v>
      </c>
      <c r="AT155" s="5">
        <v>15.5</v>
      </c>
      <c r="AU155" s="5">
        <v>720</v>
      </c>
      <c r="AV155" s="9">
        <f>Table1[[#This Row],[BLK]]+Table1[[#This Row],[PFD]]+Table1[[#This Row],[STL]]+Table1[Deflections]+Table1[[#This Row],[LooseBallsRecovered]]+Table1[[#This Row],[REB]]-Table1[[#This Row],[TOV]]+Table1[[#This Row],[ScreenAssistsPTS]]</f>
        <v>15.6</v>
      </c>
      <c r="AW15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8.67</v>
      </c>
      <c r="AX155" s="9">
        <f>Table1[[#This Row],[PTS]]/Table1[[#This Row],[POSS/G]]</f>
        <v>1.1170592433975732</v>
      </c>
      <c r="AY155" s="9">
        <v>23.4</v>
      </c>
      <c r="AZ155" s="9">
        <v>0.9</v>
      </c>
      <c r="BA155" s="9">
        <f>P155+AB155+AD155</f>
        <v>45.4</v>
      </c>
      <c r="BB155" s="9">
        <v>2.0699999999999998</v>
      </c>
      <c r="BC155" s="9">
        <v>2.9</v>
      </c>
      <c r="BD155" s="9">
        <v>1.3</v>
      </c>
      <c r="BE155" s="9">
        <v>1651.0317808646519</v>
      </c>
      <c r="BF155" s="15">
        <v>42.2</v>
      </c>
      <c r="BG155" s="15">
        <v>14</v>
      </c>
      <c r="BH155" s="9">
        <v>7.4</v>
      </c>
      <c r="BI155" s="9">
        <v>54.8</v>
      </c>
      <c r="BJ155" s="9">
        <f>0.4*Table1[[#This Row],[EFG%]]+0.25*Table1[[#This Row],[TOV%]]+0.2*Table1[[#This Row],[REB%]]+0.15*Table1[[#This Row],[FTr]]</f>
        <v>33.230000000000004</v>
      </c>
      <c r="BK155" s="9">
        <v>62.5</v>
      </c>
      <c r="BL155" s="9">
        <v>35.299999999999997</v>
      </c>
      <c r="BM155" s="9">
        <v>98.8</v>
      </c>
      <c r="BN155" s="9">
        <v>19.399999999999999</v>
      </c>
      <c r="BO155" s="9">
        <v>10.5</v>
      </c>
      <c r="BP155" s="9">
        <v>53.9</v>
      </c>
      <c r="BQ155" s="9">
        <v>7.9</v>
      </c>
      <c r="BR155" s="9">
        <v>11.5</v>
      </c>
      <c r="BS155" s="9">
        <v>0.29399999999999998</v>
      </c>
      <c r="BT155" s="9">
        <v>6.5</v>
      </c>
      <c r="BU155" s="9">
        <v>17.5</v>
      </c>
      <c r="BV15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15.869999999999997</v>
      </c>
      <c r="BW155" s="9">
        <v>16.100000000000001</v>
      </c>
      <c r="BX155" s="9">
        <v>8.1999999999999993</v>
      </c>
      <c r="BY155" s="9">
        <v>30</v>
      </c>
      <c r="BZ15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30.8</v>
      </c>
      <c r="CA155" s="9">
        <f>Table1[[#This Row],[VA]]/30</f>
        <v>24</v>
      </c>
      <c r="CB15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34.1</v>
      </c>
      <c r="CC15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0.33767983604151491</v>
      </c>
      <c r="CD155" s="12">
        <f>Table1[[#This Row],[Hustle]]/38</f>
        <v>0.41052631578947368</v>
      </c>
      <c r="CE155" s="12">
        <f>Table1[[#This Row],[Utility]]/23</f>
        <v>0.37695652173913041</v>
      </c>
      <c r="CF155" s="12">
        <f>Table1[[#This Row],[PPP]]/1.8</f>
        <v>0.62058846855420735</v>
      </c>
      <c r="CG155" s="12">
        <f>Table1[[#This Row],[AST Ratio]]/35</f>
        <v>0.66857142857142848</v>
      </c>
      <c r="CH155" s="12">
        <f>Table1[[#This Row],[ScreenAssistsPTS]]/18</f>
        <v>0.05</v>
      </c>
      <c r="CI155" s="12">
        <f>Table1[[#This Row],[PRA]]/50</f>
        <v>0.90799999999999992</v>
      </c>
      <c r="CJ155" s="12">
        <f>Table1[[#This Row],[AST/TO]]/3</f>
        <v>0.69</v>
      </c>
      <c r="CK155" s="12">
        <f>Table1[[#This Row],[REB]]/25</f>
        <v>0.20800000000000002</v>
      </c>
      <c r="CL155" s="12">
        <f>Table1[[#This Row],[Deflections]]/5</f>
        <v>0.57999999999999996</v>
      </c>
      <c r="CM155" s="12">
        <f>Table1[[#This Row],[LooseBallsRecovered]]/2.3</f>
        <v>0.56521739130434789</v>
      </c>
      <c r="CN155" s="12">
        <f>Table1[[#This Row],[TeamELO]]/1800</f>
        <v>0.91723987825813991</v>
      </c>
      <c r="CO155" s="12">
        <f>Table1[[#This Row],[EFG%]]/70</f>
        <v>0.78285714285714281</v>
      </c>
      <c r="CP155" s="12">
        <f>Table1[[#This Row],[TS%]]/70</f>
        <v>0.8928571428571429</v>
      </c>
      <c r="CQ155" s="12">
        <f>Table1[[#This Row],[USG%]]/40</f>
        <v>0.88249999999999995</v>
      </c>
      <c r="CR155" s="12">
        <f>Table1[[#This Row],[PACE]]/110</f>
        <v>0.89818181818181819</v>
      </c>
      <c r="CS155" s="12">
        <f>Table1[[#This Row],[PIE]]/24</f>
        <v>0.80833333333333324</v>
      </c>
      <c r="CT155" s="12">
        <f>(0.4*Table1[[#This Row],[EFG%]]+0.25*Table1[[#This Row],[TOV%]]+0.2*Table1[[#This Row],[REB%]]+0.15*Table1[[#This Row],[FTr]])/42</f>
        <v>0.79119047619047633</v>
      </c>
      <c r="CU155" s="12">
        <f>Table1[[#This Row],[NETRTG]]/17</f>
        <v>0.61764705882352944</v>
      </c>
      <c r="CV155" s="12">
        <f>Table1[[#This Row],[FP]]/62</f>
        <v>0.86935483870967745</v>
      </c>
      <c r="CW155" s="12">
        <f>Table1[[#This Row],[RPM(+/-)]]/12</f>
        <v>0.65833333333333333</v>
      </c>
      <c r="CX155" s="12">
        <f>Table1[[#This Row],[BPM]]/12</f>
        <v>0.95833333333333337</v>
      </c>
      <c r="CY155" s="12">
        <f>Table1[[#This Row],[WS/48]]/0.3</f>
        <v>0.98</v>
      </c>
      <c r="CZ155" s="12">
        <f>Table1[[#This Row],[PIPM]]/9</f>
        <v>0.72222222222222221</v>
      </c>
      <c r="DA155" s="12">
        <f>Table1[[#This Row],[WAR]]/20</f>
        <v>0.875</v>
      </c>
      <c r="DB155" s="12">
        <f>Table1[[#This Row],[GmSc]]/21</f>
        <v>0.75571428571428556</v>
      </c>
      <c r="DC155" s="12">
        <f>Table1[[#This Row],[WinsRPM]]/21</f>
        <v>0.76666666666666672</v>
      </c>
      <c r="DD155" s="12">
        <f>Table1[[#This Row],[VORP]]/10</f>
        <v>0.82</v>
      </c>
      <c r="DE155" s="12">
        <f>Table1[[#This Row],[PER]]/33</f>
        <v>0.90909090909090906</v>
      </c>
      <c r="DF155" s="12">
        <f>Table1[[#This Row],[EFF]]/36</f>
        <v>0.85555555555555562</v>
      </c>
      <c r="DG155" s="12">
        <f>Table1[[#This Row],[EWA]]/30</f>
        <v>0.8</v>
      </c>
      <c r="DH155" s="12">
        <f>Table1[[#This Row],[PIR]]/40</f>
        <v>0.85250000000000004</v>
      </c>
      <c r="DI155" s="12">
        <f>Table1[[#This Row],[Tendex]]/0.38</f>
        <v>0.8886311474776708</v>
      </c>
      <c r="DJ155" s="14">
        <f>SUM(Table1[[#This Row],[DPI]:[%Tendex]])/32</f>
        <v>0.73062716464261945</v>
      </c>
    </row>
    <row r="156" spans="1:114" x14ac:dyDescent="0.25">
      <c r="A156" t="s">
        <v>68</v>
      </c>
      <c r="B156" t="s">
        <v>97</v>
      </c>
      <c r="C156" t="s">
        <v>94</v>
      </c>
      <c r="D156" t="s">
        <v>59</v>
      </c>
      <c r="E156" s="7">
        <v>10.5</v>
      </c>
      <c r="F156" t="s">
        <v>60</v>
      </c>
      <c r="G156" s="7">
        <v>102.59</v>
      </c>
      <c r="H156" s="6">
        <v>29</v>
      </c>
      <c r="I156" s="6">
        <v>65</v>
      </c>
      <c r="J156" s="6">
        <v>38</v>
      </c>
      <c r="K156" s="6">
        <v>27</v>
      </c>
      <c r="L156" s="8">
        <f>Table1[[#This Row],[W]]/Table1[[#This Row],[GP]]</f>
        <v>0.58461538461538465</v>
      </c>
      <c r="M156" s="6">
        <v>22189.166666666701</v>
      </c>
      <c r="N156" s="7">
        <v>33.6</v>
      </c>
      <c r="O156" s="7">
        <v>2184</v>
      </c>
      <c r="P156" s="7">
        <v>18.7</v>
      </c>
      <c r="Q156" s="7">
        <v>6.4</v>
      </c>
      <c r="R156" s="7">
        <v>13.9</v>
      </c>
      <c r="S156" s="7">
        <v>46.2</v>
      </c>
      <c r="T156" s="7">
        <v>1</v>
      </c>
      <c r="U156" s="7">
        <v>3</v>
      </c>
      <c r="V156" s="7">
        <v>34.700000000000003</v>
      </c>
      <c r="W156" s="7">
        <v>4.8</v>
      </c>
      <c r="X156" s="7">
        <v>5.6</v>
      </c>
      <c r="Y156" s="7">
        <v>85.5</v>
      </c>
      <c r="Z156" s="7">
        <v>1.9</v>
      </c>
      <c r="AA156" s="7">
        <v>3.4</v>
      </c>
      <c r="AB156" s="7">
        <v>5.3</v>
      </c>
      <c r="AC156" s="7">
        <v>0.3</v>
      </c>
      <c r="AD156" s="7">
        <v>4</v>
      </c>
      <c r="AE156" s="7">
        <v>1.5</v>
      </c>
      <c r="AF156" s="7">
        <v>1.9</v>
      </c>
      <c r="AG156" s="7">
        <v>0.6</v>
      </c>
      <c r="AH156" s="7">
        <v>0.7</v>
      </c>
      <c r="AI156" s="7">
        <v>1.7</v>
      </c>
      <c r="AJ156" s="7">
        <v>4.2</v>
      </c>
      <c r="AK156" s="7">
        <v>111.9</v>
      </c>
      <c r="AL156" s="7">
        <v>108.3</v>
      </c>
      <c r="AM156" s="7">
        <v>17.899999999999999</v>
      </c>
      <c r="AN156" s="7">
        <v>5.4</v>
      </c>
      <c r="AO156" s="7">
        <v>9.4</v>
      </c>
      <c r="AP156" s="7">
        <v>6.7</v>
      </c>
      <c r="AQ156" s="7">
        <f>0.96*Table1[[#This Row],[FGA]]+Table1[[#This Row],[TOV]]+(0.44*Table1[[#This Row],[FTA]]-Table1[[#This Row],[OREB]])</f>
        <v>15.407999999999999</v>
      </c>
      <c r="AR156" s="5">
        <v>3</v>
      </c>
      <c r="AS156" s="5">
        <v>0</v>
      </c>
      <c r="AT156" s="5">
        <v>7.9</v>
      </c>
      <c r="AU156" s="5">
        <v>319.2</v>
      </c>
      <c r="AV156" s="9">
        <f>Table1[[#This Row],[BLK]]+Table1[[#This Row],[PFD]]+Table1[[#This Row],[STL]]+Table1[Deflections]+Table1[[#This Row],[LooseBallsRecovered]]+Table1[[#This Row],[REB]]-Table1[[#This Row],[TOV]]+Table1[[#This Row],[ScreenAssistsPTS]]</f>
        <v>15.599999999999998</v>
      </c>
      <c r="AW15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10.670000000000002</v>
      </c>
      <c r="AX156" s="9">
        <f>Table1[[#This Row],[PTS]]/Table1[[#This Row],[POSS/G]]</f>
        <v>1.2136552440290758</v>
      </c>
      <c r="AY156" s="9">
        <v>18.5</v>
      </c>
      <c r="AZ156" s="9">
        <v>0.7</v>
      </c>
      <c r="BA156" s="9">
        <f>P156+AB156+AD156</f>
        <v>28</v>
      </c>
      <c r="BB156" s="9">
        <v>2.77</v>
      </c>
      <c r="BC156" s="9">
        <v>3</v>
      </c>
      <c r="BD156" s="9">
        <v>1.4</v>
      </c>
      <c r="BE156" s="9">
        <v>1596.5386082673081</v>
      </c>
      <c r="BF156" s="15">
        <v>34.5</v>
      </c>
      <c r="BG156" s="15">
        <v>8.4</v>
      </c>
      <c r="BH156" s="9">
        <v>7.5</v>
      </c>
      <c r="BI156" s="9">
        <v>49.9</v>
      </c>
      <c r="BJ156" s="9">
        <f>0.4*Table1[[#This Row],[EFG%]]+0.25*Table1[[#This Row],[TOV%]]+0.2*Table1[[#This Row],[REB%]]+0.15*Table1[[#This Row],[FTr]]</f>
        <v>28.735000000000003</v>
      </c>
      <c r="BK156" s="9">
        <v>57.1</v>
      </c>
      <c r="BL156" s="9">
        <v>21.8</v>
      </c>
      <c r="BM156" s="9">
        <v>102.44</v>
      </c>
      <c r="BN156" s="9">
        <v>12.6</v>
      </c>
      <c r="BO156" s="9">
        <v>3.6</v>
      </c>
      <c r="BP156" s="9">
        <v>37.1</v>
      </c>
      <c r="BQ156" s="9">
        <v>2.5</v>
      </c>
      <c r="BR156" s="9">
        <v>3.2</v>
      </c>
      <c r="BS156" s="9">
        <v>0.17299999999999999</v>
      </c>
      <c r="BT156" s="9">
        <v>2</v>
      </c>
      <c r="BU156" s="9">
        <v>8.2846223719999994</v>
      </c>
      <c r="BV15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12.099999999999996</v>
      </c>
      <c r="BW156" s="9">
        <v>10.97</v>
      </c>
      <c r="BX156" s="9">
        <v>3.2</v>
      </c>
      <c r="BY156" s="9">
        <v>24.4</v>
      </c>
      <c r="BZ15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20.7</v>
      </c>
      <c r="CA156" s="9">
        <f>Table1[[#This Row],[VA]]/30</f>
        <v>10.639999999999999</v>
      </c>
      <c r="CB15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22.500000000000004</v>
      </c>
      <c r="CC15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0.21639156648660499</v>
      </c>
      <c r="CD156" s="12">
        <f>Table1[[#This Row],[Hustle]]/38</f>
        <v>0.41052631578947363</v>
      </c>
      <c r="CE156" s="12">
        <f>Table1[[#This Row],[Utility]]/23</f>
        <v>0.46391304347826096</v>
      </c>
      <c r="CF156" s="12">
        <f>Table1[[#This Row],[PPP]]/1.8</f>
        <v>0.67425291334948656</v>
      </c>
      <c r="CG156" s="12">
        <f>Table1[[#This Row],[AST Ratio]]/35</f>
        <v>0.52857142857142858</v>
      </c>
      <c r="CH156" s="12">
        <f>Table1[[#This Row],[ScreenAssistsPTS]]/18</f>
        <v>3.888888888888889E-2</v>
      </c>
      <c r="CI156" s="12">
        <f>Table1[[#This Row],[PRA]]/50</f>
        <v>0.56000000000000005</v>
      </c>
      <c r="CJ156" s="12">
        <f>Table1[[#This Row],[AST/TO]]/3</f>
        <v>0.92333333333333334</v>
      </c>
      <c r="CK156" s="12">
        <f>Table1[[#This Row],[REB]]/25</f>
        <v>0.21199999999999999</v>
      </c>
      <c r="CL156" s="12">
        <f>Table1[[#This Row],[Deflections]]/5</f>
        <v>0.6</v>
      </c>
      <c r="CM156" s="12">
        <f>Table1[[#This Row],[LooseBallsRecovered]]/2.3</f>
        <v>0.60869565217391308</v>
      </c>
      <c r="CN156" s="12">
        <f>Table1[[#This Row],[TeamELO]]/1800</f>
        <v>0.88696589348183785</v>
      </c>
      <c r="CO156" s="12">
        <f>Table1[[#This Row],[EFG%]]/70</f>
        <v>0.71285714285714286</v>
      </c>
      <c r="CP156" s="12">
        <f>Table1[[#This Row],[TS%]]/70</f>
        <v>0.81571428571428573</v>
      </c>
      <c r="CQ156" s="12">
        <f>Table1[[#This Row],[USG%]]/40</f>
        <v>0.54500000000000004</v>
      </c>
      <c r="CR156" s="12">
        <f>Table1[[#This Row],[PACE]]/110</f>
        <v>0.93127272727272725</v>
      </c>
      <c r="CS156" s="12">
        <f>Table1[[#This Row],[PIE]]/24</f>
        <v>0.52500000000000002</v>
      </c>
      <c r="CT156" s="12">
        <f>(0.4*Table1[[#This Row],[EFG%]]+0.25*Table1[[#This Row],[TOV%]]+0.2*Table1[[#This Row],[REB%]]+0.15*Table1[[#This Row],[FTr]])/42</f>
        <v>0.6841666666666667</v>
      </c>
      <c r="CU156" s="12">
        <f>Table1[[#This Row],[NETRTG]]/17</f>
        <v>0.21176470588235294</v>
      </c>
      <c r="CV156" s="12">
        <f>Table1[[#This Row],[FP]]/62</f>
        <v>0.59838709677419355</v>
      </c>
      <c r="CW156" s="12">
        <f>Table1[[#This Row],[RPM(+/-)]]/12</f>
        <v>0.20833333333333334</v>
      </c>
      <c r="CX156" s="12">
        <f>Table1[[#This Row],[BPM]]/12</f>
        <v>0.26666666666666666</v>
      </c>
      <c r="CY156" s="12">
        <f>Table1[[#This Row],[WS/48]]/0.3</f>
        <v>0.57666666666666666</v>
      </c>
      <c r="CZ156" s="12">
        <f>Table1[[#This Row],[PIPM]]/9</f>
        <v>0.22222222222222221</v>
      </c>
      <c r="DA156" s="12">
        <f>Table1[[#This Row],[WAR]]/20</f>
        <v>0.41423111859999995</v>
      </c>
      <c r="DB156" s="12">
        <f>Table1[[#This Row],[GmSc]]/21</f>
        <v>0.57619047619047603</v>
      </c>
      <c r="DC156" s="12">
        <f>Table1[[#This Row],[WinsRPM]]/21</f>
        <v>0.52238095238095239</v>
      </c>
      <c r="DD156" s="12">
        <f>Table1[[#This Row],[VORP]]/10</f>
        <v>0.32</v>
      </c>
      <c r="DE156" s="12">
        <f>Table1[[#This Row],[PER]]/33</f>
        <v>0.73939393939393938</v>
      </c>
      <c r="DF156" s="12">
        <f>Table1[[#This Row],[EFF]]/36</f>
        <v>0.57499999999999996</v>
      </c>
      <c r="DG156" s="12">
        <f>Table1[[#This Row],[EWA]]/30</f>
        <v>0.35466666666666663</v>
      </c>
      <c r="DH156" s="12">
        <f>Table1[[#This Row],[PIR]]/40</f>
        <v>0.56250000000000011</v>
      </c>
      <c r="DI156" s="12">
        <f>Table1[[#This Row],[Tendex]]/0.38</f>
        <v>0.56945149075422363</v>
      </c>
      <c r="DJ156" s="14">
        <f>SUM(Table1[[#This Row],[DPI]:[%Tendex]])/32</f>
        <v>0.5262191758471606</v>
      </c>
    </row>
    <row r="157" spans="1:114" x14ac:dyDescent="0.25">
      <c r="A157" t="s">
        <v>68</v>
      </c>
      <c r="B157" t="s">
        <v>97</v>
      </c>
      <c r="C157" t="s">
        <v>92</v>
      </c>
      <c r="D157" t="s">
        <v>59</v>
      </c>
      <c r="E157" s="7">
        <v>10.5</v>
      </c>
      <c r="F157" t="s">
        <v>60</v>
      </c>
      <c r="G157" s="7">
        <v>102.59</v>
      </c>
      <c r="H157" s="6">
        <v>29</v>
      </c>
      <c r="I157" s="6">
        <v>30</v>
      </c>
      <c r="J157" s="6">
        <v>17</v>
      </c>
      <c r="K157" s="6">
        <v>13</v>
      </c>
      <c r="L157" s="8">
        <f>Table1[[#This Row],[W]]/Table1[[#This Row],[GP]]</f>
        <v>0.56666666666666665</v>
      </c>
      <c r="M157" s="6">
        <v>11094.58333333335</v>
      </c>
      <c r="N157" s="7">
        <v>33.200000000000003</v>
      </c>
      <c r="O157" s="7">
        <v>996.00000000000011</v>
      </c>
      <c r="P157" s="7">
        <v>19.2</v>
      </c>
      <c r="Q157" s="7">
        <v>6.8</v>
      </c>
      <c r="R157" s="7">
        <v>14.5</v>
      </c>
      <c r="S157" s="7">
        <v>46.8</v>
      </c>
      <c r="T157" s="7">
        <v>1.4</v>
      </c>
      <c r="U157" s="7">
        <v>3.6</v>
      </c>
      <c r="V157" s="7">
        <v>38.5</v>
      </c>
      <c r="W157" s="7">
        <v>4.2</v>
      </c>
      <c r="X157" s="7">
        <v>4.9000000000000004</v>
      </c>
      <c r="Y157" s="7">
        <v>84.5</v>
      </c>
      <c r="Z157" s="7">
        <v>1.6</v>
      </c>
      <c r="AA157" s="7">
        <v>3.2</v>
      </c>
      <c r="AB157" s="7">
        <v>4.8</v>
      </c>
      <c r="AC157" s="7">
        <v>0.2</v>
      </c>
      <c r="AD157" s="7">
        <v>3.6</v>
      </c>
      <c r="AE157" s="7">
        <v>1.4</v>
      </c>
      <c r="AF157" s="7">
        <v>2.1</v>
      </c>
      <c r="AG157" s="7">
        <v>0.7</v>
      </c>
      <c r="AH157" s="7">
        <v>0.6</v>
      </c>
      <c r="AI157" s="7">
        <v>1.8</v>
      </c>
      <c r="AJ157" s="7">
        <v>3.9</v>
      </c>
      <c r="AK157" s="7">
        <v>109.9</v>
      </c>
      <c r="AL157" s="7">
        <v>109.9</v>
      </c>
      <c r="AM157" s="7">
        <v>16.5</v>
      </c>
      <c r="AN157" s="7">
        <v>4.7</v>
      </c>
      <c r="AO157" s="7">
        <v>9.1</v>
      </c>
      <c r="AP157" s="7">
        <v>6.6</v>
      </c>
      <c r="AQ157" s="7">
        <f>0.96*Table1[[#This Row],[FGA]]+Table1[[#This Row],[TOV]]+(0.44*Table1[[#This Row],[FTA]]-Table1[[#This Row],[OREB]])</f>
        <v>15.876000000000001</v>
      </c>
      <c r="AR157" s="5">
        <v>2</v>
      </c>
      <c r="AS157" s="5">
        <v>0</v>
      </c>
      <c r="AT157" s="5">
        <v>6</v>
      </c>
      <c r="AU157" s="5">
        <v>310</v>
      </c>
      <c r="AV157" s="9">
        <f>Table1[[#This Row],[BLK]]+Table1[[#This Row],[PFD]]+Table1[[#This Row],[STL]]+Table1[Deflections]+Table1[[#This Row],[LooseBallsRecovered]]+Table1[[#This Row],[REB]]-Table1[[#This Row],[TOV]]+Table1[[#This Row],[ScreenAssistsPTS]]</f>
        <v>15.399999999999999</v>
      </c>
      <c r="AW15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10.690000000000001</v>
      </c>
      <c r="AX157" s="9">
        <f>Table1[[#This Row],[PTS]]/Table1[[#This Row],[POSS/G]]</f>
        <v>1.2093726379440664</v>
      </c>
      <c r="AY157" s="9">
        <v>16.399999999999999</v>
      </c>
      <c r="AZ157" s="9">
        <v>0.4</v>
      </c>
      <c r="BA157" s="9">
        <f>P157+AB157+AD157</f>
        <v>27.6</v>
      </c>
      <c r="BB157" s="9">
        <v>2.4900000000000002</v>
      </c>
      <c r="BC157" s="9">
        <v>3.4</v>
      </c>
      <c r="BD157" s="9">
        <v>1.5</v>
      </c>
      <c r="BE157" s="9">
        <v>1581.9564733185439</v>
      </c>
      <c r="BF157" s="15">
        <v>29</v>
      </c>
      <c r="BG157" s="15">
        <v>7.8</v>
      </c>
      <c r="BH157" s="9">
        <v>6.9</v>
      </c>
      <c r="BI157" s="9">
        <v>51.6</v>
      </c>
      <c r="BJ157" s="9">
        <f>0.4*Table1[[#This Row],[EFG%]]+0.25*Table1[[#This Row],[TOV%]]+0.2*Table1[[#This Row],[REB%]]+0.15*Table1[[#This Row],[FTr]]</f>
        <v>28.32</v>
      </c>
      <c r="BK157" s="9">
        <v>57.4</v>
      </c>
      <c r="BL157" s="9">
        <v>22.7</v>
      </c>
      <c r="BM157" s="9">
        <v>101.68</v>
      </c>
      <c r="BN157" s="9">
        <v>12.7</v>
      </c>
      <c r="BO157" s="9">
        <v>0</v>
      </c>
      <c r="BP157" s="9">
        <v>37.1</v>
      </c>
      <c r="BQ157" s="9">
        <v>-0.3</v>
      </c>
      <c r="BR157" s="9">
        <v>2</v>
      </c>
      <c r="BS157" s="9">
        <v>0.16</v>
      </c>
      <c r="BT157" s="9">
        <v>0.3</v>
      </c>
      <c r="BU157" s="9">
        <v>5</v>
      </c>
      <c r="BV15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12.64</v>
      </c>
      <c r="BW157" s="9">
        <v>11.4</v>
      </c>
      <c r="BX157" s="9">
        <v>3.4</v>
      </c>
      <c r="BY157" s="9">
        <v>25</v>
      </c>
      <c r="BZ15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20.600000000000005</v>
      </c>
      <c r="CA157" s="9">
        <f>Table1[[#This Row],[VA]]/30</f>
        <v>10.333333333333334</v>
      </c>
      <c r="CB15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22.1</v>
      </c>
      <c r="CC15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0.21468073287398545</v>
      </c>
      <c r="CD157" s="12">
        <f>Table1[[#This Row],[Hustle]]/38</f>
        <v>0.40526315789473683</v>
      </c>
      <c r="CE157" s="12">
        <f>Table1[[#This Row],[Utility]]/23</f>
        <v>0.46478260869565224</v>
      </c>
      <c r="CF157" s="12">
        <f>Table1[[#This Row],[PPP]]/1.8</f>
        <v>0.67187368774670353</v>
      </c>
      <c r="CG157" s="12">
        <f>Table1[[#This Row],[AST Ratio]]/35</f>
        <v>0.46857142857142853</v>
      </c>
      <c r="CH157" s="12">
        <f>Table1[[#This Row],[ScreenAssistsPTS]]/18</f>
        <v>2.2222222222222223E-2</v>
      </c>
      <c r="CI157" s="12">
        <f>Table1[[#This Row],[PRA]]/50</f>
        <v>0.55200000000000005</v>
      </c>
      <c r="CJ157" s="12">
        <f>Table1[[#This Row],[AST/TO]]/3</f>
        <v>0.83000000000000007</v>
      </c>
      <c r="CK157" s="12">
        <f>Table1[[#This Row],[REB]]/25</f>
        <v>0.192</v>
      </c>
      <c r="CL157" s="12">
        <f>Table1[[#This Row],[Deflections]]/5</f>
        <v>0.67999999999999994</v>
      </c>
      <c r="CM157" s="12">
        <f>Table1[[#This Row],[LooseBallsRecovered]]/2.3</f>
        <v>0.65217391304347827</v>
      </c>
      <c r="CN157" s="12">
        <f>Table1[[#This Row],[TeamELO]]/1800</f>
        <v>0.87886470739919109</v>
      </c>
      <c r="CO157" s="12">
        <f>Table1[[#This Row],[EFG%]]/70</f>
        <v>0.73714285714285721</v>
      </c>
      <c r="CP157" s="12">
        <f>Table1[[#This Row],[TS%]]/70</f>
        <v>0.82</v>
      </c>
      <c r="CQ157" s="12">
        <f>Table1[[#This Row],[USG%]]/40</f>
        <v>0.5675</v>
      </c>
      <c r="CR157" s="12">
        <f>Table1[[#This Row],[PACE]]/110</f>
        <v>0.92436363636363639</v>
      </c>
      <c r="CS157" s="12">
        <f>Table1[[#This Row],[PIE]]/24</f>
        <v>0.52916666666666667</v>
      </c>
      <c r="CT157" s="12">
        <f>(0.4*Table1[[#This Row],[EFG%]]+0.25*Table1[[#This Row],[TOV%]]+0.2*Table1[[#This Row],[REB%]]+0.15*Table1[[#This Row],[FTr]])/42</f>
        <v>0.67428571428571427</v>
      </c>
      <c r="CU157" s="12">
        <f>Table1[[#This Row],[NETRTG]]/17</f>
        <v>0</v>
      </c>
      <c r="CV157" s="12">
        <f>Table1[[#This Row],[FP]]/62</f>
        <v>0.59838709677419355</v>
      </c>
      <c r="CW157" s="12">
        <f>Table1[[#This Row],[RPM(+/-)]]/12</f>
        <v>-2.4999999999999998E-2</v>
      </c>
      <c r="CX157" s="12">
        <f>Table1[[#This Row],[BPM]]/12</f>
        <v>0.16666666666666666</v>
      </c>
      <c r="CY157" s="12">
        <f>Table1[[#This Row],[WS/48]]/0.3</f>
        <v>0.53333333333333333</v>
      </c>
      <c r="CZ157" s="12">
        <f>Table1[[#This Row],[PIPM]]/9</f>
        <v>3.3333333333333333E-2</v>
      </c>
      <c r="DA157" s="12">
        <f>Table1[[#This Row],[WAR]]/20</f>
        <v>0.25</v>
      </c>
      <c r="DB157" s="12">
        <f>Table1[[#This Row],[GmSc]]/21</f>
        <v>0.60190476190476194</v>
      </c>
      <c r="DC157" s="12">
        <f>Table1[[#This Row],[WinsRPM]]/21</f>
        <v>0.54285714285714293</v>
      </c>
      <c r="DD157" s="12">
        <f>Table1[[#This Row],[VORP]]/10</f>
        <v>0.33999999999999997</v>
      </c>
      <c r="DE157" s="12">
        <f>Table1[[#This Row],[PER]]/33</f>
        <v>0.75757575757575757</v>
      </c>
      <c r="DF157" s="12">
        <f>Table1[[#This Row],[EFF]]/36</f>
        <v>0.57222222222222241</v>
      </c>
      <c r="DG157" s="12">
        <f>Table1[[#This Row],[EWA]]/30</f>
        <v>0.34444444444444444</v>
      </c>
      <c r="DH157" s="12">
        <f>Table1[[#This Row],[PIR]]/40</f>
        <v>0.55249999999999999</v>
      </c>
      <c r="DI157" s="12">
        <f>Table1[[#This Row],[Tendex]]/0.38</f>
        <v>0.56494929703680385</v>
      </c>
      <c r="DJ157" s="14">
        <f>SUM(Table1[[#This Row],[DPI]:[%Tendex]])/32</f>
        <v>0.49698077050565465</v>
      </c>
    </row>
    <row r="158" spans="1:114" x14ac:dyDescent="0.25">
      <c r="A158" t="s">
        <v>71</v>
      </c>
      <c r="B158" t="s">
        <v>90</v>
      </c>
      <c r="C158" t="s">
        <v>92</v>
      </c>
      <c r="D158" t="s">
        <v>72</v>
      </c>
      <c r="E158" s="7">
        <v>10.5</v>
      </c>
      <c r="F158" t="s">
        <v>73</v>
      </c>
      <c r="G158" s="7">
        <v>100.35</v>
      </c>
      <c r="H158" s="6">
        <v>29</v>
      </c>
      <c r="I158" s="6">
        <v>32</v>
      </c>
      <c r="J158" s="6">
        <v>25</v>
      </c>
      <c r="K158" s="6">
        <v>7</v>
      </c>
      <c r="L158" s="8">
        <f>Table1[[#This Row],[W]]/Table1[[#This Row],[GP]]</f>
        <v>0.78125</v>
      </c>
      <c r="M158" s="6">
        <v>5156.9375000000055</v>
      </c>
      <c r="N158" s="7">
        <v>34.6</v>
      </c>
      <c r="O158" s="7">
        <v>1107.2</v>
      </c>
      <c r="P158" s="7">
        <v>25.9</v>
      </c>
      <c r="Q158" s="7">
        <v>9.3000000000000007</v>
      </c>
      <c r="R158" s="7">
        <v>18.5</v>
      </c>
      <c r="S158" s="7">
        <v>50.2</v>
      </c>
      <c r="T158" s="7">
        <v>2.5</v>
      </c>
      <c r="U158" s="7">
        <v>6.3</v>
      </c>
      <c r="V158" s="7">
        <v>39.5</v>
      </c>
      <c r="W158" s="7">
        <v>4.9000000000000004</v>
      </c>
      <c r="X158" s="7">
        <v>5.5</v>
      </c>
      <c r="Y158" s="7">
        <v>89.1</v>
      </c>
      <c r="Z158" s="7">
        <v>0.6</v>
      </c>
      <c r="AA158" s="7">
        <v>6.4</v>
      </c>
      <c r="AB158" s="7">
        <v>7</v>
      </c>
      <c r="AC158" s="7">
        <v>0.5</v>
      </c>
      <c r="AD158" s="7">
        <v>5.3</v>
      </c>
      <c r="AE158" s="7">
        <v>3.3</v>
      </c>
      <c r="AF158" s="7">
        <v>0.8</v>
      </c>
      <c r="AG158" s="7">
        <v>2.2000000000000002</v>
      </c>
      <c r="AH158" s="7">
        <v>0.9</v>
      </c>
      <c r="AI158" s="7">
        <v>2.2999999999999998</v>
      </c>
      <c r="AJ158" s="7">
        <v>4.9000000000000004</v>
      </c>
      <c r="AK158" s="7">
        <v>115.6</v>
      </c>
      <c r="AL158" s="7">
        <v>104.7</v>
      </c>
      <c r="AM158" s="7">
        <v>23.2</v>
      </c>
      <c r="AN158" s="7">
        <v>1.9</v>
      </c>
      <c r="AO158" s="7">
        <v>16.5</v>
      </c>
      <c r="AP158" s="7">
        <v>11.2</v>
      </c>
      <c r="AQ158" s="7">
        <f>0.96*Table1[[#This Row],[FGA]]+Table1[[#This Row],[TOV]]+(0.44*Table1[[#This Row],[FTA]]-Table1[[#This Row],[OREB]])</f>
        <v>22.88</v>
      </c>
      <c r="AR158" s="5">
        <v>6</v>
      </c>
      <c r="AS158" s="5">
        <v>1</v>
      </c>
      <c r="AT158" s="5">
        <v>11</v>
      </c>
      <c r="AU158" s="5">
        <v>510</v>
      </c>
      <c r="AV158" s="9">
        <f>Table1[[#This Row],[BLK]]+Table1[[#This Row],[PFD]]+Table1[[#This Row],[STL]]+Table1[Deflections]+Table1[[#This Row],[LooseBallsRecovered]]+Table1[[#This Row],[REB]]-Table1[[#This Row],[TOV]]+Table1[[#This Row],[ScreenAssistsPTS]]</f>
        <v>15.399999999999999</v>
      </c>
      <c r="AW15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6.8000000000000007</v>
      </c>
      <c r="AX158" s="9">
        <f>Table1[[#This Row],[PTS]]/Table1[[#This Row],[POSS/G]]</f>
        <v>1.1319930069930071</v>
      </c>
      <c r="AY158" s="9">
        <v>18</v>
      </c>
      <c r="AZ158" s="9">
        <v>1.3</v>
      </c>
      <c r="BA158" s="9">
        <f>P158+AB158+AD158</f>
        <v>38.199999999999996</v>
      </c>
      <c r="BB158" s="9">
        <v>1.6</v>
      </c>
      <c r="BC158" s="9">
        <v>1.5</v>
      </c>
      <c r="BD158" s="9">
        <v>1</v>
      </c>
      <c r="BE158" s="9">
        <v>1762.1150589530075</v>
      </c>
      <c r="BF158" s="15">
        <v>26.5</v>
      </c>
      <c r="BG158" s="15">
        <v>13</v>
      </c>
      <c r="BH158" s="9">
        <v>9.9</v>
      </c>
      <c r="BI158" s="9">
        <v>56.8</v>
      </c>
      <c r="BJ158" s="9">
        <f>0.4*Table1[[#This Row],[EFG%]]+0.25*Table1[[#This Row],[TOV%]]+0.2*Table1[[#This Row],[REB%]]+0.15*Table1[[#This Row],[FTr]]</f>
        <v>31.924999999999997</v>
      </c>
      <c r="BK158" s="9">
        <v>62</v>
      </c>
      <c r="BL158" s="9">
        <v>29.4</v>
      </c>
      <c r="BM158" s="9">
        <v>101.9</v>
      </c>
      <c r="BN158" s="9">
        <v>16.3</v>
      </c>
      <c r="BO158" s="9">
        <v>10.9</v>
      </c>
      <c r="BP158" s="9">
        <v>47.9</v>
      </c>
      <c r="BQ158" s="9">
        <v>8</v>
      </c>
      <c r="BR158" s="9">
        <v>6.5</v>
      </c>
      <c r="BS158" s="9">
        <v>0.255</v>
      </c>
      <c r="BT158" s="9">
        <v>6</v>
      </c>
      <c r="BU158" s="9">
        <v>9</v>
      </c>
      <c r="BV15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15.169999999999998</v>
      </c>
      <c r="BW158" s="9">
        <v>10.1</v>
      </c>
      <c r="BX158" s="9">
        <v>4.0999999999999996</v>
      </c>
      <c r="BY158" s="9">
        <v>25.7</v>
      </c>
      <c r="BZ15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28.099999999999998</v>
      </c>
      <c r="CA158" s="9">
        <f>Table1[[#This Row],[VA]]/30</f>
        <v>17</v>
      </c>
      <c r="CB15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29.799999999999997</v>
      </c>
      <c r="CC15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0.28997470198236808</v>
      </c>
      <c r="CD158" s="12">
        <f>Table1[[#This Row],[Hustle]]/38</f>
        <v>0.40526315789473683</v>
      </c>
      <c r="CE158" s="12">
        <f>Table1[[#This Row],[Utility]]/23</f>
        <v>0.29565217391304349</v>
      </c>
      <c r="CF158" s="12">
        <f>Table1[[#This Row],[PPP]]/1.8</f>
        <v>0.6288850038850039</v>
      </c>
      <c r="CG158" s="12">
        <f>Table1[[#This Row],[AST Ratio]]/35</f>
        <v>0.51428571428571423</v>
      </c>
      <c r="CH158" s="12">
        <f>Table1[[#This Row],[ScreenAssistsPTS]]/18</f>
        <v>7.2222222222222229E-2</v>
      </c>
      <c r="CI158" s="12">
        <f>Table1[[#This Row],[PRA]]/50</f>
        <v>0.7639999999999999</v>
      </c>
      <c r="CJ158" s="12">
        <f>Table1[[#This Row],[AST/TO]]/3</f>
        <v>0.53333333333333333</v>
      </c>
      <c r="CK158" s="12">
        <f>Table1[[#This Row],[REB]]/25</f>
        <v>0.28000000000000003</v>
      </c>
      <c r="CL158" s="12">
        <f>Table1[[#This Row],[Deflections]]/5</f>
        <v>0.3</v>
      </c>
      <c r="CM158" s="12">
        <f>Table1[[#This Row],[LooseBallsRecovered]]/2.3</f>
        <v>0.43478260869565222</v>
      </c>
      <c r="CN158" s="12">
        <f>Table1[[#This Row],[TeamELO]]/1800</f>
        <v>0.9789528105294486</v>
      </c>
      <c r="CO158" s="12">
        <f>Table1[[#This Row],[EFG%]]/70</f>
        <v>0.81142857142857139</v>
      </c>
      <c r="CP158" s="12">
        <f>Table1[[#This Row],[TS%]]/70</f>
        <v>0.88571428571428568</v>
      </c>
      <c r="CQ158" s="12">
        <f>Table1[[#This Row],[USG%]]/40</f>
        <v>0.73499999999999999</v>
      </c>
      <c r="CR158" s="12">
        <f>Table1[[#This Row],[PACE]]/110</f>
        <v>0.92636363636363639</v>
      </c>
      <c r="CS158" s="12">
        <f>Table1[[#This Row],[PIE]]/24</f>
        <v>0.6791666666666667</v>
      </c>
      <c r="CT158" s="12">
        <f>(0.4*Table1[[#This Row],[EFG%]]+0.25*Table1[[#This Row],[TOV%]]+0.2*Table1[[#This Row],[REB%]]+0.15*Table1[[#This Row],[FTr]])/42</f>
        <v>0.76011904761904758</v>
      </c>
      <c r="CU158" s="12">
        <f>Table1[[#This Row],[NETRTG]]/17</f>
        <v>0.64117647058823535</v>
      </c>
      <c r="CV158" s="12">
        <f>Table1[[#This Row],[FP]]/62</f>
        <v>0.77258064516129032</v>
      </c>
      <c r="CW158" s="12">
        <f>Table1[[#This Row],[RPM(+/-)]]/12</f>
        <v>0.66666666666666663</v>
      </c>
      <c r="CX158" s="12">
        <f>Table1[[#This Row],[BPM]]/12</f>
        <v>0.54166666666666663</v>
      </c>
      <c r="CY158" s="12">
        <f>Table1[[#This Row],[WS/48]]/0.3</f>
        <v>0.85000000000000009</v>
      </c>
      <c r="CZ158" s="12">
        <f>Table1[[#This Row],[PIPM]]/9</f>
        <v>0.66666666666666663</v>
      </c>
      <c r="DA158" s="12">
        <f>Table1[[#This Row],[WAR]]/20</f>
        <v>0.45</v>
      </c>
      <c r="DB158" s="12">
        <f>Table1[[#This Row],[GmSc]]/21</f>
        <v>0.72238095238095235</v>
      </c>
      <c r="DC158" s="12">
        <f>Table1[[#This Row],[WinsRPM]]/21</f>
        <v>0.48095238095238091</v>
      </c>
      <c r="DD158" s="12">
        <f>Table1[[#This Row],[VORP]]/10</f>
        <v>0.41</v>
      </c>
      <c r="DE158" s="12">
        <f>Table1[[#This Row],[PER]]/33</f>
        <v>0.77878787878787881</v>
      </c>
      <c r="DF158" s="12">
        <f>Table1[[#This Row],[EFF]]/36</f>
        <v>0.78055555555555545</v>
      </c>
      <c r="DG158" s="12">
        <f>Table1[[#This Row],[EWA]]/30</f>
        <v>0.56666666666666665</v>
      </c>
      <c r="DH158" s="12">
        <f>Table1[[#This Row],[PIR]]/40</f>
        <v>0.74499999999999988</v>
      </c>
      <c r="DI158" s="12">
        <f>Table1[[#This Row],[Tendex]]/0.38</f>
        <v>0.76309132100623178</v>
      </c>
      <c r="DJ158" s="14">
        <f>SUM(Table1[[#This Row],[DPI]:[%Tendex]])/32</f>
        <v>0.62004253448907976</v>
      </c>
    </row>
    <row r="159" spans="1:114" x14ac:dyDescent="0.25">
      <c r="A159" t="s">
        <v>71</v>
      </c>
      <c r="B159" t="s">
        <v>90</v>
      </c>
      <c r="C159" t="s">
        <v>93</v>
      </c>
      <c r="D159" t="s">
        <v>72</v>
      </c>
      <c r="E159" s="7">
        <v>10.5</v>
      </c>
      <c r="F159" t="s">
        <v>73</v>
      </c>
      <c r="G159" s="7">
        <v>100.35</v>
      </c>
      <c r="H159" s="6">
        <v>29</v>
      </c>
      <c r="I159" s="6">
        <v>54</v>
      </c>
      <c r="J159" s="6">
        <v>41</v>
      </c>
      <c r="K159" s="6">
        <v>13</v>
      </c>
      <c r="L159" s="8">
        <f>Table1[[#This Row],[W]]/Table1[[#This Row],[GP]]</f>
        <v>0.7592592592592593</v>
      </c>
      <c r="M159" s="6">
        <v>3403.5787500000038</v>
      </c>
      <c r="N159" s="7">
        <v>34.4</v>
      </c>
      <c r="O159" s="7">
        <v>1857.6</v>
      </c>
      <c r="P159" s="7">
        <v>26</v>
      </c>
      <c r="Q159" s="7">
        <v>9.1999999999999993</v>
      </c>
      <c r="R159" s="7">
        <v>17.5</v>
      </c>
      <c r="S159" s="7">
        <v>52.4</v>
      </c>
      <c r="T159" s="7">
        <v>2.6</v>
      </c>
      <c r="U159" s="7">
        <v>6</v>
      </c>
      <c r="V159" s="7">
        <v>43</v>
      </c>
      <c r="W159" s="7">
        <v>5.0999999999999996</v>
      </c>
      <c r="X159" s="7">
        <v>5.7</v>
      </c>
      <c r="Y159" s="7">
        <v>88.7</v>
      </c>
      <c r="Z159" s="7">
        <v>0.5</v>
      </c>
      <c r="AA159" s="7">
        <v>6.3</v>
      </c>
      <c r="AB159" s="7">
        <v>6.7</v>
      </c>
      <c r="AC159" s="7">
        <v>0.6</v>
      </c>
      <c r="AD159" s="7">
        <v>5.4</v>
      </c>
      <c r="AE159" s="7">
        <v>3</v>
      </c>
      <c r="AF159" s="7">
        <v>0.8</v>
      </c>
      <c r="AG159" s="7">
        <v>1.9</v>
      </c>
      <c r="AH159" s="7">
        <v>0.6</v>
      </c>
      <c r="AI159" s="7">
        <v>2</v>
      </c>
      <c r="AJ159" s="7">
        <v>4.8</v>
      </c>
      <c r="AK159" s="7">
        <v>117.4</v>
      </c>
      <c r="AL159" s="7">
        <v>107.7</v>
      </c>
      <c r="AM159" s="7">
        <v>23.8</v>
      </c>
      <c r="AN159" s="7">
        <v>1.5</v>
      </c>
      <c r="AO159" s="7">
        <v>16.3</v>
      </c>
      <c r="AP159" s="7">
        <v>10.7</v>
      </c>
      <c r="AQ159" s="7">
        <f>0.96*Table1[[#This Row],[FGA]]+Table1[[#This Row],[TOV]]+(0.44*Table1[[#This Row],[FTA]]-Table1[[#This Row],[OREB]])</f>
        <v>21.808</v>
      </c>
      <c r="AR159" s="5">
        <v>9</v>
      </c>
      <c r="AS159" s="5">
        <v>2</v>
      </c>
      <c r="AT159" s="5">
        <v>10.5</v>
      </c>
      <c r="AU159" s="5">
        <v>550</v>
      </c>
      <c r="AV159" s="9">
        <f>Table1[[#This Row],[BLK]]+Table1[[#This Row],[PFD]]+Table1[[#This Row],[STL]]+Table1[Deflections]+Table1[[#This Row],[LooseBallsRecovered]]+Table1[[#This Row],[REB]]-Table1[[#This Row],[TOV]]+Table1[[#This Row],[ScreenAssistsPTS]]</f>
        <v>15.2</v>
      </c>
      <c r="AW15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7.6899999999999995</v>
      </c>
      <c r="AX159" s="9">
        <f>Table1[[#This Row],[PTS]]/Table1[[#This Row],[POSS/G]]</f>
        <v>1.1922230374174614</v>
      </c>
      <c r="AY159" s="9">
        <v>19.100000000000001</v>
      </c>
      <c r="AZ159" s="9">
        <v>1.5</v>
      </c>
      <c r="BA159" s="9">
        <f>P159+AB159+AD159</f>
        <v>38.1</v>
      </c>
      <c r="BB159" s="9">
        <v>1.79</v>
      </c>
      <c r="BC159" s="9">
        <v>1.5</v>
      </c>
      <c r="BD159" s="9">
        <v>1</v>
      </c>
      <c r="BE159" s="9">
        <v>1741.4250038744105</v>
      </c>
      <c r="BF159" s="15">
        <v>29.1</v>
      </c>
      <c r="BG159" s="15">
        <v>13</v>
      </c>
      <c r="BH159" s="9">
        <v>9.6999999999999993</v>
      </c>
      <c r="BI159" s="9">
        <v>59.7</v>
      </c>
      <c r="BJ159" s="9">
        <f>0.4*Table1[[#This Row],[EFG%]]+0.25*Table1[[#This Row],[TOV%]]+0.2*Table1[[#This Row],[REB%]]+0.15*Table1[[#This Row],[FTr]]</f>
        <v>33.435000000000002</v>
      </c>
      <c r="BK159" s="9">
        <v>64.900000000000006</v>
      </c>
      <c r="BL159" s="9">
        <v>28.3</v>
      </c>
      <c r="BM159" s="9">
        <v>102.56</v>
      </c>
      <c r="BN159" s="9">
        <v>16.7</v>
      </c>
      <c r="BO159" s="9">
        <v>9.6999999999999993</v>
      </c>
      <c r="BP159" s="9">
        <v>47.2</v>
      </c>
      <c r="BQ159" s="9">
        <v>7.3</v>
      </c>
      <c r="BR159" s="9">
        <v>6.2</v>
      </c>
      <c r="BS159" s="9">
        <v>0.24</v>
      </c>
      <c r="BT159" s="9">
        <v>5.5</v>
      </c>
      <c r="BU159" s="9">
        <v>8.8000000000000007</v>
      </c>
      <c r="BV15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15.959999999999997</v>
      </c>
      <c r="BW159" s="9">
        <v>10.6</v>
      </c>
      <c r="BX159" s="9">
        <v>4.5</v>
      </c>
      <c r="BY159" s="9">
        <v>26.2</v>
      </c>
      <c r="BZ15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28.9</v>
      </c>
      <c r="CA159" s="9">
        <f>Table1[[#This Row],[VA]]/30</f>
        <v>18.333333333333332</v>
      </c>
      <c r="CB15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31.099999999999994</v>
      </c>
      <c r="CC15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0.29894829766789538</v>
      </c>
      <c r="CD159" s="12">
        <f>Table1[[#This Row],[Hustle]]/38</f>
        <v>0.39999999999999997</v>
      </c>
      <c r="CE159" s="12">
        <f>Table1[[#This Row],[Utility]]/23</f>
        <v>0.33434782608695651</v>
      </c>
      <c r="CF159" s="12">
        <f>Table1[[#This Row],[PPP]]/1.8</f>
        <v>0.6623461318985896</v>
      </c>
      <c r="CG159" s="12">
        <f>Table1[[#This Row],[AST Ratio]]/35</f>
        <v>0.54571428571428571</v>
      </c>
      <c r="CH159" s="12">
        <f>Table1[[#This Row],[ScreenAssistsPTS]]/18</f>
        <v>8.3333333333333329E-2</v>
      </c>
      <c r="CI159" s="12">
        <f>Table1[[#This Row],[PRA]]/50</f>
        <v>0.76200000000000001</v>
      </c>
      <c r="CJ159" s="12">
        <f>Table1[[#This Row],[AST/TO]]/3</f>
        <v>0.59666666666666668</v>
      </c>
      <c r="CK159" s="12">
        <f>Table1[[#This Row],[REB]]/25</f>
        <v>0.26800000000000002</v>
      </c>
      <c r="CL159" s="12">
        <f>Table1[[#This Row],[Deflections]]/5</f>
        <v>0.3</v>
      </c>
      <c r="CM159" s="12">
        <f>Table1[[#This Row],[LooseBallsRecovered]]/2.3</f>
        <v>0.43478260869565222</v>
      </c>
      <c r="CN159" s="12">
        <f>Table1[[#This Row],[TeamELO]]/1800</f>
        <v>0.96745833548578364</v>
      </c>
      <c r="CO159" s="12">
        <f>Table1[[#This Row],[EFG%]]/70</f>
        <v>0.85285714285714287</v>
      </c>
      <c r="CP159" s="12">
        <f>Table1[[#This Row],[TS%]]/70</f>
        <v>0.92714285714285727</v>
      </c>
      <c r="CQ159" s="12">
        <f>Table1[[#This Row],[USG%]]/40</f>
        <v>0.70750000000000002</v>
      </c>
      <c r="CR159" s="12">
        <f>Table1[[#This Row],[PACE]]/110</f>
        <v>0.93236363636363639</v>
      </c>
      <c r="CS159" s="12">
        <f>Table1[[#This Row],[PIE]]/24</f>
        <v>0.6958333333333333</v>
      </c>
      <c r="CT159" s="12">
        <f>(0.4*Table1[[#This Row],[EFG%]]+0.25*Table1[[#This Row],[TOV%]]+0.2*Table1[[#This Row],[REB%]]+0.15*Table1[[#This Row],[FTr]])/42</f>
        <v>0.79607142857142865</v>
      </c>
      <c r="CU159" s="12">
        <f>Table1[[#This Row],[NETRTG]]/17</f>
        <v>0.57058823529411762</v>
      </c>
      <c r="CV159" s="12">
        <f>Table1[[#This Row],[FP]]/62</f>
        <v>0.76129032258064522</v>
      </c>
      <c r="CW159" s="12">
        <f>Table1[[#This Row],[RPM(+/-)]]/12</f>
        <v>0.60833333333333328</v>
      </c>
      <c r="CX159" s="12">
        <f>Table1[[#This Row],[BPM]]/12</f>
        <v>0.51666666666666672</v>
      </c>
      <c r="CY159" s="12">
        <f>Table1[[#This Row],[WS/48]]/0.3</f>
        <v>0.8</v>
      </c>
      <c r="CZ159" s="12">
        <f>Table1[[#This Row],[PIPM]]/9</f>
        <v>0.61111111111111116</v>
      </c>
      <c r="DA159" s="12">
        <f>Table1[[#This Row],[WAR]]/20</f>
        <v>0.44000000000000006</v>
      </c>
      <c r="DB159" s="12">
        <f>Table1[[#This Row],[GmSc]]/21</f>
        <v>0.7599999999999999</v>
      </c>
      <c r="DC159" s="12">
        <f>Table1[[#This Row],[WinsRPM]]/21</f>
        <v>0.50476190476190474</v>
      </c>
      <c r="DD159" s="12">
        <f>Table1[[#This Row],[VORP]]/10</f>
        <v>0.45</v>
      </c>
      <c r="DE159" s="12">
        <f>Table1[[#This Row],[PER]]/33</f>
        <v>0.79393939393939394</v>
      </c>
      <c r="DF159" s="12">
        <f>Table1[[#This Row],[EFF]]/36</f>
        <v>0.8027777777777777</v>
      </c>
      <c r="DG159" s="12">
        <f>Table1[[#This Row],[EWA]]/30</f>
        <v>0.61111111111111105</v>
      </c>
      <c r="DH159" s="12">
        <f>Table1[[#This Row],[PIR]]/40</f>
        <v>0.77749999999999986</v>
      </c>
      <c r="DI159" s="12">
        <f>Table1[[#This Row],[Tendex]]/0.38</f>
        <v>0.78670604649446152</v>
      </c>
      <c r="DJ159" s="14">
        <f>SUM(Table1[[#This Row],[DPI]:[%Tendex]])/32</f>
        <v>0.62691260903813084</v>
      </c>
    </row>
    <row r="160" spans="1:114" x14ac:dyDescent="0.25">
      <c r="A160" t="s">
        <v>71</v>
      </c>
      <c r="B160" t="s">
        <v>90</v>
      </c>
      <c r="C160" t="s">
        <v>94</v>
      </c>
      <c r="D160" t="s">
        <v>72</v>
      </c>
      <c r="E160" s="7">
        <v>10.5</v>
      </c>
      <c r="F160" t="s">
        <v>73</v>
      </c>
      <c r="G160" s="7">
        <v>100.35</v>
      </c>
      <c r="H160" s="6">
        <v>29</v>
      </c>
      <c r="I160" s="6">
        <v>68</v>
      </c>
      <c r="J160" s="6">
        <v>49</v>
      </c>
      <c r="K160" s="6">
        <v>19</v>
      </c>
      <c r="L160" s="8">
        <f>Table1[[#This Row],[W]]/Table1[[#This Row],[GP]]</f>
        <v>0.72058823529411764</v>
      </c>
      <c r="M160" s="6">
        <v>10313.875000000011</v>
      </c>
      <c r="N160" s="7">
        <v>34.200000000000003</v>
      </c>
      <c r="O160" s="7">
        <v>2325.6000000000004</v>
      </c>
      <c r="P160" s="7">
        <v>26.4</v>
      </c>
      <c r="Q160" s="7">
        <v>9.3000000000000007</v>
      </c>
      <c r="R160" s="7">
        <v>18</v>
      </c>
      <c r="S160" s="7">
        <v>51.6</v>
      </c>
      <c r="T160" s="7">
        <v>2.5</v>
      </c>
      <c r="U160" s="7">
        <v>6.1</v>
      </c>
      <c r="V160" s="7">
        <v>41.9</v>
      </c>
      <c r="W160" s="7">
        <v>5.3</v>
      </c>
      <c r="X160" s="7">
        <v>5.9</v>
      </c>
      <c r="Y160" s="7">
        <v>88.9</v>
      </c>
      <c r="Z160" s="7">
        <v>0.5</v>
      </c>
      <c r="AA160" s="7">
        <v>6.4</v>
      </c>
      <c r="AB160" s="7">
        <v>6.8</v>
      </c>
      <c r="AC160" s="7">
        <v>0.6</v>
      </c>
      <c r="AD160" s="7">
        <v>5.4</v>
      </c>
      <c r="AE160" s="7">
        <v>3</v>
      </c>
      <c r="AF160" s="7">
        <v>0.7</v>
      </c>
      <c r="AG160" s="7">
        <v>1.8</v>
      </c>
      <c r="AH160" s="7">
        <v>0.6</v>
      </c>
      <c r="AI160" s="7">
        <v>2</v>
      </c>
      <c r="AJ160" s="7">
        <v>4.8</v>
      </c>
      <c r="AK160" s="7">
        <v>115.9</v>
      </c>
      <c r="AL160" s="7">
        <v>108.9</v>
      </c>
      <c r="AM160" s="7">
        <v>24.3</v>
      </c>
      <c r="AN160" s="7">
        <v>1.5</v>
      </c>
      <c r="AO160" s="7">
        <v>16.899999999999999</v>
      </c>
      <c r="AP160" s="7">
        <v>10.6</v>
      </c>
      <c r="AQ160" s="7">
        <f>0.96*Table1[[#This Row],[FGA]]+Table1[[#This Row],[TOV]]+(0.44*Table1[[#This Row],[FTA]]-Table1[[#This Row],[OREB]])</f>
        <v>22.376000000000001</v>
      </c>
      <c r="AR160" s="5">
        <v>15</v>
      </c>
      <c r="AS160" s="5">
        <v>2</v>
      </c>
      <c r="AT160" s="5">
        <v>10.1</v>
      </c>
      <c r="AU160" s="5">
        <v>539.70000000000005</v>
      </c>
      <c r="AV160" s="9">
        <f>Table1[[#This Row],[BLK]]+Table1[[#This Row],[PFD]]+Table1[[#This Row],[STL]]+Table1[Deflections]+Table1[[#This Row],[LooseBallsRecovered]]+Table1[[#This Row],[REB]]-Table1[[#This Row],[TOV]]+Table1[[#This Row],[ScreenAssistsPTS]]</f>
        <v>15.100000000000001</v>
      </c>
      <c r="AW16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7.4700000000000006</v>
      </c>
      <c r="AX160" s="9">
        <f>Table1[[#This Row],[PTS]]/Table1[[#This Row],[POSS/G]]</f>
        <v>1.1798355380765104</v>
      </c>
      <c r="AY160" s="9">
        <v>18.7</v>
      </c>
      <c r="AZ160" s="9">
        <v>1.5</v>
      </c>
      <c r="BA160" s="9">
        <f>P160+AB160+AD160</f>
        <v>38.599999999999994</v>
      </c>
      <c r="BB160" s="9">
        <v>1.77</v>
      </c>
      <c r="BC160" s="9">
        <v>1.5</v>
      </c>
      <c r="BD160" s="9">
        <v>1</v>
      </c>
      <c r="BE160" s="9">
        <v>1719.0602793401638</v>
      </c>
      <c r="BF160" s="15">
        <v>29.4</v>
      </c>
      <c r="BG160" s="15">
        <v>12</v>
      </c>
      <c r="BH160" s="9">
        <v>9.9</v>
      </c>
      <c r="BI160" s="9">
        <v>58.6</v>
      </c>
      <c r="BJ160" s="9">
        <f>0.4*Table1[[#This Row],[EFG%]]+0.25*Table1[[#This Row],[TOV%]]+0.2*Table1[[#This Row],[REB%]]+0.15*Table1[[#This Row],[FTr]]</f>
        <v>32.83</v>
      </c>
      <c r="BK160" s="9">
        <v>64</v>
      </c>
      <c r="BL160" s="9">
        <v>29.3</v>
      </c>
      <c r="BM160" s="9">
        <v>102.24</v>
      </c>
      <c r="BN160" s="9">
        <v>16.8</v>
      </c>
      <c r="BO160" s="9">
        <v>7</v>
      </c>
      <c r="BP160" s="9">
        <v>47</v>
      </c>
      <c r="BQ160" s="9">
        <v>5.2</v>
      </c>
      <c r="BR160" s="9">
        <v>5.9</v>
      </c>
      <c r="BS160" s="9">
        <v>0.221</v>
      </c>
      <c r="BT160" s="9">
        <v>4.67</v>
      </c>
      <c r="BU160" s="9">
        <v>8.3631562739999996</v>
      </c>
      <c r="BV16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15.829999999999998</v>
      </c>
      <c r="BW160" s="9">
        <v>10.51</v>
      </c>
      <c r="BX160" s="9">
        <v>4.4000000000000004</v>
      </c>
      <c r="BY160" s="9">
        <v>26.05</v>
      </c>
      <c r="BZ16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28.79999999999999</v>
      </c>
      <c r="CA160" s="9">
        <f>Table1[[#This Row],[VA]]/30</f>
        <v>17.990000000000002</v>
      </c>
      <c r="CB16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30.999999999999993</v>
      </c>
      <c r="CC16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0.29770373695505697</v>
      </c>
      <c r="CD160" s="12">
        <f>Table1[[#This Row],[Hustle]]/38</f>
        <v>0.39736842105263159</v>
      </c>
      <c r="CE160" s="12">
        <f>Table1[[#This Row],[Utility]]/23</f>
        <v>0.32478260869565218</v>
      </c>
      <c r="CF160" s="12">
        <f>Table1[[#This Row],[PPP]]/1.8</f>
        <v>0.65546418782028359</v>
      </c>
      <c r="CG160" s="12">
        <f>Table1[[#This Row],[AST Ratio]]/35</f>
        <v>0.53428571428571425</v>
      </c>
      <c r="CH160" s="12">
        <f>Table1[[#This Row],[ScreenAssistsPTS]]/18</f>
        <v>8.3333333333333329E-2</v>
      </c>
      <c r="CI160" s="12">
        <f>Table1[[#This Row],[PRA]]/50</f>
        <v>0.77199999999999991</v>
      </c>
      <c r="CJ160" s="12">
        <f>Table1[[#This Row],[AST/TO]]/3</f>
        <v>0.59</v>
      </c>
      <c r="CK160" s="12">
        <f>Table1[[#This Row],[REB]]/25</f>
        <v>0.27200000000000002</v>
      </c>
      <c r="CL160" s="12">
        <f>Table1[[#This Row],[Deflections]]/5</f>
        <v>0.3</v>
      </c>
      <c r="CM160" s="12">
        <f>Table1[[#This Row],[LooseBallsRecovered]]/2.3</f>
        <v>0.43478260869565222</v>
      </c>
      <c r="CN160" s="12">
        <f>Table1[[#This Row],[TeamELO]]/1800</f>
        <v>0.95503348852231318</v>
      </c>
      <c r="CO160" s="12">
        <f>Table1[[#This Row],[EFG%]]/70</f>
        <v>0.83714285714285719</v>
      </c>
      <c r="CP160" s="12">
        <f>Table1[[#This Row],[TS%]]/70</f>
        <v>0.91428571428571426</v>
      </c>
      <c r="CQ160" s="12">
        <f>Table1[[#This Row],[USG%]]/40</f>
        <v>0.73250000000000004</v>
      </c>
      <c r="CR160" s="12">
        <f>Table1[[#This Row],[PACE]]/110</f>
        <v>0.92945454545454542</v>
      </c>
      <c r="CS160" s="12">
        <f>Table1[[#This Row],[PIE]]/24</f>
        <v>0.70000000000000007</v>
      </c>
      <c r="CT160" s="12">
        <f>(0.4*Table1[[#This Row],[EFG%]]+0.25*Table1[[#This Row],[TOV%]]+0.2*Table1[[#This Row],[REB%]]+0.15*Table1[[#This Row],[FTr]])/42</f>
        <v>0.78166666666666662</v>
      </c>
      <c r="CU160" s="12">
        <f>Table1[[#This Row],[NETRTG]]/17</f>
        <v>0.41176470588235292</v>
      </c>
      <c r="CV160" s="12">
        <f>Table1[[#This Row],[FP]]/62</f>
        <v>0.75806451612903225</v>
      </c>
      <c r="CW160" s="12">
        <f>Table1[[#This Row],[RPM(+/-)]]/12</f>
        <v>0.43333333333333335</v>
      </c>
      <c r="CX160" s="12">
        <f>Table1[[#This Row],[BPM]]/12</f>
        <v>0.4916666666666667</v>
      </c>
      <c r="CY160" s="12">
        <f>Table1[[#This Row],[WS/48]]/0.3</f>
        <v>0.73666666666666669</v>
      </c>
      <c r="CZ160" s="12">
        <f>Table1[[#This Row],[PIPM]]/9</f>
        <v>0.51888888888888884</v>
      </c>
      <c r="DA160" s="12">
        <f>Table1[[#This Row],[WAR]]/20</f>
        <v>0.41815781369999999</v>
      </c>
      <c r="DB160" s="12">
        <f>Table1[[#This Row],[GmSc]]/21</f>
        <v>0.75380952380952371</v>
      </c>
      <c r="DC160" s="12">
        <f>Table1[[#This Row],[WinsRPM]]/21</f>
        <v>0.50047619047619052</v>
      </c>
      <c r="DD160" s="12">
        <f>Table1[[#This Row],[VORP]]/10</f>
        <v>0.44000000000000006</v>
      </c>
      <c r="DE160" s="12">
        <f>Table1[[#This Row],[PER]]/33</f>
        <v>0.78939393939393943</v>
      </c>
      <c r="DF160" s="12">
        <f>Table1[[#This Row],[EFF]]/36</f>
        <v>0.79999999999999971</v>
      </c>
      <c r="DG160" s="12">
        <f>Table1[[#This Row],[EWA]]/30</f>
        <v>0.59966666666666668</v>
      </c>
      <c r="DH160" s="12">
        <f>Table1[[#This Row],[PIR]]/40</f>
        <v>0.7749999999999998</v>
      </c>
      <c r="DI160" s="12">
        <f>Table1[[#This Row],[Tendex]]/0.38</f>
        <v>0.7834308867238341</v>
      </c>
      <c r="DJ160" s="14">
        <f>SUM(Table1[[#This Row],[DPI]:[%Tendex]])/32</f>
        <v>0.60701312325913936</v>
      </c>
    </row>
    <row r="161" spans="1:114" x14ac:dyDescent="0.25">
      <c r="A161" t="s">
        <v>78</v>
      </c>
      <c r="B161" t="s">
        <v>101</v>
      </c>
      <c r="C161" t="s">
        <v>91</v>
      </c>
      <c r="D161" t="s">
        <v>72</v>
      </c>
      <c r="E161" s="7">
        <v>10.5</v>
      </c>
      <c r="F161" t="s">
        <v>99</v>
      </c>
      <c r="G161" s="7">
        <v>101.11</v>
      </c>
      <c r="H161" s="6">
        <v>35</v>
      </c>
      <c r="I161" s="6">
        <v>19</v>
      </c>
      <c r="J161" s="6">
        <v>17</v>
      </c>
      <c r="K161" s="6">
        <v>2</v>
      </c>
      <c r="L161" s="8">
        <f>Table1[[#This Row],[W]]/Table1[[#This Row],[GP]]</f>
        <v>0.89473684210526316</v>
      </c>
      <c r="M161" s="6">
        <v>12407.890000000012</v>
      </c>
      <c r="N161" s="7">
        <v>34.799999999999997</v>
      </c>
      <c r="O161" s="7">
        <v>661.19999999999993</v>
      </c>
      <c r="P161" s="7">
        <v>25.7</v>
      </c>
      <c r="Q161" s="7">
        <v>9.8000000000000007</v>
      </c>
      <c r="R161" s="7">
        <v>19.7</v>
      </c>
      <c r="S161" s="7">
        <v>49.9</v>
      </c>
      <c r="T161" s="7">
        <v>2.1</v>
      </c>
      <c r="U161" s="7">
        <v>5.8</v>
      </c>
      <c r="V161" s="7">
        <v>36</v>
      </c>
      <c r="W161" s="7">
        <v>3.9</v>
      </c>
      <c r="X161" s="7">
        <v>5.8</v>
      </c>
      <c r="Y161" s="7">
        <v>67.3</v>
      </c>
      <c r="Z161" s="7">
        <v>1</v>
      </c>
      <c r="AA161" s="7">
        <v>6.1</v>
      </c>
      <c r="AB161" s="7">
        <v>7.1</v>
      </c>
      <c r="AC161" s="7">
        <v>0.7</v>
      </c>
      <c r="AD161" s="7">
        <v>11</v>
      </c>
      <c r="AE161" s="7">
        <v>3.7</v>
      </c>
      <c r="AF161" s="7">
        <v>1.3</v>
      </c>
      <c r="AG161" s="7">
        <v>0.6</v>
      </c>
      <c r="AH161" s="7">
        <v>0.8</v>
      </c>
      <c r="AI161" s="7">
        <v>1.5</v>
      </c>
      <c r="AJ161" s="7">
        <v>4.5999999999999996</v>
      </c>
      <c r="AK161" s="7">
        <v>114.2</v>
      </c>
      <c r="AL161" s="7">
        <v>101.3</v>
      </c>
      <c r="AM161" s="7">
        <v>49.8</v>
      </c>
      <c r="AN161" s="7">
        <v>2.9</v>
      </c>
      <c r="AO161" s="7">
        <v>16.8</v>
      </c>
      <c r="AP161" s="7">
        <v>10</v>
      </c>
      <c r="AQ161" s="7">
        <f>0.96*Table1[[#This Row],[FGA]]+Table1[[#This Row],[TOV]]+(0.44*Table1[[#This Row],[FTA]]-Table1[[#This Row],[OREB]])</f>
        <v>24.163999999999998</v>
      </c>
      <c r="AR161" s="5">
        <v>16</v>
      </c>
      <c r="AS161" s="5">
        <v>5</v>
      </c>
      <c r="AT161" s="5">
        <v>10.5</v>
      </c>
      <c r="AU161" s="5">
        <v>500</v>
      </c>
      <c r="AV161" s="9">
        <f>Table1[[#This Row],[BLK]]+Table1[[#This Row],[PFD]]+Table1[[#This Row],[STL]]+Table1[Deflections]+Table1[[#This Row],[LooseBallsRecovered]]+Table1[[#This Row],[REB]]-Table1[[#This Row],[TOV]]+Table1[[#This Row],[ScreenAssistsPTS]]</f>
        <v>15.1</v>
      </c>
      <c r="AW16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8.69</v>
      </c>
      <c r="AX161" s="9">
        <f>Table1[[#This Row],[PTS]]/Table1[[#This Row],[POSS/G]]</f>
        <v>1.0635656348286708</v>
      </c>
      <c r="AY161" s="9">
        <v>29.9</v>
      </c>
      <c r="AZ161" s="9">
        <v>1.6</v>
      </c>
      <c r="BA161" s="9">
        <f>P161+AB161+AD161</f>
        <v>43.8</v>
      </c>
      <c r="BB161" s="9">
        <v>2.99</v>
      </c>
      <c r="BC161" s="9">
        <v>2</v>
      </c>
      <c r="BD161" s="9">
        <v>1.6</v>
      </c>
      <c r="BE161" s="9">
        <v>1531.3595966084881</v>
      </c>
      <c r="BF161" s="15">
        <v>19.8</v>
      </c>
      <c r="BG161" s="15">
        <v>14</v>
      </c>
      <c r="BH161" s="9">
        <v>10</v>
      </c>
      <c r="BI161" s="9">
        <v>55.2</v>
      </c>
      <c r="BJ161" s="9">
        <f>0.4*Table1[[#This Row],[EFG%]]+0.25*Table1[[#This Row],[TOV%]]+0.2*Table1[[#This Row],[REB%]]+0.15*Table1[[#This Row],[FTr]]</f>
        <v>30.55</v>
      </c>
      <c r="BK161" s="9">
        <v>57.6</v>
      </c>
      <c r="BL161" s="9">
        <v>31.1</v>
      </c>
      <c r="BM161" s="9">
        <v>101.16</v>
      </c>
      <c r="BN161" s="9">
        <v>20.100000000000001</v>
      </c>
      <c r="BO161" s="9">
        <v>12.9</v>
      </c>
      <c r="BP161" s="9">
        <v>52.8</v>
      </c>
      <c r="BQ161" s="9">
        <v>9.6999999999999993</v>
      </c>
      <c r="BR161" s="9">
        <v>7.5</v>
      </c>
      <c r="BS161" s="9">
        <v>0.25</v>
      </c>
      <c r="BT161" s="9">
        <v>7</v>
      </c>
      <c r="BU161" s="9">
        <v>12</v>
      </c>
      <c r="BV16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14.219999999999999</v>
      </c>
      <c r="BW161" s="9">
        <v>12</v>
      </c>
      <c r="BX161" s="9">
        <v>6.5</v>
      </c>
      <c r="BY161" s="9">
        <v>27</v>
      </c>
      <c r="BZ16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30.2</v>
      </c>
      <c r="CA161" s="9">
        <f>Table1[[#This Row],[VA]]/30</f>
        <v>16.666666666666668</v>
      </c>
      <c r="CB16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32.5</v>
      </c>
      <c r="CC16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0.329333060021062</v>
      </c>
      <c r="CD161" s="12">
        <f>Table1[[#This Row],[Hustle]]/38</f>
        <v>0.39736842105263159</v>
      </c>
      <c r="CE161" s="12">
        <f>Table1[[#This Row],[Utility]]/23</f>
        <v>0.3778260869565217</v>
      </c>
      <c r="CF161" s="12">
        <f>Table1[[#This Row],[PPP]]/1.8</f>
        <v>0.59086979712703935</v>
      </c>
      <c r="CG161" s="12">
        <f>Table1[[#This Row],[AST Ratio]]/35</f>
        <v>0.8542857142857142</v>
      </c>
      <c r="CH161" s="12">
        <f>Table1[[#This Row],[ScreenAssistsPTS]]/18</f>
        <v>8.8888888888888892E-2</v>
      </c>
      <c r="CI161" s="12">
        <f>Table1[[#This Row],[PRA]]/50</f>
        <v>0.87599999999999989</v>
      </c>
      <c r="CJ161" s="12">
        <f>Table1[[#This Row],[AST/TO]]/3</f>
        <v>0.9966666666666667</v>
      </c>
      <c r="CK161" s="12">
        <f>Table1[[#This Row],[REB]]/25</f>
        <v>0.28399999999999997</v>
      </c>
      <c r="CL161" s="12">
        <f>Table1[[#This Row],[Deflections]]/5</f>
        <v>0.4</v>
      </c>
      <c r="CM161" s="12">
        <f>Table1[[#This Row],[LooseBallsRecovered]]/2.3</f>
        <v>0.69565217391304357</v>
      </c>
      <c r="CN161" s="12">
        <f>Table1[[#This Row],[TeamELO]]/1800</f>
        <v>0.85075533144916005</v>
      </c>
      <c r="CO161" s="12">
        <f>Table1[[#This Row],[EFG%]]/70</f>
        <v>0.78857142857142859</v>
      </c>
      <c r="CP161" s="12">
        <f>Table1[[#This Row],[TS%]]/70</f>
        <v>0.82285714285714284</v>
      </c>
      <c r="CQ161" s="12">
        <f>Table1[[#This Row],[USG%]]/40</f>
        <v>0.77750000000000008</v>
      </c>
      <c r="CR161" s="12">
        <f>Table1[[#This Row],[PACE]]/110</f>
        <v>0.91963636363636359</v>
      </c>
      <c r="CS161" s="12">
        <f>Table1[[#This Row],[PIE]]/24</f>
        <v>0.83750000000000002</v>
      </c>
      <c r="CT161" s="12">
        <f>(0.4*Table1[[#This Row],[EFG%]]+0.25*Table1[[#This Row],[TOV%]]+0.2*Table1[[#This Row],[REB%]]+0.15*Table1[[#This Row],[FTr]])/42</f>
        <v>0.72738095238095235</v>
      </c>
      <c r="CU161" s="12">
        <f>Table1[[#This Row],[NETRTG]]/17</f>
        <v>0.75882352941176467</v>
      </c>
      <c r="CV161" s="12">
        <f>Table1[[#This Row],[FP]]/62</f>
        <v>0.85161290322580641</v>
      </c>
      <c r="CW161" s="12">
        <f>Table1[[#This Row],[RPM(+/-)]]/12</f>
        <v>0.80833333333333324</v>
      </c>
      <c r="CX161" s="12">
        <f>Table1[[#This Row],[BPM]]/12</f>
        <v>0.625</v>
      </c>
      <c r="CY161" s="12">
        <f>Table1[[#This Row],[WS/48]]/0.3</f>
        <v>0.83333333333333337</v>
      </c>
      <c r="CZ161" s="12">
        <f>Table1[[#This Row],[PIPM]]/9</f>
        <v>0.77777777777777779</v>
      </c>
      <c r="DA161" s="12">
        <f>Table1[[#This Row],[WAR]]/20</f>
        <v>0.6</v>
      </c>
      <c r="DB161" s="12">
        <f>Table1[[#This Row],[GmSc]]/21</f>
        <v>0.67714285714285705</v>
      </c>
      <c r="DC161" s="12">
        <f>Table1[[#This Row],[WinsRPM]]/21</f>
        <v>0.5714285714285714</v>
      </c>
      <c r="DD161" s="12">
        <f>Table1[[#This Row],[VORP]]/10</f>
        <v>0.65</v>
      </c>
      <c r="DE161" s="12">
        <f>Table1[[#This Row],[PER]]/33</f>
        <v>0.81818181818181823</v>
      </c>
      <c r="DF161" s="12">
        <f>Table1[[#This Row],[EFF]]/36</f>
        <v>0.83888888888888891</v>
      </c>
      <c r="DG161" s="12">
        <f>Table1[[#This Row],[EWA]]/30</f>
        <v>0.55555555555555558</v>
      </c>
      <c r="DH161" s="12">
        <f>Table1[[#This Row],[PIR]]/40</f>
        <v>0.8125</v>
      </c>
      <c r="DI161" s="12">
        <f>Table1[[#This Row],[Tendex]]/0.38</f>
        <v>0.86666594742384739</v>
      </c>
      <c r="DJ161" s="14">
        <f>SUM(Table1[[#This Row],[DPI]:[%Tendex]])/32</f>
        <v>0.69784385885903466</v>
      </c>
    </row>
    <row r="162" spans="1:114" x14ac:dyDescent="0.25">
      <c r="A162" t="s">
        <v>66</v>
      </c>
      <c r="B162" t="s">
        <v>90</v>
      </c>
      <c r="C162" t="s">
        <v>92</v>
      </c>
      <c r="D162" t="s">
        <v>62</v>
      </c>
      <c r="E162" s="7">
        <v>11</v>
      </c>
      <c r="F162" t="s">
        <v>67</v>
      </c>
      <c r="G162" s="7">
        <v>98.02</v>
      </c>
      <c r="H162" s="6">
        <v>28</v>
      </c>
      <c r="I162" s="6">
        <v>35</v>
      </c>
      <c r="J162" s="6">
        <v>26</v>
      </c>
      <c r="K162" s="6">
        <v>9</v>
      </c>
      <c r="L162" s="8">
        <f>Table1[[#This Row],[W]]/Table1[[#This Row],[GP]]</f>
        <v>0.74285714285714288</v>
      </c>
      <c r="M162" s="6">
        <v>9281.5833333333503</v>
      </c>
      <c r="N162" s="7">
        <v>36.299999999999997</v>
      </c>
      <c r="O162" s="7">
        <v>1270.5</v>
      </c>
      <c r="P162" s="7">
        <v>32.299999999999997</v>
      </c>
      <c r="Q162" s="7">
        <v>9.5</v>
      </c>
      <c r="R162" s="7">
        <v>21.2</v>
      </c>
      <c r="S162" s="7">
        <v>45.1</v>
      </c>
      <c r="T162" s="7">
        <v>4.0999999999999996</v>
      </c>
      <c r="U162" s="7">
        <v>10.6</v>
      </c>
      <c r="V162" s="7">
        <v>39</v>
      </c>
      <c r="W162" s="7">
        <v>9.1</v>
      </c>
      <c r="X162" s="7">
        <v>10.5</v>
      </c>
      <c r="Y162" s="7">
        <v>86.7</v>
      </c>
      <c r="Z162" s="7">
        <v>0.5</v>
      </c>
      <c r="AA162" s="7">
        <v>4.5</v>
      </c>
      <c r="AB162" s="7">
        <v>5</v>
      </c>
      <c r="AC162" s="7">
        <v>0.5</v>
      </c>
      <c r="AD162" s="7">
        <v>9.1</v>
      </c>
      <c r="AE162" s="7">
        <v>4.4000000000000004</v>
      </c>
      <c r="AF162" s="7">
        <v>1.8</v>
      </c>
      <c r="AG162" s="7">
        <v>0.5</v>
      </c>
      <c r="AH162" s="7">
        <v>1.4</v>
      </c>
      <c r="AI162" s="7">
        <v>2.7</v>
      </c>
      <c r="AJ162" s="7">
        <v>7.1</v>
      </c>
      <c r="AK162" s="7">
        <v>117.1</v>
      </c>
      <c r="AL162" s="7">
        <v>107.6</v>
      </c>
      <c r="AM162" s="7">
        <v>45</v>
      </c>
      <c r="AN162" s="7">
        <v>1.4</v>
      </c>
      <c r="AO162" s="7">
        <v>12.7</v>
      </c>
      <c r="AP162" s="7">
        <v>11.3</v>
      </c>
      <c r="AQ162" s="7">
        <f>0.96*Table1[[#This Row],[FGA]]+Table1[[#This Row],[TOV]]+(0.44*Table1[[#This Row],[FTA]]-Table1[[#This Row],[OREB]])</f>
        <v>28.872000000000003</v>
      </c>
      <c r="AR162" s="5">
        <v>15</v>
      </c>
      <c r="AS162" s="5">
        <v>2</v>
      </c>
      <c r="AT162" s="5">
        <v>15</v>
      </c>
      <c r="AU162" s="5">
        <v>730</v>
      </c>
      <c r="AV162" s="9">
        <f>Table1[[#This Row],[BLK]]+Table1[[#This Row],[PFD]]+Table1[[#This Row],[STL]]+Table1[Deflections]+Table1[[#This Row],[LooseBallsRecovered]]+Table1[[#This Row],[REB]]-Table1[[#This Row],[TOV]]+Table1[[#This Row],[ScreenAssistsPTS]]</f>
        <v>14.999999999999998</v>
      </c>
      <c r="AW16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7.9599999999999973</v>
      </c>
      <c r="AX162" s="9">
        <f>Table1[[#This Row],[PTS]]/Table1[[#This Row],[POSS/G]]</f>
        <v>1.1187309504017731</v>
      </c>
      <c r="AY162" s="9">
        <v>23.4</v>
      </c>
      <c r="AZ162" s="9">
        <v>1.2</v>
      </c>
      <c r="BA162" s="9">
        <f>P162+AB162+AD162</f>
        <v>46.4</v>
      </c>
      <c r="BB162" s="9">
        <v>2.06</v>
      </c>
      <c r="BC162" s="9">
        <v>2.8</v>
      </c>
      <c r="BD162" s="9">
        <v>1</v>
      </c>
      <c r="BE162" s="9">
        <v>1643.2277688897589</v>
      </c>
      <c r="BF162" s="15">
        <v>42.9</v>
      </c>
      <c r="BG162" s="15">
        <v>14</v>
      </c>
      <c r="BH162" s="9">
        <v>7</v>
      </c>
      <c r="BI162" s="9">
        <v>54.9</v>
      </c>
      <c r="BJ162" s="9">
        <f>0.4*Table1[[#This Row],[EFG%]]+0.25*Table1[[#This Row],[TOV%]]+0.2*Table1[[#This Row],[REB%]]+0.15*Table1[[#This Row],[FTr]]</f>
        <v>33.295000000000002</v>
      </c>
      <c r="BK162" s="9">
        <v>62.7</v>
      </c>
      <c r="BL162" s="9">
        <v>35.299999999999997</v>
      </c>
      <c r="BM162" s="9">
        <v>100.15</v>
      </c>
      <c r="BN162" s="9">
        <v>19.100000000000001</v>
      </c>
      <c r="BO162" s="9">
        <v>9.5</v>
      </c>
      <c r="BP162" s="9">
        <v>54.6</v>
      </c>
      <c r="BQ162" s="9">
        <v>7.3</v>
      </c>
      <c r="BR162" s="9">
        <v>11</v>
      </c>
      <c r="BS162" s="9">
        <v>0.28999999999999998</v>
      </c>
      <c r="BT162" s="9">
        <v>6</v>
      </c>
      <c r="BU162" s="9">
        <v>17.100000000000001</v>
      </c>
      <c r="BV16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15.99</v>
      </c>
      <c r="BW162" s="9">
        <v>16.399999999999999</v>
      </c>
      <c r="BX162" s="9">
        <v>8.3000000000000007</v>
      </c>
      <c r="BY162" s="9">
        <v>30.1</v>
      </c>
      <c r="BZ16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31.200000000000003</v>
      </c>
      <c r="CA162" s="9">
        <f>Table1[[#This Row],[VA]]/30</f>
        <v>24.333333333333332</v>
      </c>
      <c r="CB16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34.200000000000003</v>
      </c>
      <c r="CC16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0.34201119594174811</v>
      </c>
      <c r="CD162" s="12">
        <f>Table1[[#This Row],[Hustle]]/38</f>
        <v>0.39473684210526311</v>
      </c>
      <c r="CE162" s="12">
        <f>Table1[[#This Row],[Utility]]/23</f>
        <v>0.34608695652173899</v>
      </c>
      <c r="CF162" s="12">
        <f>Table1[[#This Row],[PPP]]/1.8</f>
        <v>0.62151719466765165</v>
      </c>
      <c r="CG162" s="12">
        <f>Table1[[#This Row],[AST Ratio]]/35</f>
        <v>0.66857142857142848</v>
      </c>
      <c r="CH162" s="12">
        <f>Table1[[#This Row],[ScreenAssistsPTS]]/18</f>
        <v>6.6666666666666666E-2</v>
      </c>
      <c r="CI162" s="12">
        <f>Table1[[#This Row],[PRA]]/50</f>
        <v>0.92799999999999994</v>
      </c>
      <c r="CJ162" s="12">
        <f>Table1[[#This Row],[AST/TO]]/3</f>
        <v>0.68666666666666665</v>
      </c>
      <c r="CK162" s="12">
        <f>Table1[[#This Row],[REB]]/25</f>
        <v>0.2</v>
      </c>
      <c r="CL162" s="12">
        <f>Table1[[#This Row],[Deflections]]/5</f>
        <v>0.55999999999999994</v>
      </c>
      <c r="CM162" s="12">
        <f>Table1[[#This Row],[LooseBallsRecovered]]/2.3</f>
        <v>0.43478260869565222</v>
      </c>
      <c r="CN162" s="12">
        <f>Table1[[#This Row],[TeamELO]]/1800</f>
        <v>0.91290431604986599</v>
      </c>
      <c r="CO162" s="12">
        <f>Table1[[#This Row],[EFG%]]/70</f>
        <v>0.78428571428571425</v>
      </c>
      <c r="CP162" s="12">
        <f>Table1[[#This Row],[TS%]]/70</f>
        <v>0.8957142857142858</v>
      </c>
      <c r="CQ162" s="12">
        <f>Table1[[#This Row],[USG%]]/40</f>
        <v>0.88249999999999995</v>
      </c>
      <c r="CR162" s="12">
        <f>Table1[[#This Row],[PACE]]/110</f>
        <v>0.91045454545454552</v>
      </c>
      <c r="CS162" s="12">
        <f>Table1[[#This Row],[PIE]]/24</f>
        <v>0.79583333333333339</v>
      </c>
      <c r="CT162" s="12">
        <f>(0.4*Table1[[#This Row],[EFG%]]+0.25*Table1[[#This Row],[TOV%]]+0.2*Table1[[#This Row],[REB%]]+0.15*Table1[[#This Row],[FTr]])/42</f>
        <v>0.79273809523809524</v>
      </c>
      <c r="CU162" s="12">
        <f>Table1[[#This Row],[NETRTG]]/17</f>
        <v>0.55882352941176472</v>
      </c>
      <c r="CV162" s="12">
        <f>Table1[[#This Row],[FP]]/62</f>
        <v>0.88064516129032255</v>
      </c>
      <c r="CW162" s="12">
        <f>Table1[[#This Row],[RPM(+/-)]]/12</f>
        <v>0.60833333333333328</v>
      </c>
      <c r="CX162" s="12">
        <f>Table1[[#This Row],[BPM]]/12</f>
        <v>0.91666666666666663</v>
      </c>
      <c r="CY162" s="12">
        <f>Table1[[#This Row],[WS/48]]/0.3</f>
        <v>0.96666666666666667</v>
      </c>
      <c r="CZ162" s="12">
        <f>Table1[[#This Row],[PIPM]]/9</f>
        <v>0.66666666666666663</v>
      </c>
      <c r="DA162" s="12">
        <f>Table1[[#This Row],[WAR]]/20</f>
        <v>0.85500000000000009</v>
      </c>
      <c r="DB162" s="12">
        <f>Table1[[#This Row],[GmSc]]/21</f>
        <v>0.76142857142857145</v>
      </c>
      <c r="DC162" s="12">
        <f>Table1[[#This Row],[WinsRPM]]/21</f>
        <v>0.78095238095238084</v>
      </c>
      <c r="DD162" s="12">
        <f>Table1[[#This Row],[VORP]]/10</f>
        <v>0.83000000000000007</v>
      </c>
      <c r="DE162" s="12">
        <f>Table1[[#This Row],[PER]]/33</f>
        <v>0.91212121212121211</v>
      </c>
      <c r="DF162" s="12">
        <f>Table1[[#This Row],[EFF]]/36</f>
        <v>0.8666666666666667</v>
      </c>
      <c r="DG162" s="12">
        <f>Table1[[#This Row],[EWA]]/30</f>
        <v>0.81111111111111112</v>
      </c>
      <c r="DH162" s="12">
        <f>Table1[[#This Row],[PIR]]/40</f>
        <v>0.85500000000000009</v>
      </c>
      <c r="DI162" s="12">
        <f>Table1[[#This Row],[Tendex]]/0.38</f>
        <v>0.90002946300460029</v>
      </c>
      <c r="DJ162" s="14">
        <f>SUM(Table1[[#This Row],[DPI]:[%Tendex]])/32</f>
        <v>0.72036156510283977</v>
      </c>
    </row>
    <row r="163" spans="1:114" x14ac:dyDescent="0.25">
      <c r="A163" t="s">
        <v>96</v>
      </c>
      <c r="B163" t="s">
        <v>97</v>
      </c>
      <c r="C163" t="s">
        <v>94</v>
      </c>
      <c r="D163" t="s">
        <v>62</v>
      </c>
      <c r="E163" s="7">
        <v>11</v>
      </c>
      <c r="F163" t="s">
        <v>100</v>
      </c>
      <c r="G163" s="7">
        <v>99.6</v>
      </c>
      <c r="H163" s="6">
        <v>20</v>
      </c>
      <c r="I163" s="6">
        <v>72</v>
      </c>
      <c r="J163" s="6">
        <v>28</v>
      </c>
      <c r="K163" s="6">
        <v>44</v>
      </c>
      <c r="L163" s="8">
        <f>Table1[[#This Row],[W]]/Table1[[#This Row],[GP]]</f>
        <v>0.3888888888888889</v>
      </c>
      <c r="M163" s="6">
        <v>29560</v>
      </c>
      <c r="N163" s="7">
        <v>32.200000000000003</v>
      </c>
      <c r="O163" s="7">
        <v>2318.4</v>
      </c>
      <c r="P163" s="7">
        <v>21.2</v>
      </c>
      <c r="Q163" s="7">
        <v>7</v>
      </c>
      <c r="R163" s="7">
        <v>16.5</v>
      </c>
      <c r="S163" s="7">
        <v>42.7</v>
      </c>
      <c r="T163" s="7">
        <v>2.2999999999999998</v>
      </c>
      <c r="U163" s="7">
        <v>7.1</v>
      </c>
      <c r="V163" s="7">
        <v>32.700000000000003</v>
      </c>
      <c r="W163" s="7">
        <v>4.8</v>
      </c>
      <c r="X163" s="7">
        <v>6.7</v>
      </c>
      <c r="Y163" s="7">
        <v>71.3</v>
      </c>
      <c r="Z163" s="7">
        <v>1.2</v>
      </c>
      <c r="AA163" s="7">
        <v>6.6</v>
      </c>
      <c r="AB163" s="7">
        <v>7.8</v>
      </c>
      <c r="AC163" s="7">
        <v>0.1</v>
      </c>
      <c r="AD163" s="7">
        <v>6</v>
      </c>
      <c r="AE163" s="7">
        <v>3.4</v>
      </c>
      <c r="AF163" s="7">
        <v>1.1000000000000001</v>
      </c>
      <c r="AG163" s="7">
        <v>0.3</v>
      </c>
      <c r="AH163" s="7">
        <v>0.7</v>
      </c>
      <c r="AI163" s="7">
        <v>1.9</v>
      </c>
      <c r="AJ163" s="7">
        <v>5.6</v>
      </c>
      <c r="AK163" s="7">
        <v>107.6</v>
      </c>
      <c r="AL163" s="7">
        <v>110.6</v>
      </c>
      <c r="AM163" s="7">
        <v>31.7</v>
      </c>
      <c r="AN163" s="7">
        <v>3.6</v>
      </c>
      <c r="AO163" s="7">
        <v>19.8</v>
      </c>
      <c r="AP163" s="7">
        <v>11.9</v>
      </c>
      <c r="AQ163" s="7">
        <f>0.96*Table1[[#This Row],[FGA]]+Table1[[#This Row],[TOV]]+(0.44*Table1[[#This Row],[FTA]]-Table1[[#This Row],[OREB]])</f>
        <v>20.988</v>
      </c>
      <c r="AR163" s="5">
        <v>24</v>
      </c>
      <c r="AS163" s="5">
        <v>8</v>
      </c>
      <c r="AT163" s="5">
        <v>4.9000000000000004</v>
      </c>
      <c r="AU163" s="5">
        <v>315.2</v>
      </c>
      <c r="AV163" s="9">
        <f>Table1[[#This Row],[BLK]]+Table1[[#This Row],[PFD]]+Table1[[#This Row],[STL]]+Table1[Deflections]+Table1[[#This Row],[LooseBallsRecovered]]+Table1[[#This Row],[REB]]-Table1[[#This Row],[TOV]]+Table1[[#This Row],[ScreenAssistsPTS]]</f>
        <v>14.999999999999998</v>
      </c>
      <c r="AW16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6.339999999999999</v>
      </c>
      <c r="AX163" s="9">
        <f>Table1[[#This Row],[PTS]]/Table1[[#This Row],[POSS/G]]</f>
        <v>1.0101010101010102</v>
      </c>
      <c r="AY163" s="9">
        <v>20.7</v>
      </c>
      <c r="AZ163" s="9">
        <v>0.2</v>
      </c>
      <c r="BA163" s="9">
        <f>P163+AB163+AD163</f>
        <v>35</v>
      </c>
      <c r="BB163" s="9">
        <v>1.74</v>
      </c>
      <c r="BC163" s="9">
        <v>2</v>
      </c>
      <c r="BD163" s="9">
        <v>1.4</v>
      </c>
      <c r="BE163" s="9">
        <v>1660.798775181991</v>
      </c>
      <c r="BF163" s="15">
        <v>29.1</v>
      </c>
      <c r="BG163" s="15">
        <v>14</v>
      </c>
      <c r="BH163" s="9">
        <v>11.7</v>
      </c>
      <c r="BI163" s="9">
        <v>49.7</v>
      </c>
      <c r="BJ163" s="9">
        <f>0.4*Table1[[#This Row],[EFG%]]+0.25*Table1[[#This Row],[TOV%]]+0.2*Table1[[#This Row],[REB%]]+0.15*Table1[[#This Row],[FTr]]</f>
        <v>30.085000000000001</v>
      </c>
      <c r="BK163" s="9">
        <v>54.5</v>
      </c>
      <c r="BL163" s="9">
        <v>29.6</v>
      </c>
      <c r="BM163" s="9">
        <v>100.99</v>
      </c>
      <c r="BN163" s="9">
        <v>14.9</v>
      </c>
      <c r="BO163" s="9">
        <v>-3.1</v>
      </c>
      <c r="BP163" s="9">
        <v>40.299999999999997</v>
      </c>
      <c r="BQ163" s="9">
        <v>-1.6</v>
      </c>
      <c r="BR163" s="9">
        <v>4.0999999999999996</v>
      </c>
      <c r="BS163" s="9">
        <v>0.10100000000000001</v>
      </c>
      <c r="BT163" s="9">
        <v>1.4</v>
      </c>
      <c r="BU163" s="9">
        <v>5.9393602830000001</v>
      </c>
      <c r="BV16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10.500000000000005</v>
      </c>
      <c r="BW163" s="9">
        <v>6.56</v>
      </c>
      <c r="BX163" s="9">
        <v>3.4</v>
      </c>
      <c r="BY163" s="9">
        <v>21.1</v>
      </c>
      <c r="BZ16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21.6</v>
      </c>
      <c r="CA163" s="9">
        <f>Table1[[#This Row],[VA]]/30</f>
        <v>10.506666666666666</v>
      </c>
      <c r="CB16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24.6</v>
      </c>
      <c r="CC16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0.23568865697434319</v>
      </c>
      <c r="CD163" s="12">
        <f>Table1[[#This Row],[Hustle]]/38</f>
        <v>0.39473684210526311</v>
      </c>
      <c r="CE163" s="12">
        <f>Table1[[#This Row],[Utility]]/23</f>
        <v>0.27565217391304342</v>
      </c>
      <c r="CF163" s="12">
        <f>Table1[[#This Row],[PPP]]/1.8</f>
        <v>0.5611672278338945</v>
      </c>
      <c r="CG163" s="12">
        <f>Table1[[#This Row],[AST Ratio]]/35</f>
        <v>0.59142857142857141</v>
      </c>
      <c r="CH163" s="12">
        <f>Table1[[#This Row],[ScreenAssistsPTS]]/18</f>
        <v>1.1111111111111112E-2</v>
      </c>
      <c r="CI163" s="12">
        <f>Table1[[#This Row],[PRA]]/50</f>
        <v>0.7</v>
      </c>
      <c r="CJ163" s="12">
        <f>Table1[[#This Row],[AST/TO]]/3</f>
        <v>0.57999999999999996</v>
      </c>
      <c r="CK163" s="12">
        <f>Table1[[#This Row],[REB]]/25</f>
        <v>0.312</v>
      </c>
      <c r="CL163" s="12">
        <f>Table1[[#This Row],[Deflections]]/5</f>
        <v>0.4</v>
      </c>
      <c r="CM163" s="12">
        <f>Table1[[#This Row],[LooseBallsRecovered]]/2.3</f>
        <v>0.60869565217391308</v>
      </c>
      <c r="CN163" s="12">
        <f>Table1[[#This Row],[TeamELO]]/1800</f>
        <v>0.92266598621221718</v>
      </c>
      <c r="CO163" s="12">
        <f>Table1[[#This Row],[EFG%]]/70</f>
        <v>0.71000000000000008</v>
      </c>
      <c r="CP163" s="12">
        <f>Table1[[#This Row],[TS%]]/70</f>
        <v>0.77857142857142858</v>
      </c>
      <c r="CQ163" s="12">
        <f>Table1[[#This Row],[USG%]]/40</f>
        <v>0.74</v>
      </c>
      <c r="CR163" s="12">
        <f>Table1[[#This Row],[PACE]]/110</f>
        <v>0.91809090909090907</v>
      </c>
      <c r="CS163" s="12">
        <f>Table1[[#This Row],[PIE]]/24</f>
        <v>0.62083333333333335</v>
      </c>
      <c r="CT163" s="12">
        <f>(0.4*Table1[[#This Row],[EFG%]]+0.25*Table1[[#This Row],[TOV%]]+0.2*Table1[[#This Row],[REB%]]+0.15*Table1[[#This Row],[FTr]])/42</f>
        <v>0.71630952380952384</v>
      </c>
      <c r="CU163" s="12">
        <f>Table1[[#This Row],[NETRTG]]/17</f>
        <v>-0.18235294117647061</v>
      </c>
      <c r="CV163" s="12">
        <f>Table1[[#This Row],[FP]]/62</f>
        <v>0.64999999999999991</v>
      </c>
      <c r="CW163" s="12">
        <f>Table1[[#This Row],[RPM(+/-)]]/12</f>
        <v>-0.13333333333333333</v>
      </c>
      <c r="CX163" s="12">
        <f>Table1[[#This Row],[BPM]]/12</f>
        <v>0.34166666666666662</v>
      </c>
      <c r="CY163" s="12">
        <f>Table1[[#This Row],[WS/48]]/0.3</f>
        <v>0.33666666666666673</v>
      </c>
      <c r="CZ163" s="12">
        <f>Table1[[#This Row],[PIPM]]/9</f>
        <v>0.15555555555555556</v>
      </c>
      <c r="DA163" s="12">
        <f>Table1[[#This Row],[WAR]]/20</f>
        <v>0.29696801415000001</v>
      </c>
      <c r="DB163" s="12">
        <f>Table1[[#This Row],[GmSc]]/21</f>
        <v>0.50000000000000022</v>
      </c>
      <c r="DC163" s="12">
        <f>Table1[[#This Row],[WinsRPM]]/21</f>
        <v>0.31238095238095237</v>
      </c>
      <c r="DD163" s="12">
        <f>Table1[[#This Row],[VORP]]/10</f>
        <v>0.33999999999999997</v>
      </c>
      <c r="DE163" s="12">
        <f>Table1[[#This Row],[PER]]/33</f>
        <v>0.6393939393939394</v>
      </c>
      <c r="DF163" s="12">
        <f>Table1[[#This Row],[EFF]]/36</f>
        <v>0.60000000000000009</v>
      </c>
      <c r="DG163" s="12">
        <f>Table1[[#This Row],[EWA]]/30</f>
        <v>0.35022222222222221</v>
      </c>
      <c r="DH163" s="12">
        <f>Table1[[#This Row],[PIR]]/40</f>
        <v>0.61499999999999999</v>
      </c>
      <c r="DI163" s="12">
        <f>Table1[[#This Row],[Tendex]]/0.38</f>
        <v>0.62023330782721886</v>
      </c>
      <c r="DJ163" s="14">
        <f>SUM(Table1[[#This Row],[DPI]:[%Tendex]])/32</f>
        <v>0.47761449406051953</v>
      </c>
    </row>
    <row r="164" spans="1:114" x14ac:dyDescent="0.25">
      <c r="A164" t="s">
        <v>78</v>
      </c>
      <c r="B164" t="s">
        <v>101</v>
      </c>
      <c r="C164" t="s">
        <v>92</v>
      </c>
      <c r="D164" t="s">
        <v>72</v>
      </c>
      <c r="E164" s="7">
        <v>10.5</v>
      </c>
      <c r="F164" t="s">
        <v>99</v>
      </c>
      <c r="G164" s="7">
        <v>101.11</v>
      </c>
      <c r="H164" s="6">
        <v>35</v>
      </c>
      <c r="I164" s="6">
        <v>32</v>
      </c>
      <c r="J164" s="6">
        <v>26</v>
      </c>
      <c r="K164" s="6">
        <v>6</v>
      </c>
      <c r="L164" s="8">
        <f>Table1[[#This Row],[W]]/Table1[[#This Row],[GP]]</f>
        <v>0.8125</v>
      </c>
      <c r="M164" s="6">
        <v>24815.780000000024</v>
      </c>
      <c r="N164" s="7">
        <v>35</v>
      </c>
      <c r="O164" s="7">
        <v>1120</v>
      </c>
      <c r="P164" s="7">
        <v>25.1</v>
      </c>
      <c r="Q164" s="7">
        <v>9.6</v>
      </c>
      <c r="R164" s="7">
        <v>19.8</v>
      </c>
      <c r="S164" s="7">
        <v>48.7</v>
      </c>
      <c r="T164" s="7">
        <v>2.2000000000000002</v>
      </c>
      <c r="U164" s="7">
        <v>6.3</v>
      </c>
      <c r="V164" s="7">
        <v>34.5</v>
      </c>
      <c r="W164" s="7">
        <v>3.7</v>
      </c>
      <c r="X164" s="7">
        <v>5.4</v>
      </c>
      <c r="Y164" s="7">
        <v>68.8</v>
      </c>
      <c r="Z164" s="7">
        <v>1</v>
      </c>
      <c r="AA164" s="7">
        <v>6.5</v>
      </c>
      <c r="AB164" s="7">
        <v>7.5</v>
      </c>
      <c r="AC164" s="7">
        <v>0.5</v>
      </c>
      <c r="AD164" s="7">
        <v>10.8</v>
      </c>
      <c r="AE164" s="7">
        <v>3.8</v>
      </c>
      <c r="AF164" s="7">
        <v>1.3</v>
      </c>
      <c r="AG164" s="7">
        <v>0.6</v>
      </c>
      <c r="AH164" s="7">
        <v>1</v>
      </c>
      <c r="AI164" s="7">
        <v>1.9</v>
      </c>
      <c r="AJ164" s="7">
        <v>4.5999999999999996</v>
      </c>
      <c r="AK164" s="7">
        <v>113.1</v>
      </c>
      <c r="AL164" s="7">
        <v>103</v>
      </c>
      <c r="AM164" s="7">
        <v>48.9</v>
      </c>
      <c r="AN164" s="7">
        <v>3</v>
      </c>
      <c r="AO164" s="7">
        <v>17.600000000000001</v>
      </c>
      <c r="AP164" s="7">
        <v>10.3</v>
      </c>
      <c r="AQ164" s="7">
        <f>0.96*Table1[[#This Row],[FGA]]+Table1[[#This Row],[TOV]]+(0.44*Table1[[#This Row],[FTA]]-Table1[[#This Row],[OREB]])</f>
        <v>24.184000000000001</v>
      </c>
      <c r="AR164" s="5">
        <v>25</v>
      </c>
      <c r="AS164" s="5">
        <v>7</v>
      </c>
      <c r="AT164" s="5">
        <v>9</v>
      </c>
      <c r="AU164" s="5">
        <v>420</v>
      </c>
      <c r="AV164" s="9">
        <f>Table1[[#This Row],[BLK]]+Table1[[#This Row],[PFD]]+Table1[[#This Row],[STL]]+Table1[Deflections]+Table1[[#This Row],[LooseBallsRecovered]]+Table1[[#This Row],[REB]]-Table1[[#This Row],[TOV]]+Table1[[#This Row],[ScreenAssistsPTS]]</f>
        <v>14.799999999999997</v>
      </c>
      <c r="AW16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7.27</v>
      </c>
      <c r="AX164" s="9">
        <f>Table1[[#This Row],[PTS]]/Table1[[#This Row],[POSS/G]]</f>
        <v>1.0378762818392326</v>
      </c>
      <c r="AY164" s="9">
        <v>29.7</v>
      </c>
      <c r="AZ164" s="9">
        <v>1.3</v>
      </c>
      <c r="BA164" s="9">
        <f>P164+AB164+AD164</f>
        <v>43.400000000000006</v>
      </c>
      <c r="BB164" s="9">
        <v>2.87</v>
      </c>
      <c r="BC164" s="9">
        <v>2.1</v>
      </c>
      <c r="BD164" s="9">
        <v>1.2</v>
      </c>
      <c r="BE164" s="9">
        <v>1562.8862902897606</v>
      </c>
      <c r="BF164" s="15">
        <v>18.7</v>
      </c>
      <c r="BG164" s="15">
        <v>14</v>
      </c>
      <c r="BH164" s="9">
        <v>10.5</v>
      </c>
      <c r="BI164" s="9">
        <v>54.2</v>
      </c>
      <c r="BJ164" s="9">
        <f>0.4*Table1[[#This Row],[EFG%]]+0.25*Table1[[#This Row],[TOV%]]+0.2*Table1[[#This Row],[REB%]]+0.15*Table1[[#This Row],[FTr]]</f>
        <v>30.085000000000004</v>
      </c>
      <c r="BK164" s="9">
        <v>56.8</v>
      </c>
      <c r="BL164" s="9">
        <v>30.9</v>
      </c>
      <c r="BM164" s="9">
        <v>100.79</v>
      </c>
      <c r="BN164" s="9">
        <v>19.399999999999999</v>
      </c>
      <c r="BO164" s="9">
        <v>10.1</v>
      </c>
      <c r="BP164" s="9">
        <v>52.1</v>
      </c>
      <c r="BQ164" s="9">
        <v>7.8</v>
      </c>
      <c r="BR164" s="9">
        <v>6.5</v>
      </c>
      <c r="BS164" s="9">
        <v>0.2</v>
      </c>
      <c r="BT164" s="9">
        <v>6.5</v>
      </c>
      <c r="BU164" s="9">
        <v>11.5</v>
      </c>
      <c r="BV16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13.41</v>
      </c>
      <c r="BW164" s="9">
        <v>11</v>
      </c>
      <c r="BX164" s="9">
        <v>5.5</v>
      </c>
      <c r="BY164" s="9">
        <v>26</v>
      </c>
      <c r="BZ16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29.599999999999998</v>
      </c>
      <c r="CA164" s="9">
        <f>Table1[[#This Row],[VA]]/30</f>
        <v>14</v>
      </c>
      <c r="CB16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31.300000000000004</v>
      </c>
      <c r="CC16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0.32167097008915319</v>
      </c>
      <c r="CD164" s="12">
        <f>Table1[[#This Row],[Hustle]]/38</f>
        <v>0.38947368421052625</v>
      </c>
      <c r="CE164" s="12">
        <f>Table1[[#This Row],[Utility]]/23</f>
        <v>0.31608695652173913</v>
      </c>
      <c r="CF164" s="12">
        <f>Table1[[#This Row],[PPP]]/1.8</f>
        <v>0.57659793435512918</v>
      </c>
      <c r="CG164" s="12">
        <f>Table1[[#This Row],[AST Ratio]]/35</f>
        <v>0.84857142857142853</v>
      </c>
      <c r="CH164" s="12">
        <f>Table1[[#This Row],[ScreenAssistsPTS]]/18</f>
        <v>7.2222222222222229E-2</v>
      </c>
      <c r="CI164" s="12">
        <f>Table1[[#This Row],[PRA]]/50</f>
        <v>0.8680000000000001</v>
      </c>
      <c r="CJ164" s="12">
        <f>Table1[[#This Row],[AST/TO]]/3</f>
        <v>0.95666666666666667</v>
      </c>
      <c r="CK164" s="12">
        <f>Table1[[#This Row],[REB]]/25</f>
        <v>0.3</v>
      </c>
      <c r="CL164" s="12">
        <f>Table1[[#This Row],[Deflections]]/5</f>
        <v>0.42000000000000004</v>
      </c>
      <c r="CM164" s="12">
        <f>Table1[[#This Row],[LooseBallsRecovered]]/2.3</f>
        <v>0.52173913043478259</v>
      </c>
      <c r="CN164" s="12">
        <f>Table1[[#This Row],[TeamELO]]/1800</f>
        <v>0.86827016127208922</v>
      </c>
      <c r="CO164" s="12">
        <f>Table1[[#This Row],[EFG%]]/70</f>
        <v>0.77428571428571435</v>
      </c>
      <c r="CP164" s="12">
        <f>Table1[[#This Row],[TS%]]/70</f>
        <v>0.81142857142857139</v>
      </c>
      <c r="CQ164" s="12">
        <f>Table1[[#This Row],[USG%]]/40</f>
        <v>0.77249999999999996</v>
      </c>
      <c r="CR164" s="12">
        <f>Table1[[#This Row],[PACE]]/110</f>
        <v>0.91627272727272735</v>
      </c>
      <c r="CS164" s="12">
        <f>Table1[[#This Row],[PIE]]/24</f>
        <v>0.80833333333333324</v>
      </c>
      <c r="CT164" s="12">
        <f>(0.4*Table1[[#This Row],[EFG%]]+0.25*Table1[[#This Row],[TOV%]]+0.2*Table1[[#This Row],[REB%]]+0.15*Table1[[#This Row],[FTr]])/42</f>
        <v>0.71630952380952395</v>
      </c>
      <c r="CU164" s="12">
        <f>Table1[[#This Row],[NETRTG]]/17</f>
        <v>0.59411764705882353</v>
      </c>
      <c r="CV164" s="12">
        <f>Table1[[#This Row],[FP]]/62</f>
        <v>0.8403225806451613</v>
      </c>
      <c r="CW164" s="12">
        <f>Table1[[#This Row],[RPM(+/-)]]/12</f>
        <v>0.65</v>
      </c>
      <c r="CX164" s="12">
        <f>Table1[[#This Row],[BPM]]/12</f>
        <v>0.54166666666666663</v>
      </c>
      <c r="CY164" s="12">
        <f>Table1[[#This Row],[WS/48]]/0.3</f>
        <v>0.66666666666666674</v>
      </c>
      <c r="CZ164" s="12">
        <f>Table1[[#This Row],[PIPM]]/9</f>
        <v>0.72222222222222221</v>
      </c>
      <c r="DA164" s="12">
        <f>Table1[[#This Row],[WAR]]/20</f>
        <v>0.57499999999999996</v>
      </c>
      <c r="DB164" s="12">
        <f>Table1[[#This Row],[GmSc]]/21</f>
        <v>0.63857142857142857</v>
      </c>
      <c r="DC164" s="12">
        <f>Table1[[#This Row],[WinsRPM]]/21</f>
        <v>0.52380952380952384</v>
      </c>
      <c r="DD164" s="12">
        <f>Table1[[#This Row],[VORP]]/10</f>
        <v>0.55000000000000004</v>
      </c>
      <c r="DE164" s="12">
        <f>Table1[[#This Row],[PER]]/33</f>
        <v>0.78787878787878785</v>
      </c>
      <c r="DF164" s="12">
        <f>Table1[[#This Row],[EFF]]/36</f>
        <v>0.82222222222222219</v>
      </c>
      <c r="DG164" s="12">
        <f>Table1[[#This Row],[EWA]]/30</f>
        <v>0.46666666666666667</v>
      </c>
      <c r="DH164" s="12">
        <f>Table1[[#This Row],[PIR]]/40</f>
        <v>0.78250000000000008</v>
      </c>
      <c r="DI164" s="12">
        <f>Table1[[#This Row],[Tendex]]/0.38</f>
        <v>0.84650255286619258</v>
      </c>
      <c r="DJ164" s="14">
        <f>SUM(Table1[[#This Row],[DPI]:[%Tendex]])/32</f>
        <v>0.65452828186433787</v>
      </c>
    </row>
    <row r="165" spans="1:114" x14ac:dyDescent="0.25">
      <c r="A165" t="s">
        <v>78</v>
      </c>
      <c r="B165" t="s">
        <v>101</v>
      </c>
      <c r="C165" t="s">
        <v>93</v>
      </c>
      <c r="D165" t="s">
        <v>72</v>
      </c>
      <c r="E165" s="7">
        <v>10.5</v>
      </c>
      <c r="F165" t="s">
        <v>99</v>
      </c>
      <c r="G165" s="7">
        <v>101.11</v>
      </c>
      <c r="H165" s="6">
        <v>35</v>
      </c>
      <c r="I165" s="6">
        <v>55</v>
      </c>
      <c r="J165" s="6">
        <v>43</v>
      </c>
      <c r="K165" s="6">
        <v>12</v>
      </c>
      <c r="L165" s="8">
        <f>Table1[[#This Row],[W]]/Table1[[#This Row],[GP]]</f>
        <v>0.78181818181818186</v>
      </c>
      <c r="M165" s="6">
        <v>37599.666666666701</v>
      </c>
      <c r="N165" s="7">
        <v>34.9</v>
      </c>
      <c r="O165" s="7">
        <v>1919.5</v>
      </c>
      <c r="P165" s="7">
        <v>25.3</v>
      </c>
      <c r="Q165" s="7">
        <v>9.6999999999999993</v>
      </c>
      <c r="R165" s="7">
        <v>19.600000000000001</v>
      </c>
      <c r="S165" s="7">
        <v>49.3</v>
      </c>
      <c r="T165" s="7">
        <v>2.2000000000000002</v>
      </c>
      <c r="U165" s="7">
        <v>6.3</v>
      </c>
      <c r="V165" s="7">
        <v>34.700000000000003</v>
      </c>
      <c r="W165" s="7">
        <v>3.8</v>
      </c>
      <c r="X165" s="7">
        <v>5.5</v>
      </c>
      <c r="Y165" s="7">
        <v>69</v>
      </c>
      <c r="Z165" s="7">
        <v>1</v>
      </c>
      <c r="AA165" s="7">
        <v>6.7</v>
      </c>
      <c r="AB165" s="7">
        <v>7.7</v>
      </c>
      <c r="AC165" s="7">
        <v>0.5</v>
      </c>
      <c r="AD165" s="7">
        <v>10.6</v>
      </c>
      <c r="AE165" s="7">
        <v>4</v>
      </c>
      <c r="AF165" s="7">
        <v>1.2</v>
      </c>
      <c r="AG165" s="7">
        <v>0.5</v>
      </c>
      <c r="AH165" s="7">
        <v>0.9</v>
      </c>
      <c r="AI165" s="7">
        <v>1.7</v>
      </c>
      <c r="AJ165" s="7">
        <v>5</v>
      </c>
      <c r="AK165" s="7">
        <v>113.7</v>
      </c>
      <c r="AL165" s="7">
        <v>103.5</v>
      </c>
      <c r="AM165" s="7">
        <v>47.7</v>
      </c>
      <c r="AN165" s="7">
        <v>2.8</v>
      </c>
      <c r="AO165" s="7">
        <v>18.399999999999999</v>
      </c>
      <c r="AP165" s="7">
        <v>11</v>
      </c>
      <c r="AQ165" s="7">
        <f>0.96*Table1[[#This Row],[FGA]]+Table1[[#This Row],[TOV]]+(0.44*Table1[[#This Row],[FTA]]-Table1[[#This Row],[OREB]])</f>
        <v>24.235999999999997</v>
      </c>
      <c r="AR165" s="5">
        <v>39</v>
      </c>
      <c r="AS165" s="5">
        <v>12</v>
      </c>
      <c r="AT165" s="5">
        <v>9.5</v>
      </c>
      <c r="AU165" s="5">
        <v>486.9</v>
      </c>
      <c r="AV165" s="9">
        <f>Table1[[#This Row],[BLK]]+Table1[[#This Row],[PFD]]+Table1[[#This Row],[STL]]+Table1[Deflections]+Table1[[#This Row],[LooseBallsRecovered]]+Table1[[#This Row],[REB]]-Table1[[#This Row],[TOV]]+Table1[[#This Row],[ScreenAssistsPTS]]</f>
        <v>14.799999999999997</v>
      </c>
      <c r="AW16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7.1400000000000006</v>
      </c>
      <c r="AX165" s="9">
        <f>Table1[[#This Row],[PTS]]/Table1[[#This Row],[POSS/G]]</f>
        <v>1.0439016339329923</v>
      </c>
      <c r="AY165" s="9">
        <v>29.1</v>
      </c>
      <c r="AZ165" s="9">
        <v>1.2</v>
      </c>
      <c r="BA165" s="9">
        <f>P165+AB165+AD165</f>
        <v>43.6</v>
      </c>
      <c r="BB165" s="9">
        <v>2.64</v>
      </c>
      <c r="BC165" s="9">
        <v>2</v>
      </c>
      <c r="BD165" s="9">
        <v>1.2</v>
      </c>
      <c r="BE165" s="9">
        <v>1602.8551294439287</v>
      </c>
      <c r="BF165" s="15">
        <v>19.399999999999999</v>
      </c>
      <c r="BG165" s="15">
        <v>15</v>
      </c>
      <c r="BH165" s="9">
        <v>10.8</v>
      </c>
      <c r="BI165" s="9">
        <v>54.9</v>
      </c>
      <c r="BJ165" s="9">
        <f>0.4*Table1[[#This Row],[EFG%]]+0.25*Table1[[#This Row],[TOV%]]+0.2*Table1[[#This Row],[REB%]]+0.15*Table1[[#This Row],[FTr]]</f>
        <v>30.78</v>
      </c>
      <c r="BK165" s="9">
        <v>57.5</v>
      </c>
      <c r="BL165" s="9">
        <v>30.8</v>
      </c>
      <c r="BM165" s="9">
        <v>101.4</v>
      </c>
      <c r="BN165" s="9">
        <v>19.399999999999999</v>
      </c>
      <c r="BO165" s="9">
        <v>10.199999999999999</v>
      </c>
      <c r="BP165" s="9">
        <v>51.6</v>
      </c>
      <c r="BQ165" s="9">
        <v>8</v>
      </c>
      <c r="BR165" s="9">
        <v>6.86</v>
      </c>
      <c r="BS165" s="9">
        <v>0.218</v>
      </c>
      <c r="BT165" s="9">
        <v>6.1</v>
      </c>
      <c r="BU165" s="9">
        <v>11.207298090465899</v>
      </c>
      <c r="BV16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13.520000000000007</v>
      </c>
      <c r="BW165" s="9">
        <v>11.04</v>
      </c>
      <c r="BX165" s="9">
        <v>5.7</v>
      </c>
      <c r="BY165" s="9">
        <v>26.08</v>
      </c>
      <c r="BZ16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29.700000000000003</v>
      </c>
      <c r="CA165" s="9">
        <f>Table1[[#This Row],[VA]]/30</f>
        <v>16.23</v>
      </c>
      <c r="CB16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32.100000000000009</v>
      </c>
      <c r="CC16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0.32142772402678271</v>
      </c>
      <c r="CD165" s="12">
        <f>Table1[[#This Row],[Hustle]]/38</f>
        <v>0.38947368421052625</v>
      </c>
      <c r="CE165" s="12">
        <f>Table1[[#This Row],[Utility]]/23</f>
        <v>0.31043478260869567</v>
      </c>
      <c r="CF165" s="12">
        <f>Table1[[#This Row],[PPP]]/1.8</f>
        <v>0.57994535218499565</v>
      </c>
      <c r="CG165" s="12">
        <f>Table1[[#This Row],[AST Ratio]]/35</f>
        <v>0.83142857142857152</v>
      </c>
      <c r="CH165" s="12">
        <f>Table1[[#This Row],[ScreenAssistsPTS]]/18</f>
        <v>6.6666666666666666E-2</v>
      </c>
      <c r="CI165" s="12">
        <f>Table1[[#This Row],[PRA]]/50</f>
        <v>0.872</v>
      </c>
      <c r="CJ165" s="12">
        <f>Table1[[#This Row],[AST/TO]]/3</f>
        <v>0.88</v>
      </c>
      <c r="CK165" s="12">
        <f>Table1[[#This Row],[REB]]/25</f>
        <v>0.308</v>
      </c>
      <c r="CL165" s="12">
        <f>Table1[[#This Row],[Deflections]]/5</f>
        <v>0.4</v>
      </c>
      <c r="CM165" s="12">
        <f>Table1[[#This Row],[LooseBallsRecovered]]/2.3</f>
        <v>0.52173913043478259</v>
      </c>
      <c r="CN165" s="12">
        <f>Table1[[#This Row],[TeamELO]]/1800</f>
        <v>0.89047507191329378</v>
      </c>
      <c r="CO165" s="12">
        <f>Table1[[#This Row],[EFG%]]/70</f>
        <v>0.78428571428571425</v>
      </c>
      <c r="CP165" s="12">
        <f>Table1[[#This Row],[TS%]]/70</f>
        <v>0.8214285714285714</v>
      </c>
      <c r="CQ165" s="12">
        <f>Table1[[#This Row],[USG%]]/40</f>
        <v>0.77</v>
      </c>
      <c r="CR165" s="12">
        <f>Table1[[#This Row],[PACE]]/110</f>
        <v>0.92181818181818187</v>
      </c>
      <c r="CS165" s="12">
        <f>Table1[[#This Row],[PIE]]/24</f>
        <v>0.80833333333333324</v>
      </c>
      <c r="CT165" s="12">
        <f>(0.4*Table1[[#This Row],[EFG%]]+0.25*Table1[[#This Row],[TOV%]]+0.2*Table1[[#This Row],[REB%]]+0.15*Table1[[#This Row],[FTr]])/42</f>
        <v>0.73285714285714287</v>
      </c>
      <c r="CU165" s="12">
        <f>Table1[[#This Row],[NETRTG]]/17</f>
        <v>0.6</v>
      </c>
      <c r="CV165" s="12">
        <f>Table1[[#This Row],[FP]]/62</f>
        <v>0.83225806451612905</v>
      </c>
      <c r="CW165" s="12">
        <f>Table1[[#This Row],[RPM(+/-)]]/12</f>
        <v>0.66666666666666663</v>
      </c>
      <c r="CX165" s="12">
        <f>Table1[[#This Row],[BPM]]/12</f>
        <v>0.57166666666666666</v>
      </c>
      <c r="CY165" s="12">
        <f>Table1[[#This Row],[WS/48]]/0.3</f>
        <v>0.72666666666666668</v>
      </c>
      <c r="CZ165" s="12">
        <f>Table1[[#This Row],[PIPM]]/9</f>
        <v>0.6777777777777777</v>
      </c>
      <c r="DA165" s="12">
        <f>Table1[[#This Row],[WAR]]/20</f>
        <v>0.56036490452329502</v>
      </c>
      <c r="DB165" s="12">
        <f>Table1[[#This Row],[GmSc]]/21</f>
        <v>0.64380952380952416</v>
      </c>
      <c r="DC165" s="12">
        <f>Table1[[#This Row],[WinsRPM]]/21</f>
        <v>0.52571428571428569</v>
      </c>
      <c r="DD165" s="12">
        <f>Table1[[#This Row],[VORP]]/10</f>
        <v>0.57000000000000006</v>
      </c>
      <c r="DE165" s="12">
        <f>Table1[[#This Row],[PER]]/33</f>
        <v>0.79030303030303028</v>
      </c>
      <c r="DF165" s="12">
        <f>Table1[[#This Row],[EFF]]/36</f>
        <v>0.82500000000000007</v>
      </c>
      <c r="DG165" s="12">
        <f>Table1[[#This Row],[EWA]]/30</f>
        <v>0.54100000000000004</v>
      </c>
      <c r="DH165" s="12">
        <f>Table1[[#This Row],[PIR]]/40</f>
        <v>0.80250000000000021</v>
      </c>
      <c r="DI165" s="12">
        <f>Table1[[#This Row],[Tendex]]/0.38</f>
        <v>0.8458624316494282</v>
      </c>
      <c r="DJ165" s="14">
        <f>SUM(Table1[[#This Row],[DPI]:[%Tendex]])/32</f>
        <v>0.65838988192074832</v>
      </c>
    </row>
    <row r="166" spans="1:114" x14ac:dyDescent="0.25">
      <c r="A166" t="s">
        <v>71</v>
      </c>
      <c r="B166" t="s">
        <v>97</v>
      </c>
      <c r="C166" t="s">
        <v>94</v>
      </c>
      <c r="D166" t="s">
        <v>72</v>
      </c>
      <c r="E166" s="7">
        <v>10.5</v>
      </c>
      <c r="F166" t="s">
        <v>73</v>
      </c>
      <c r="G166" s="7">
        <v>101.73</v>
      </c>
      <c r="H166" s="6">
        <v>30</v>
      </c>
      <c r="I166" s="6">
        <v>78</v>
      </c>
      <c r="J166" s="6">
        <v>54</v>
      </c>
      <c r="K166" s="6">
        <v>24</v>
      </c>
      <c r="L166" s="8">
        <f>Table1[[#This Row],[W]]/Table1[[#This Row],[GP]]</f>
        <v>0.69230769230769229</v>
      </c>
      <c r="M166" s="6">
        <v>16080.33333333335</v>
      </c>
      <c r="N166" s="7">
        <v>34.6</v>
      </c>
      <c r="O166" s="7">
        <v>2698.8</v>
      </c>
      <c r="P166" s="7">
        <v>26</v>
      </c>
      <c r="Q166" s="7">
        <v>9.1999999999999993</v>
      </c>
      <c r="R166" s="7">
        <v>17.7</v>
      </c>
      <c r="S166" s="7">
        <v>52.1</v>
      </c>
      <c r="T166" s="7">
        <v>1.8</v>
      </c>
      <c r="U166" s="7">
        <v>5</v>
      </c>
      <c r="V166" s="7">
        <v>35.299999999999997</v>
      </c>
      <c r="W166" s="7">
        <v>5.7</v>
      </c>
      <c r="X166" s="7">
        <v>6.5</v>
      </c>
      <c r="Y166" s="7">
        <v>88.5</v>
      </c>
      <c r="Z166" s="7">
        <v>0.4</v>
      </c>
      <c r="AA166" s="7">
        <v>5.9</v>
      </c>
      <c r="AB166" s="7">
        <v>6.4</v>
      </c>
      <c r="AC166" s="7">
        <v>0.8</v>
      </c>
      <c r="AD166" s="7">
        <v>5.9</v>
      </c>
      <c r="AE166" s="7">
        <v>2.9</v>
      </c>
      <c r="AF166" s="7">
        <v>0.7</v>
      </c>
      <c r="AG166" s="7">
        <v>1.1000000000000001</v>
      </c>
      <c r="AH166" s="7">
        <v>0.5</v>
      </c>
      <c r="AI166" s="7">
        <v>2</v>
      </c>
      <c r="AJ166" s="7">
        <v>4.9000000000000004</v>
      </c>
      <c r="AK166" s="7">
        <v>118.7</v>
      </c>
      <c r="AL166" s="7">
        <v>107.3</v>
      </c>
      <c r="AM166" s="7">
        <v>25.1</v>
      </c>
      <c r="AN166" s="7">
        <v>1.3</v>
      </c>
      <c r="AO166" s="7">
        <v>15.3</v>
      </c>
      <c r="AP166" s="7">
        <v>9.8000000000000007</v>
      </c>
      <c r="AQ166" s="7">
        <f>0.96*Table1[[#This Row],[FGA]]+Table1[[#This Row],[TOV]]+(0.44*Table1[[#This Row],[FTA]]-Table1[[#This Row],[OREB]])</f>
        <v>22.351999999999997</v>
      </c>
      <c r="AR166" s="5">
        <v>16</v>
      </c>
      <c r="AS166" s="5">
        <v>2</v>
      </c>
      <c r="AT166" s="5">
        <v>11.5</v>
      </c>
      <c r="AU166" s="5">
        <v>555</v>
      </c>
      <c r="AV166" s="9">
        <f>Table1[[#This Row],[BLK]]+Table1[[#This Row],[PFD]]+Table1[[#This Row],[STL]]+Table1[Deflections]+Table1[[#This Row],[LooseBallsRecovered]]+Table1[[#This Row],[REB]]-Table1[[#This Row],[TOV]]+Table1[[#This Row],[ScreenAssistsPTS]]</f>
        <v>14.7</v>
      </c>
      <c r="AW16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7.83</v>
      </c>
      <c r="AX166" s="9">
        <f>Table1[[#This Row],[PTS]]/Table1[[#This Row],[POSS/G]]</f>
        <v>1.1632068718682893</v>
      </c>
      <c r="AY166" s="9">
        <v>20</v>
      </c>
      <c r="AZ166" s="9">
        <v>2</v>
      </c>
      <c r="BA166" s="9">
        <f>P166+AB166+AD166</f>
        <v>38.299999999999997</v>
      </c>
      <c r="BB166" s="9">
        <v>2.0299999999999998</v>
      </c>
      <c r="BC166" s="9">
        <v>1.5</v>
      </c>
      <c r="BD166" s="9">
        <v>1</v>
      </c>
      <c r="BE166" s="9">
        <v>1660.798775181991</v>
      </c>
      <c r="BF166" s="15">
        <v>32.200000000000003</v>
      </c>
      <c r="BG166" s="15">
        <v>12</v>
      </c>
      <c r="BH166" s="9">
        <v>8.8000000000000007</v>
      </c>
      <c r="BI166" s="9">
        <v>57.1</v>
      </c>
      <c r="BJ166" s="9">
        <f>0.4*Table1[[#This Row],[EFG%]]+0.25*Table1[[#This Row],[TOV%]]+0.2*Table1[[#This Row],[REB%]]+0.15*Table1[[#This Row],[FTr]]</f>
        <v>32.430000000000007</v>
      </c>
      <c r="BK166" s="9">
        <v>63.1</v>
      </c>
      <c r="BL166" s="9">
        <v>28.3</v>
      </c>
      <c r="BM166" s="9">
        <v>103.33</v>
      </c>
      <c r="BN166" s="9">
        <v>16.2</v>
      </c>
      <c r="BO166" s="9">
        <v>11.4</v>
      </c>
      <c r="BP166" s="9">
        <v>45</v>
      </c>
      <c r="BQ166" s="9">
        <v>8.4</v>
      </c>
      <c r="BR166" s="9">
        <v>4.3</v>
      </c>
      <c r="BS166" s="9">
        <v>0.20399999999999999</v>
      </c>
      <c r="BT166" s="9">
        <v>5.9</v>
      </c>
      <c r="BU166" s="9">
        <v>10.51977868</v>
      </c>
      <c r="BV16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14.83</v>
      </c>
      <c r="BW166" s="9">
        <v>14.1</v>
      </c>
      <c r="BX166" s="9">
        <v>5.0999999999999996</v>
      </c>
      <c r="BY166" s="9">
        <v>26.3</v>
      </c>
      <c r="BZ16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27.900000000000002</v>
      </c>
      <c r="CA166" s="9">
        <f>Table1[[#This Row],[VA]]/30</f>
        <v>18.5</v>
      </c>
      <c r="CB16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30.299999999999997</v>
      </c>
      <c r="CC16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0.28727641270959781</v>
      </c>
      <c r="CD166" s="12">
        <f>Table1[[#This Row],[Hustle]]/38</f>
        <v>0.38684210526315788</v>
      </c>
      <c r="CE166" s="12">
        <f>Table1[[#This Row],[Utility]]/23</f>
        <v>0.34043478260869564</v>
      </c>
      <c r="CF166" s="12">
        <f>Table1[[#This Row],[PPP]]/1.8</f>
        <v>0.64622603992682737</v>
      </c>
      <c r="CG166" s="12">
        <f>Table1[[#This Row],[AST Ratio]]/35</f>
        <v>0.5714285714285714</v>
      </c>
      <c r="CH166" s="12">
        <f>Table1[[#This Row],[ScreenAssistsPTS]]/18</f>
        <v>0.1111111111111111</v>
      </c>
      <c r="CI166" s="12">
        <f>Table1[[#This Row],[PRA]]/50</f>
        <v>0.7659999999999999</v>
      </c>
      <c r="CJ166" s="12">
        <f>Table1[[#This Row],[AST/TO]]/3</f>
        <v>0.67666666666666664</v>
      </c>
      <c r="CK166" s="12">
        <f>Table1[[#This Row],[REB]]/25</f>
        <v>0.25600000000000001</v>
      </c>
      <c r="CL166" s="12">
        <f>Table1[[#This Row],[Deflections]]/5</f>
        <v>0.3</v>
      </c>
      <c r="CM166" s="12">
        <f>Table1[[#This Row],[LooseBallsRecovered]]/2.3</f>
        <v>0.43478260869565222</v>
      </c>
      <c r="CN166" s="12">
        <f>Table1[[#This Row],[TeamELO]]/1800</f>
        <v>0.92266598621221718</v>
      </c>
      <c r="CO166" s="12">
        <f>Table1[[#This Row],[EFG%]]/70</f>
        <v>0.81571428571428573</v>
      </c>
      <c r="CP166" s="12">
        <f>Table1[[#This Row],[TS%]]/70</f>
        <v>0.90142857142857147</v>
      </c>
      <c r="CQ166" s="12">
        <f>Table1[[#This Row],[USG%]]/40</f>
        <v>0.70750000000000002</v>
      </c>
      <c r="CR166" s="12">
        <f>Table1[[#This Row],[PACE]]/110</f>
        <v>0.9393636363636364</v>
      </c>
      <c r="CS166" s="12">
        <f>Table1[[#This Row],[PIE]]/24</f>
        <v>0.67499999999999993</v>
      </c>
      <c r="CT166" s="12">
        <f>(0.4*Table1[[#This Row],[EFG%]]+0.25*Table1[[#This Row],[TOV%]]+0.2*Table1[[#This Row],[REB%]]+0.15*Table1[[#This Row],[FTr]])/42</f>
        <v>0.77214285714285735</v>
      </c>
      <c r="CU166" s="12">
        <f>Table1[[#This Row],[NETRTG]]/17</f>
        <v>0.67058823529411771</v>
      </c>
      <c r="CV166" s="12">
        <f>Table1[[#This Row],[FP]]/62</f>
        <v>0.72580645161290325</v>
      </c>
      <c r="CW166" s="12">
        <f>Table1[[#This Row],[RPM(+/-)]]/12</f>
        <v>0.70000000000000007</v>
      </c>
      <c r="CX166" s="12">
        <f>Table1[[#This Row],[BPM]]/12</f>
        <v>0.35833333333333334</v>
      </c>
      <c r="CY166" s="12">
        <f>Table1[[#This Row],[WS/48]]/0.3</f>
        <v>0.67999999999999994</v>
      </c>
      <c r="CZ166" s="12">
        <f>Table1[[#This Row],[PIPM]]/9</f>
        <v>0.65555555555555556</v>
      </c>
      <c r="DA166" s="12">
        <f>Table1[[#This Row],[WAR]]/20</f>
        <v>0.52598893400000002</v>
      </c>
      <c r="DB166" s="12">
        <f>Table1[[#This Row],[GmSc]]/21</f>
        <v>0.70619047619047615</v>
      </c>
      <c r="DC166" s="12">
        <f>Table1[[#This Row],[WinsRPM]]/21</f>
        <v>0.67142857142857137</v>
      </c>
      <c r="DD166" s="12">
        <f>Table1[[#This Row],[VORP]]/10</f>
        <v>0.51</v>
      </c>
      <c r="DE166" s="12">
        <f>Table1[[#This Row],[PER]]/33</f>
        <v>0.79696969696969699</v>
      </c>
      <c r="DF166" s="12">
        <f>Table1[[#This Row],[EFF]]/36</f>
        <v>0.77500000000000002</v>
      </c>
      <c r="DG166" s="12">
        <f>Table1[[#This Row],[EWA]]/30</f>
        <v>0.6166666666666667</v>
      </c>
      <c r="DH166" s="12">
        <f>Table1[[#This Row],[PIR]]/40</f>
        <v>0.75749999999999995</v>
      </c>
      <c r="DI166" s="12">
        <f>Table1[[#This Row],[Tendex]]/0.38</f>
        <v>0.7559905597620995</v>
      </c>
      <c r="DJ166" s="14">
        <f>SUM(Table1[[#This Row],[DPI]:[%Tendex]])/32</f>
        <v>0.6290414282304897</v>
      </c>
    </row>
    <row r="167" spans="1:114" x14ac:dyDescent="0.25">
      <c r="A167" t="s">
        <v>87</v>
      </c>
      <c r="B167" t="s">
        <v>97</v>
      </c>
      <c r="C167" t="s">
        <v>92</v>
      </c>
      <c r="D167" t="s">
        <v>62</v>
      </c>
      <c r="E167" s="7">
        <v>11</v>
      </c>
      <c r="F167" t="s">
        <v>73</v>
      </c>
      <c r="G167" s="7">
        <v>101.73</v>
      </c>
      <c r="H167" s="6">
        <v>31</v>
      </c>
      <c r="I167" s="6">
        <v>27</v>
      </c>
      <c r="J167" s="6">
        <v>20</v>
      </c>
      <c r="K167" s="6">
        <v>7</v>
      </c>
      <c r="L167" s="8">
        <f>Table1[[#This Row],[W]]/Table1[[#This Row],[GP]]</f>
        <v>0.7407407407407407</v>
      </c>
      <c r="M167" s="6">
        <v>24692.08333333335</v>
      </c>
      <c r="N167" s="7">
        <v>34.5</v>
      </c>
      <c r="O167" s="7">
        <v>931.5</v>
      </c>
      <c r="P167" s="7">
        <v>28.7</v>
      </c>
      <c r="Q167" s="7">
        <v>9.5</v>
      </c>
      <c r="R167" s="7">
        <v>19.5</v>
      </c>
      <c r="S167" s="7">
        <v>48.7</v>
      </c>
      <c r="T167" s="7">
        <v>4.9000000000000004</v>
      </c>
      <c r="U167" s="7">
        <v>10.9</v>
      </c>
      <c r="V167" s="7">
        <v>45.2</v>
      </c>
      <c r="W167" s="7">
        <v>4.8</v>
      </c>
      <c r="X167" s="7">
        <v>5.3</v>
      </c>
      <c r="Y167" s="7">
        <v>91.5</v>
      </c>
      <c r="Z167" s="7">
        <v>0.7</v>
      </c>
      <c r="AA167" s="7">
        <v>4.5</v>
      </c>
      <c r="AB167" s="7">
        <v>5.2</v>
      </c>
      <c r="AC167" s="7">
        <v>0.8</v>
      </c>
      <c r="AD167" s="7">
        <v>5.3</v>
      </c>
      <c r="AE167" s="7">
        <v>3</v>
      </c>
      <c r="AF167" s="7">
        <v>1.4</v>
      </c>
      <c r="AG167" s="7">
        <v>0.4</v>
      </c>
      <c r="AH167" s="7">
        <v>0.4</v>
      </c>
      <c r="AI167" s="7">
        <v>2.6</v>
      </c>
      <c r="AJ167" s="7">
        <v>4.5</v>
      </c>
      <c r="AK167" s="7">
        <v>115.2</v>
      </c>
      <c r="AL167" s="7">
        <v>105.4</v>
      </c>
      <c r="AM167" s="7">
        <v>23.8</v>
      </c>
      <c r="AN167" s="7">
        <v>1.9</v>
      </c>
      <c r="AO167" s="7">
        <v>12.1</v>
      </c>
      <c r="AP167" s="7">
        <v>10.1</v>
      </c>
      <c r="AQ167" s="7">
        <f>0.96*Table1[[#This Row],[FGA]]+Table1[[#This Row],[TOV]]+(0.44*Table1[[#This Row],[FTA]]-Table1[[#This Row],[OREB]])</f>
        <v>23.352</v>
      </c>
      <c r="AR167" s="5">
        <v>0</v>
      </c>
      <c r="AS167" s="5">
        <v>0</v>
      </c>
      <c r="AT167" s="5">
        <v>8</v>
      </c>
      <c r="AU167" s="5">
        <v>510</v>
      </c>
      <c r="AV167" s="9">
        <f>Table1[[#This Row],[BLK]]+Table1[[#This Row],[PFD]]+Table1[[#This Row],[STL]]+Table1[Deflections]+Table1[[#This Row],[LooseBallsRecovered]]+Table1[[#This Row],[REB]]-Table1[[#This Row],[TOV]]+Table1[[#This Row],[ScreenAssistsPTS]]</f>
        <v>14.600000000000001</v>
      </c>
      <c r="AW16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8.17</v>
      </c>
      <c r="AX167" s="9">
        <f>Table1[[#This Row],[PTS]]/Table1[[#This Row],[POSS/G]]</f>
        <v>1.2290167865707433</v>
      </c>
      <c r="AY167" s="9">
        <v>17.8</v>
      </c>
      <c r="AZ167" s="9">
        <v>1.8</v>
      </c>
      <c r="BA167" s="9">
        <f>P167+AB167+AD167</f>
        <v>39.199999999999996</v>
      </c>
      <c r="BB167" s="9">
        <v>1.77</v>
      </c>
      <c r="BC167" s="9">
        <v>2.6</v>
      </c>
      <c r="BD167" s="9">
        <v>1.7</v>
      </c>
      <c r="BE167" s="9">
        <v>1661.6941219006944</v>
      </c>
      <c r="BF167" s="15">
        <v>24.6</v>
      </c>
      <c r="BG167" s="15">
        <v>12</v>
      </c>
      <c r="BH167" s="9">
        <v>7.2</v>
      </c>
      <c r="BI167" s="9">
        <v>61.3</v>
      </c>
      <c r="BJ167" s="9">
        <f>0.4*Table1[[#This Row],[EFG%]]+0.25*Table1[[#This Row],[TOV%]]+0.2*Table1[[#This Row],[REB%]]+0.15*Table1[[#This Row],[FTr]]</f>
        <v>32.65</v>
      </c>
      <c r="BK167" s="9">
        <v>65.8</v>
      </c>
      <c r="BL167" s="9">
        <v>29.2</v>
      </c>
      <c r="BM167" s="9">
        <v>104.84</v>
      </c>
      <c r="BN167" s="9">
        <v>16.3</v>
      </c>
      <c r="BO167" s="9">
        <v>9.6999999999999993</v>
      </c>
      <c r="BP167" s="9">
        <v>45.1</v>
      </c>
      <c r="BQ167" s="9">
        <v>7.6</v>
      </c>
      <c r="BR167" s="9">
        <v>5</v>
      </c>
      <c r="BS167" s="9">
        <v>0.16</v>
      </c>
      <c r="BT167" s="9">
        <v>6</v>
      </c>
      <c r="BU167" s="9">
        <v>12</v>
      </c>
      <c r="BV16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16.410000000000004</v>
      </c>
      <c r="BW167" s="9">
        <v>16</v>
      </c>
      <c r="BX167" s="9">
        <v>5.7</v>
      </c>
      <c r="BY167" s="9">
        <v>26.5</v>
      </c>
      <c r="BZ16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27.499999999999993</v>
      </c>
      <c r="CA167" s="9">
        <f>Table1[[#This Row],[VA]]/30</f>
        <v>17</v>
      </c>
      <c r="CB16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28.999999999999993</v>
      </c>
      <c r="CC16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0.28185986829355103</v>
      </c>
      <c r="CD167" s="12">
        <f>Table1[[#This Row],[Hustle]]/38</f>
        <v>0.3842105263157895</v>
      </c>
      <c r="CE167" s="12">
        <f>Table1[[#This Row],[Utility]]/23</f>
        <v>0.35521739130434782</v>
      </c>
      <c r="CF167" s="12">
        <f>Table1[[#This Row],[PPP]]/1.8</f>
        <v>0.68278710365041295</v>
      </c>
      <c r="CG167" s="12">
        <f>Table1[[#This Row],[AST Ratio]]/35</f>
        <v>0.50857142857142856</v>
      </c>
      <c r="CH167" s="12">
        <f>Table1[[#This Row],[ScreenAssistsPTS]]/18</f>
        <v>0.1</v>
      </c>
      <c r="CI167" s="12">
        <f>Table1[[#This Row],[PRA]]/50</f>
        <v>0.78399999999999992</v>
      </c>
      <c r="CJ167" s="12">
        <f>Table1[[#This Row],[AST/TO]]/3</f>
        <v>0.59</v>
      </c>
      <c r="CK167" s="12">
        <f>Table1[[#This Row],[REB]]/25</f>
        <v>0.20800000000000002</v>
      </c>
      <c r="CL167" s="12">
        <f>Table1[[#This Row],[Deflections]]/5</f>
        <v>0.52</v>
      </c>
      <c r="CM167" s="12">
        <f>Table1[[#This Row],[LooseBallsRecovered]]/2.3</f>
        <v>0.73913043478260876</v>
      </c>
      <c r="CN167" s="12">
        <f>Table1[[#This Row],[TeamELO]]/1800</f>
        <v>0.9231634010559413</v>
      </c>
      <c r="CO167" s="12">
        <f>Table1[[#This Row],[EFG%]]/70</f>
        <v>0.87571428571428567</v>
      </c>
      <c r="CP167" s="12">
        <f>Table1[[#This Row],[TS%]]/70</f>
        <v>0.94</v>
      </c>
      <c r="CQ167" s="12">
        <f>Table1[[#This Row],[USG%]]/40</f>
        <v>0.73</v>
      </c>
      <c r="CR167" s="12">
        <f>Table1[[#This Row],[PACE]]/110</f>
        <v>0.9530909090909091</v>
      </c>
      <c r="CS167" s="12">
        <f>Table1[[#This Row],[PIE]]/24</f>
        <v>0.6791666666666667</v>
      </c>
      <c r="CT167" s="12">
        <f>(0.4*Table1[[#This Row],[EFG%]]+0.25*Table1[[#This Row],[TOV%]]+0.2*Table1[[#This Row],[REB%]]+0.15*Table1[[#This Row],[FTr]])/42</f>
        <v>0.77738095238095239</v>
      </c>
      <c r="CU167" s="12">
        <f>Table1[[#This Row],[NETRTG]]/17</f>
        <v>0.57058823529411762</v>
      </c>
      <c r="CV167" s="12">
        <f>Table1[[#This Row],[FP]]/62</f>
        <v>0.72741935483870968</v>
      </c>
      <c r="CW167" s="12">
        <f>Table1[[#This Row],[RPM(+/-)]]/12</f>
        <v>0.6333333333333333</v>
      </c>
      <c r="CX167" s="12">
        <f>Table1[[#This Row],[BPM]]/12</f>
        <v>0.41666666666666669</v>
      </c>
      <c r="CY167" s="12">
        <f>Table1[[#This Row],[WS/48]]/0.3</f>
        <v>0.53333333333333333</v>
      </c>
      <c r="CZ167" s="12">
        <f>Table1[[#This Row],[PIPM]]/9</f>
        <v>0.66666666666666663</v>
      </c>
      <c r="DA167" s="12">
        <f>Table1[[#This Row],[WAR]]/20</f>
        <v>0.6</v>
      </c>
      <c r="DB167" s="12">
        <f>Table1[[#This Row],[GmSc]]/21</f>
        <v>0.78142857142857158</v>
      </c>
      <c r="DC167" s="12">
        <f>Table1[[#This Row],[WinsRPM]]/21</f>
        <v>0.76190476190476186</v>
      </c>
      <c r="DD167" s="12">
        <f>Table1[[#This Row],[VORP]]/10</f>
        <v>0.57000000000000006</v>
      </c>
      <c r="DE167" s="12">
        <f>Table1[[#This Row],[PER]]/33</f>
        <v>0.80303030303030298</v>
      </c>
      <c r="DF167" s="12">
        <f>Table1[[#This Row],[EFF]]/36</f>
        <v>0.76388888888888873</v>
      </c>
      <c r="DG167" s="12">
        <f>Table1[[#This Row],[EWA]]/30</f>
        <v>0.56666666666666665</v>
      </c>
      <c r="DH167" s="12">
        <f>Table1[[#This Row],[PIR]]/40</f>
        <v>0.72499999999999987</v>
      </c>
      <c r="DI167" s="12">
        <f>Table1[[#This Row],[Tendex]]/0.38</f>
        <v>0.74173649550934484</v>
      </c>
      <c r="DJ167" s="14">
        <f>SUM(Table1[[#This Row],[DPI]:[%Tendex]])/32</f>
        <v>0.64412801178420953</v>
      </c>
    </row>
    <row r="168" spans="1:114" x14ac:dyDescent="0.25">
      <c r="A168" t="s">
        <v>86</v>
      </c>
      <c r="B168" t="s">
        <v>101</v>
      </c>
      <c r="C168" t="s">
        <v>91</v>
      </c>
      <c r="D168" t="s">
        <v>62</v>
      </c>
      <c r="E168" s="7">
        <v>11</v>
      </c>
      <c r="F168" t="s">
        <v>67</v>
      </c>
      <c r="G168" s="7">
        <v>103.62</v>
      </c>
      <c r="H168" s="6">
        <v>31</v>
      </c>
      <c r="I168" s="6">
        <v>17</v>
      </c>
      <c r="J168" s="6">
        <v>11</v>
      </c>
      <c r="K168" s="6">
        <v>6</v>
      </c>
      <c r="L168" s="8">
        <f>Table1[[#This Row],[W]]/Table1[[#This Row],[GP]]</f>
        <v>0.6470588235294118</v>
      </c>
      <c r="M168" s="6">
        <v>11043</v>
      </c>
      <c r="N168" s="7">
        <v>33.299999999999997</v>
      </c>
      <c r="O168" s="7">
        <v>566.09999999999991</v>
      </c>
      <c r="P168" s="7">
        <v>22.1</v>
      </c>
      <c r="Q168" s="7">
        <v>8.1</v>
      </c>
      <c r="R168" s="7">
        <v>19.100000000000001</v>
      </c>
      <c r="S168" s="7">
        <v>42.6</v>
      </c>
      <c r="T168" s="7">
        <v>1.2</v>
      </c>
      <c r="U168" s="7">
        <v>5.3</v>
      </c>
      <c r="V168" s="7">
        <v>23.3</v>
      </c>
      <c r="W168" s="7">
        <v>4.5999999999999996</v>
      </c>
      <c r="X168" s="7">
        <v>6.4</v>
      </c>
      <c r="Y168" s="7">
        <v>72.2</v>
      </c>
      <c r="Z168" s="7">
        <v>1.4</v>
      </c>
      <c r="AA168" s="7">
        <v>6.3</v>
      </c>
      <c r="AB168" s="7">
        <v>7.6</v>
      </c>
      <c r="AC168" s="7">
        <v>0.3</v>
      </c>
      <c r="AD168" s="7">
        <v>6.9</v>
      </c>
      <c r="AE168" s="7">
        <v>4.3</v>
      </c>
      <c r="AF168" s="7">
        <v>1.5</v>
      </c>
      <c r="AG168" s="7">
        <v>0.3</v>
      </c>
      <c r="AH168" s="7">
        <v>0.8</v>
      </c>
      <c r="AI168" s="7">
        <v>3.9</v>
      </c>
      <c r="AJ168" s="7">
        <v>4.4000000000000004</v>
      </c>
      <c r="AK168" s="7">
        <v>110.2</v>
      </c>
      <c r="AL168" s="7">
        <v>107.2</v>
      </c>
      <c r="AM168" s="7">
        <v>33.1</v>
      </c>
      <c r="AN168" s="7">
        <v>3.6</v>
      </c>
      <c r="AO168" s="7">
        <v>16.899999999999999</v>
      </c>
      <c r="AP168" s="7">
        <v>13</v>
      </c>
      <c r="AQ168" s="7">
        <f>0.96*Table1[[#This Row],[FGA]]+Table1[[#This Row],[TOV]]+(0.44*Table1[[#This Row],[FTA]]-Table1[[#This Row],[OREB]])</f>
        <v>24.052000000000003</v>
      </c>
      <c r="AR168" s="5">
        <v>5</v>
      </c>
      <c r="AS168" s="5">
        <v>3</v>
      </c>
      <c r="AT168" s="5">
        <v>3</v>
      </c>
      <c r="AU168" s="5">
        <v>200</v>
      </c>
      <c r="AV168" s="9">
        <f>Table1[[#This Row],[BLK]]+Table1[[#This Row],[PFD]]+Table1[[#This Row],[STL]]+Table1[Deflections]+Table1[[#This Row],[LooseBallsRecovered]]+Table1[[#This Row],[REB]]-Table1[[#This Row],[TOV]]+Table1[[#This Row],[ScreenAssistsPTS]]</f>
        <v>14.600000000000001</v>
      </c>
      <c r="AW16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3.9000000000000008</v>
      </c>
      <c r="AX168" s="9">
        <f>Table1[[#This Row],[PTS]]/Table1[[#This Row],[POSS/G]]</f>
        <v>0.91884250789955091</v>
      </c>
      <c r="AY168" s="9">
        <v>20.8</v>
      </c>
      <c r="AZ168" s="9">
        <v>0.7</v>
      </c>
      <c r="BA168" s="9">
        <f>P168+AB168+AD168</f>
        <v>36.6</v>
      </c>
      <c r="BB168" s="9">
        <v>1.6</v>
      </c>
      <c r="BC168" s="9">
        <v>3.1</v>
      </c>
      <c r="BD168" s="9">
        <v>1.3</v>
      </c>
      <c r="BE168" s="9">
        <v>1643.0587046346031</v>
      </c>
      <c r="BF168" s="15">
        <v>24.1</v>
      </c>
      <c r="BG168" s="15">
        <v>16</v>
      </c>
      <c r="BH168" s="9">
        <v>10.199999999999999</v>
      </c>
      <c r="BI168" s="9">
        <v>45.8</v>
      </c>
      <c r="BJ168" s="9">
        <f>0.4*Table1[[#This Row],[EFG%]]+0.25*Table1[[#This Row],[TOV%]]+0.2*Table1[[#This Row],[REB%]]+0.15*Table1[[#This Row],[FTr]]</f>
        <v>27.975000000000001</v>
      </c>
      <c r="BK168" s="9">
        <v>50.5</v>
      </c>
      <c r="BL168" s="9">
        <v>30.5</v>
      </c>
      <c r="BM168" s="9">
        <v>110.09</v>
      </c>
      <c r="BN168" s="9">
        <v>11.8</v>
      </c>
      <c r="BO168" s="9">
        <v>3</v>
      </c>
      <c r="BP168" s="9">
        <v>42.6</v>
      </c>
      <c r="BQ168" s="9">
        <v>2</v>
      </c>
      <c r="BR168" s="9">
        <v>1.8</v>
      </c>
      <c r="BS168" s="9">
        <v>0.1</v>
      </c>
      <c r="BT168" s="9">
        <v>0.5</v>
      </c>
      <c r="BU168" s="9">
        <v>2</v>
      </c>
      <c r="BV16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8.850000000000005</v>
      </c>
      <c r="BW168" s="9">
        <v>4</v>
      </c>
      <c r="BX168" s="9">
        <v>0.4</v>
      </c>
      <c r="BY168" s="9">
        <v>18.399999999999999</v>
      </c>
      <c r="BZ16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21.299999999999997</v>
      </c>
      <c r="CA168" s="9">
        <f>Table1[[#This Row],[VA]]/30</f>
        <v>6.666666666666667</v>
      </c>
      <c r="CB16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20.999999999999996</v>
      </c>
      <c r="CC16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0.22410302430909398</v>
      </c>
      <c r="CD168" s="12">
        <f>Table1[[#This Row],[Hustle]]/38</f>
        <v>0.3842105263157895</v>
      </c>
      <c r="CE168" s="12">
        <f>Table1[[#This Row],[Utility]]/23</f>
        <v>0.1695652173913044</v>
      </c>
      <c r="CF168" s="12">
        <f>Table1[[#This Row],[PPP]]/1.8</f>
        <v>0.51046805994419497</v>
      </c>
      <c r="CG168" s="12">
        <f>Table1[[#This Row],[AST Ratio]]/35</f>
        <v>0.59428571428571431</v>
      </c>
      <c r="CH168" s="12">
        <f>Table1[[#This Row],[ScreenAssistsPTS]]/18</f>
        <v>3.888888888888889E-2</v>
      </c>
      <c r="CI168" s="12">
        <f>Table1[[#This Row],[PRA]]/50</f>
        <v>0.73199999999999998</v>
      </c>
      <c r="CJ168" s="12">
        <f>Table1[[#This Row],[AST/TO]]/3</f>
        <v>0.53333333333333333</v>
      </c>
      <c r="CK168" s="12">
        <f>Table1[[#This Row],[REB]]/25</f>
        <v>0.30399999999999999</v>
      </c>
      <c r="CL168" s="12">
        <f>Table1[[#This Row],[Deflections]]/5</f>
        <v>0.62</v>
      </c>
      <c r="CM168" s="12">
        <f>Table1[[#This Row],[LooseBallsRecovered]]/2.3</f>
        <v>0.56521739130434789</v>
      </c>
      <c r="CN168" s="12">
        <f>Table1[[#This Row],[TeamELO]]/1800</f>
        <v>0.91281039146366838</v>
      </c>
      <c r="CO168" s="12">
        <f>Table1[[#This Row],[EFG%]]/70</f>
        <v>0.65428571428571425</v>
      </c>
      <c r="CP168" s="12">
        <f>Table1[[#This Row],[TS%]]/70</f>
        <v>0.72142857142857142</v>
      </c>
      <c r="CQ168" s="12">
        <f>Table1[[#This Row],[USG%]]/40</f>
        <v>0.76249999999999996</v>
      </c>
      <c r="CR168" s="12">
        <f>Table1[[#This Row],[PACE]]/110</f>
        <v>1.0008181818181818</v>
      </c>
      <c r="CS168" s="12">
        <f>Table1[[#This Row],[PIE]]/24</f>
        <v>0.4916666666666667</v>
      </c>
      <c r="CT168" s="12">
        <f>(0.4*Table1[[#This Row],[EFG%]]+0.25*Table1[[#This Row],[TOV%]]+0.2*Table1[[#This Row],[REB%]]+0.15*Table1[[#This Row],[FTr]])/42</f>
        <v>0.66607142857142865</v>
      </c>
      <c r="CU168" s="12">
        <f>Table1[[#This Row],[NETRTG]]/17</f>
        <v>0.17647058823529413</v>
      </c>
      <c r="CV168" s="12">
        <f>Table1[[#This Row],[FP]]/62</f>
        <v>0.68709677419354842</v>
      </c>
      <c r="CW168" s="12">
        <f>Table1[[#This Row],[RPM(+/-)]]/12</f>
        <v>0.16666666666666666</v>
      </c>
      <c r="CX168" s="12">
        <f>Table1[[#This Row],[BPM]]/12</f>
        <v>0.15</v>
      </c>
      <c r="CY168" s="12">
        <f>Table1[[#This Row],[WS/48]]/0.3</f>
        <v>0.33333333333333337</v>
      </c>
      <c r="CZ168" s="12">
        <f>Table1[[#This Row],[PIPM]]/9</f>
        <v>5.5555555555555552E-2</v>
      </c>
      <c r="DA168" s="12">
        <f>Table1[[#This Row],[WAR]]/20</f>
        <v>0.1</v>
      </c>
      <c r="DB168" s="12">
        <f>Table1[[#This Row],[GmSc]]/21</f>
        <v>0.42142857142857165</v>
      </c>
      <c r="DC168" s="12">
        <f>Table1[[#This Row],[WinsRPM]]/21</f>
        <v>0.19047619047619047</v>
      </c>
      <c r="DD168" s="12">
        <f>Table1[[#This Row],[VORP]]/10</f>
        <v>0.04</v>
      </c>
      <c r="DE168" s="12">
        <f>Table1[[#This Row],[PER]]/33</f>
        <v>0.5575757575757575</v>
      </c>
      <c r="DF168" s="12">
        <f>Table1[[#This Row],[EFF]]/36</f>
        <v>0.59166666666666656</v>
      </c>
      <c r="DG168" s="12">
        <f>Table1[[#This Row],[EWA]]/30</f>
        <v>0.22222222222222224</v>
      </c>
      <c r="DH168" s="12">
        <f>Table1[[#This Row],[PIR]]/40</f>
        <v>0.52499999999999991</v>
      </c>
      <c r="DI168" s="12">
        <f>Table1[[#This Row],[Tendex]]/0.38</f>
        <v>0.58974480081340519</v>
      </c>
      <c r="DJ168" s="14">
        <f>SUM(Table1[[#This Row],[DPI]:[%Tendex]])/32</f>
        <v>0.45214960040203162</v>
      </c>
    </row>
    <row r="169" spans="1:114" x14ac:dyDescent="0.25">
      <c r="A169" t="s">
        <v>86</v>
      </c>
      <c r="B169" t="s">
        <v>101</v>
      </c>
      <c r="C169" t="s">
        <v>93</v>
      </c>
      <c r="D169" t="s">
        <v>62</v>
      </c>
      <c r="E169" s="7">
        <v>11</v>
      </c>
      <c r="F169" t="s">
        <v>67</v>
      </c>
      <c r="G169" s="7">
        <v>103.62</v>
      </c>
      <c r="H169" s="6">
        <v>31</v>
      </c>
      <c r="I169" s="6">
        <v>49</v>
      </c>
      <c r="J169" s="6">
        <v>33</v>
      </c>
      <c r="K169" s="6">
        <v>16</v>
      </c>
      <c r="L169" s="8">
        <f>Table1[[#This Row],[W]]/Table1[[#This Row],[GP]]</f>
        <v>0.67346938775510201</v>
      </c>
      <c r="M169" s="6">
        <v>33192</v>
      </c>
      <c r="N169" s="7">
        <v>36.1</v>
      </c>
      <c r="O169" s="7">
        <v>1768.9</v>
      </c>
      <c r="P169" s="7">
        <v>27.6</v>
      </c>
      <c r="Q169" s="7">
        <v>10.8</v>
      </c>
      <c r="R169" s="7">
        <v>22.8</v>
      </c>
      <c r="S169" s="7">
        <v>47.3</v>
      </c>
      <c r="T169" s="7">
        <v>1</v>
      </c>
      <c r="U169" s="7">
        <v>3.9</v>
      </c>
      <c r="V169" s="7">
        <v>25.1</v>
      </c>
      <c r="W169" s="7">
        <v>5.0999999999999996</v>
      </c>
      <c r="X169" s="7">
        <v>6.5</v>
      </c>
      <c r="Y169" s="7">
        <v>78.2</v>
      </c>
      <c r="Z169" s="7">
        <v>1.7</v>
      </c>
      <c r="AA169" s="7">
        <v>6.2</v>
      </c>
      <c r="AB169" s="7">
        <v>7.9</v>
      </c>
      <c r="AC169" s="7">
        <v>0.2</v>
      </c>
      <c r="AD169" s="7">
        <v>7.2</v>
      </c>
      <c r="AE169" s="7">
        <v>4.4000000000000004</v>
      </c>
      <c r="AF169" s="7">
        <v>1.7</v>
      </c>
      <c r="AG169" s="7">
        <v>0.3</v>
      </c>
      <c r="AH169" s="7">
        <v>1.4</v>
      </c>
      <c r="AI169" s="7">
        <v>3.6</v>
      </c>
      <c r="AJ169" s="7">
        <v>4.7</v>
      </c>
      <c r="AK169" s="7">
        <v>110.8</v>
      </c>
      <c r="AL169" s="7">
        <v>105.8</v>
      </c>
      <c r="AM169" s="7">
        <v>34.200000000000003</v>
      </c>
      <c r="AN169" s="7">
        <v>4.2</v>
      </c>
      <c r="AO169" s="7">
        <v>15.9</v>
      </c>
      <c r="AP169" s="7">
        <v>11.8</v>
      </c>
      <c r="AQ169" s="7">
        <f>0.96*Table1[[#This Row],[FGA]]+Table1[[#This Row],[TOV]]+(0.44*Table1[[#This Row],[FTA]]-Table1[[#This Row],[OREB]])</f>
        <v>27.447999999999997</v>
      </c>
      <c r="AR169" s="5">
        <v>20</v>
      </c>
      <c r="AS169" s="5">
        <v>8</v>
      </c>
      <c r="AT169" s="5">
        <v>4.3</v>
      </c>
      <c r="AU169" s="5">
        <v>301</v>
      </c>
      <c r="AV169" s="9">
        <f>Table1[[#This Row],[BLK]]+Table1[[#This Row],[PFD]]+Table1[[#This Row],[STL]]+Table1[Deflections]+Table1[[#This Row],[LooseBallsRecovered]]+Table1[[#This Row],[REB]]-Table1[[#This Row],[TOV]]+Table1[[#This Row],[ScreenAssistsPTS]]</f>
        <v>14.600000000000001</v>
      </c>
      <c r="AW16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3.3400000000000007</v>
      </c>
      <c r="AX169" s="9">
        <f>Table1[[#This Row],[PTS]]/Table1[[#This Row],[POSS/G]]</f>
        <v>1.0055377440979307</v>
      </c>
      <c r="AY169" s="9">
        <v>19.3</v>
      </c>
      <c r="AZ169" s="9">
        <v>0.4</v>
      </c>
      <c r="BA169" s="9">
        <f>P169+AB169+AD169</f>
        <v>42.7</v>
      </c>
      <c r="BB169" s="9">
        <v>1.64</v>
      </c>
      <c r="BC169" s="9">
        <v>2.6</v>
      </c>
      <c r="BD169" s="9">
        <v>1.4</v>
      </c>
      <c r="BE169" s="9">
        <v>1628.5886365516481</v>
      </c>
      <c r="BF169" s="15">
        <v>22.4</v>
      </c>
      <c r="BG169" s="15">
        <v>14</v>
      </c>
      <c r="BH169" s="9">
        <v>10</v>
      </c>
      <c r="BI169" s="9">
        <v>49.4</v>
      </c>
      <c r="BJ169" s="9">
        <f>0.4*Table1[[#This Row],[EFG%]]+0.25*Table1[[#This Row],[TOV%]]+0.2*Table1[[#This Row],[REB%]]+0.15*Table1[[#This Row],[FTr]]</f>
        <v>28.62</v>
      </c>
      <c r="BK169" s="9">
        <v>53.8</v>
      </c>
      <c r="BL169" s="9">
        <v>33</v>
      </c>
      <c r="BM169" s="9">
        <v>107.17</v>
      </c>
      <c r="BN169" s="9">
        <v>14.9</v>
      </c>
      <c r="BO169" s="9">
        <v>4.9000000000000004</v>
      </c>
      <c r="BP169" s="9">
        <v>49.5</v>
      </c>
      <c r="BQ169" s="9">
        <v>3.8</v>
      </c>
      <c r="BR169" s="9">
        <v>3.37</v>
      </c>
      <c r="BS169" s="9">
        <v>0.109</v>
      </c>
      <c r="BT169" s="9">
        <v>0.7</v>
      </c>
      <c r="BU169" s="9">
        <v>2.4227155619485301</v>
      </c>
      <c r="BV16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13.040000000000001</v>
      </c>
      <c r="BW169" s="9">
        <v>5.96</v>
      </c>
      <c r="BX169" s="9">
        <v>1.8</v>
      </c>
      <c r="BY169" s="9">
        <v>21.59</v>
      </c>
      <c r="BZ16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26.900000000000006</v>
      </c>
      <c r="CA169" s="9">
        <f>Table1[[#This Row],[VA]]/30</f>
        <v>10.033333333333333</v>
      </c>
      <c r="CB16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26.600000000000005</v>
      </c>
      <c r="CC16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0.27720500307326906</v>
      </c>
      <c r="CD169" s="12">
        <f>Table1[[#This Row],[Hustle]]/38</f>
        <v>0.3842105263157895</v>
      </c>
      <c r="CE169" s="12">
        <f>Table1[[#This Row],[Utility]]/23</f>
        <v>0.14521739130434785</v>
      </c>
      <c r="CF169" s="12">
        <f>Table1[[#This Row],[PPP]]/1.8</f>
        <v>0.5586320800544059</v>
      </c>
      <c r="CG169" s="12">
        <f>Table1[[#This Row],[AST Ratio]]/35</f>
        <v>0.55142857142857149</v>
      </c>
      <c r="CH169" s="12">
        <f>Table1[[#This Row],[ScreenAssistsPTS]]/18</f>
        <v>2.2222222222222223E-2</v>
      </c>
      <c r="CI169" s="12">
        <f>Table1[[#This Row],[PRA]]/50</f>
        <v>0.85400000000000009</v>
      </c>
      <c r="CJ169" s="12">
        <f>Table1[[#This Row],[AST/TO]]/3</f>
        <v>0.54666666666666663</v>
      </c>
      <c r="CK169" s="12">
        <f>Table1[[#This Row],[REB]]/25</f>
        <v>0.316</v>
      </c>
      <c r="CL169" s="12">
        <f>Table1[[#This Row],[Deflections]]/5</f>
        <v>0.52</v>
      </c>
      <c r="CM169" s="12">
        <f>Table1[[#This Row],[LooseBallsRecovered]]/2.3</f>
        <v>0.60869565217391308</v>
      </c>
      <c r="CN169" s="12">
        <f>Table1[[#This Row],[TeamELO]]/1800</f>
        <v>0.90477146475091563</v>
      </c>
      <c r="CO169" s="12">
        <f>Table1[[#This Row],[EFG%]]/70</f>
        <v>0.70571428571428574</v>
      </c>
      <c r="CP169" s="12">
        <f>Table1[[#This Row],[TS%]]/70</f>
        <v>0.76857142857142857</v>
      </c>
      <c r="CQ169" s="12">
        <f>Table1[[#This Row],[USG%]]/40</f>
        <v>0.82499999999999996</v>
      </c>
      <c r="CR169" s="12">
        <f>Table1[[#This Row],[PACE]]/110</f>
        <v>0.97427272727272729</v>
      </c>
      <c r="CS169" s="12">
        <f>Table1[[#This Row],[PIE]]/24</f>
        <v>0.62083333333333335</v>
      </c>
      <c r="CT169" s="12">
        <f>(0.4*Table1[[#This Row],[EFG%]]+0.25*Table1[[#This Row],[TOV%]]+0.2*Table1[[#This Row],[REB%]]+0.15*Table1[[#This Row],[FTr]])/42</f>
        <v>0.68142857142857149</v>
      </c>
      <c r="CU169" s="12">
        <f>Table1[[#This Row],[NETRTG]]/17</f>
        <v>0.28823529411764709</v>
      </c>
      <c r="CV169" s="12">
        <f>Table1[[#This Row],[FP]]/62</f>
        <v>0.79838709677419351</v>
      </c>
      <c r="CW169" s="12">
        <f>Table1[[#This Row],[RPM(+/-)]]/12</f>
        <v>0.31666666666666665</v>
      </c>
      <c r="CX169" s="12">
        <f>Table1[[#This Row],[BPM]]/12</f>
        <v>0.28083333333333332</v>
      </c>
      <c r="CY169" s="12">
        <f>Table1[[#This Row],[WS/48]]/0.3</f>
        <v>0.36333333333333334</v>
      </c>
      <c r="CZ169" s="12">
        <f>Table1[[#This Row],[PIPM]]/9</f>
        <v>7.7777777777777779E-2</v>
      </c>
      <c r="DA169" s="12">
        <f>Table1[[#This Row],[WAR]]/20</f>
        <v>0.12113577809742651</v>
      </c>
      <c r="DB169" s="12">
        <f>Table1[[#This Row],[GmSc]]/21</f>
        <v>0.62095238095238103</v>
      </c>
      <c r="DC169" s="12">
        <f>Table1[[#This Row],[WinsRPM]]/21</f>
        <v>0.28380952380952379</v>
      </c>
      <c r="DD169" s="12">
        <f>Table1[[#This Row],[VORP]]/10</f>
        <v>0.18</v>
      </c>
      <c r="DE169" s="12">
        <f>Table1[[#This Row],[PER]]/33</f>
        <v>0.65424242424242429</v>
      </c>
      <c r="DF169" s="12">
        <f>Table1[[#This Row],[EFF]]/36</f>
        <v>0.74722222222222234</v>
      </c>
      <c r="DG169" s="12">
        <f>Table1[[#This Row],[EWA]]/30</f>
        <v>0.33444444444444443</v>
      </c>
      <c r="DH169" s="12">
        <f>Table1[[#This Row],[PIR]]/40</f>
        <v>0.66500000000000015</v>
      </c>
      <c r="DI169" s="12">
        <f>Table1[[#This Row],[Tendex]]/0.38</f>
        <v>0.72948685019281334</v>
      </c>
      <c r="DJ169" s="14">
        <f>SUM(Table1[[#This Row],[DPI]:[%Tendex]])/32</f>
        <v>0.51403725147504276</v>
      </c>
    </row>
    <row r="170" spans="1:114" x14ac:dyDescent="0.25">
      <c r="A170" t="s">
        <v>66</v>
      </c>
      <c r="B170" t="s">
        <v>90</v>
      </c>
      <c r="C170" t="s">
        <v>91</v>
      </c>
      <c r="D170" t="s">
        <v>62</v>
      </c>
      <c r="E170" s="7">
        <v>11</v>
      </c>
      <c r="F170" t="s">
        <v>67</v>
      </c>
      <c r="G170" s="7">
        <v>98.02</v>
      </c>
      <c r="H170" s="6">
        <v>28</v>
      </c>
      <c r="I170" s="6">
        <v>21</v>
      </c>
      <c r="J170" s="6">
        <v>17</v>
      </c>
      <c r="K170" s="6">
        <v>4</v>
      </c>
      <c r="L170" s="8">
        <f>Table1[[#This Row],[W]]/Table1[[#This Row],[GP]]</f>
        <v>0.80952380952380953</v>
      </c>
      <c r="M170" s="6">
        <v>4640.7916666666752</v>
      </c>
      <c r="N170" s="7">
        <v>35.9</v>
      </c>
      <c r="O170" s="7">
        <v>753.9</v>
      </c>
      <c r="P170" s="7">
        <v>31.5</v>
      </c>
      <c r="Q170" s="7">
        <v>9.5</v>
      </c>
      <c r="R170" s="7">
        <v>21.1</v>
      </c>
      <c r="S170" s="7">
        <v>45.1</v>
      </c>
      <c r="T170" s="7">
        <v>4.5</v>
      </c>
      <c r="U170" s="7">
        <v>11.1</v>
      </c>
      <c r="V170" s="7">
        <v>40.299999999999997</v>
      </c>
      <c r="W170" s="7">
        <v>8</v>
      </c>
      <c r="X170" s="7">
        <v>9.1999999999999993</v>
      </c>
      <c r="Y170" s="7">
        <v>86.6</v>
      </c>
      <c r="Z170" s="7">
        <v>0.6</v>
      </c>
      <c r="AA170" s="7">
        <v>4.5999999999999996</v>
      </c>
      <c r="AB170" s="7">
        <v>5.2</v>
      </c>
      <c r="AC170" s="7">
        <v>0.3</v>
      </c>
      <c r="AD170" s="7">
        <v>9.8000000000000007</v>
      </c>
      <c r="AE170" s="7">
        <v>4.5999999999999996</v>
      </c>
      <c r="AF170" s="7">
        <v>1.7</v>
      </c>
      <c r="AG170" s="7">
        <v>0.5</v>
      </c>
      <c r="AH170" s="7">
        <v>1.2</v>
      </c>
      <c r="AI170" s="7">
        <v>2.6</v>
      </c>
      <c r="AJ170" s="7">
        <v>6.6</v>
      </c>
      <c r="AK170" s="7">
        <v>117.8</v>
      </c>
      <c r="AL170" s="7">
        <v>104.1</v>
      </c>
      <c r="AM170" s="7">
        <v>48.1</v>
      </c>
      <c r="AN170" s="7">
        <v>1.8</v>
      </c>
      <c r="AO170" s="7">
        <v>13</v>
      </c>
      <c r="AP170" s="7">
        <v>11.8</v>
      </c>
      <c r="AQ170" s="7">
        <f>0.96*Table1[[#This Row],[FGA]]+Table1[[#This Row],[TOV]]+(0.44*Table1[[#This Row],[FTA]]-Table1[[#This Row],[OREB]])</f>
        <v>28.304000000000002</v>
      </c>
      <c r="AR170" s="5">
        <v>11</v>
      </c>
      <c r="AS170" s="5">
        <v>2</v>
      </c>
      <c r="AT170" s="5">
        <v>16</v>
      </c>
      <c r="AU170" s="5">
        <v>750</v>
      </c>
      <c r="AV170" s="9">
        <f>Table1[[#This Row],[BLK]]+Table1[[#This Row],[PFD]]+Table1[[#This Row],[STL]]+Table1[Deflections]+Table1[[#This Row],[LooseBallsRecovered]]+Table1[[#This Row],[REB]]-Table1[[#This Row],[TOV]]+Table1[[#This Row],[ScreenAssistsPTS]]</f>
        <v>14.5</v>
      </c>
      <c r="AW17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7.6099999999999994</v>
      </c>
      <c r="AX170" s="9">
        <f>Table1[[#This Row],[PTS]]/Table1[[#This Row],[POSS/G]]</f>
        <v>1.1129169022046352</v>
      </c>
      <c r="AY170" s="9">
        <v>24.9</v>
      </c>
      <c r="AZ170" s="9">
        <v>0.9</v>
      </c>
      <c r="BA170" s="9">
        <f>P170+AB170+AD170</f>
        <v>46.5</v>
      </c>
      <c r="BB170" s="9">
        <v>2.11</v>
      </c>
      <c r="BC170" s="9">
        <v>2.9</v>
      </c>
      <c r="BD170" s="9">
        <v>1.3</v>
      </c>
      <c r="BE170" s="9">
        <v>1614.822494906161</v>
      </c>
      <c r="BF170" s="15">
        <v>37.9</v>
      </c>
      <c r="BG170" s="15">
        <v>15</v>
      </c>
      <c r="BH170" s="9">
        <v>7.4</v>
      </c>
      <c r="BI170" s="9">
        <v>55.8</v>
      </c>
      <c r="BJ170" s="9">
        <f>0.4*Table1[[#This Row],[EFG%]]+0.25*Table1[[#This Row],[TOV%]]+0.2*Table1[[#This Row],[REB%]]+0.15*Table1[[#This Row],[FTr]]</f>
        <v>33.234999999999999</v>
      </c>
      <c r="BK170" s="9">
        <v>62.6</v>
      </c>
      <c r="BL170" s="9">
        <v>35.299999999999997</v>
      </c>
      <c r="BM170" s="9">
        <v>100.21</v>
      </c>
      <c r="BN170" s="9">
        <v>19.100000000000001</v>
      </c>
      <c r="BO170" s="9">
        <v>13.6</v>
      </c>
      <c r="BP170" s="9">
        <v>54.2</v>
      </c>
      <c r="BQ170" s="9">
        <v>10.3</v>
      </c>
      <c r="BR170" s="9">
        <v>12</v>
      </c>
      <c r="BS170" s="9">
        <v>0.3</v>
      </c>
      <c r="BT170" s="9">
        <v>8</v>
      </c>
      <c r="BU170" s="9">
        <v>18</v>
      </c>
      <c r="BV17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15.540000000000008</v>
      </c>
      <c r="BW170" s="9">
        <v>16</v>
      </c>
      <c r="BX170" s="9">
        <v>8</v>
      </c>
      <c r="BY170" s="9">
        <v>29.95</v>
      </c>
      <c r="BZ17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31.300000000000004</v>
      </c>
      <c r="CA170" s="9">
        <f>Table1[[#This Row],[VA]]/30</f>
        <v>25</v>
      </c>
      <c r="CB17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34.100000000000009</v>
      </c>
      <c r="CC17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0.34302464429068685</v>
      </c>
      <c r="CD170" s="12">
        <f>Table1[[#This Row],[Hustle]]/38</f>
        <v>0.38157894736842107</v>
      </c>
      <c r="CE170" s="12">
        <f>Table1[[#This Row],[Utility]]/23</f>
        <v>0.3308695652173913</v>
      </c>
      <c r="CF170" s="12">
        <f>Table1[[#This Row],[PPP]]/1.8</f>
        <v>0.61828716789146398</v>
      </c>
      <c r="CG170" s="12">
        <f>Table1[[#This Row],[AST Ratio]]/35</f>
        <v>0.71142857142857141</v>
      </c>
      <c r="CH170" s="12">
        <f>Table1[[#This Row],[ScreenAssistsPTS]]/18</f>
        <v>0.05</v>
      </c>
      <c r="CI170" s="12">
        <f>Table1[[#This Row],[PRA]]/50</f>
        <v>0.93</v>
      </c>
      <c r="CJ170" s="12">
        <f>Table1[[#This Row],[AST/TO]]/3</f>
        <v>0.70333333333333325</v>
      </c>
      <c r="CK170" s="12">
        <f>Table1[[#This Row],[REB]]/25</f>
        <v>0.20800000000000002</v>
      </c>
      <c r="CL170" s="12">
        <f>Table1[[#This Row],[Deflections]]/5</f>
        <v>0.57999999999999996</v>
      </c>
      <c r="CM170" s="12">
        <f>Table1[[#This Row],[LooseBallsRecovered]]/2.3</f>
        <v>0.56521739130434789</v>
      </c>
      <c r="CN170" s="12">
        <f>Table1[[#This Row],[TeamELO]]/1800</f>
        <v>0.89712360828120052</v>
      </c>
      <c r="CO170" s="12">
        <f>Table1[[#This Row],[EFG%]]/70</f>
        <v>0.79714285714285715</v>
      </c>
      <c r="CP170" s="12">
        <f>Table1[[#This Row],[TS%]]/70</f>
        <v>0.89428571428571435</v>
      </c>
      <c r="CQ170" s="12">
        <f>Table1[[#This Row],[USG%]]/40</f>
        <v>0.88249999999999995</v>
      </c>
      <c r="CR170" s="12">
        <f>Table1[[#This Row],[PACE]]/110</f>
        <v>0.91099999999999992</v>
      </c>
      <c r="CS170" s="12">
        <f>Table1[[#This Row],[PIE]]/24</f>
        <v>0.79583333333333339</v>
      </c>
      <c r="CT170" s="12">
        <f>(0.4*Table1[[#This Row],[EFG%]]+0.25*Table1[[#This Row],[TOV%]]+0.2*Table1[[#This Row],[REB%]]+0.15*Table1[[#This Row],[FTr]])/42</f>
        <v>0.7913095238095238</v>
      </c>
      <c r="CU170" s="12">
        <f>Table1[[#This Row],[NETRTG]]/17</f>
        <v>0.79999999999999993</v>
      </c>
      <c r="CV170" s="12">
        <f>Table1[[#This Row],[FP]]/62</f>
        <v>0.87419354838709684</v>
      </c>
      <c r="CW170" s="12">
        <f>Table1[[#This Row],[RPM(+/-)]]/12</f>
        <v>0.85833333333333339</v>
      </c>
      <c r="CX170" s="12">
        <f>Table1[[#This Row],[BPM]]/12</f>
        <v>1</v>
      </c>
      <c r="CY170" s="12">
        <f>Table1[[#This Row],[WS/48]]/0.3</f>
        <v>1</v>
      </c>
      <c r="CZ170" s="12">
        <f>Table1[[#This Row],[PIPM]]/9</f>
        <v>0.88888888888888884</v>
      </c>
      <c r="DA170" s="12">
        <f>Table1[[#This Row],[WAR]]/20</f>
        <v>0.9</v>
      </c>
      <c r="DB170" s="12">
        <f>Table1[[#This Row],[GmSc]]/21</f>
        <v>0.74000000000000044</v>
      </c>
      <c r="DC170" s="12">
        <f>Table1[[#This Row],[WinsRPM]]/21</f>
        <v>0.76190476190476186</v>
      </c>
      <c r="DD170" s="12">
        <f>Table1[[#This Row],[VORP]]/10</f>
        <v>0.8</v>
      </c>
      <c r="DE170" s="12">
        <f>Table1[[#This Row],[PER]]/33</f>
        <v>0.90757575757575759</v>
      </c>
      <c r="DF170" s="12">
        <f>Table1[[#This Row],[EFF]]/36</f>
        <v>0.86944444444444458</v>
      </c>
      <c r="DG170" s="12">
        <f>Table1[[#This Row],[EWA]]/30</f>
        <v>0.83333333333333337</v>
      </c>
      <c r="DH170" s="12">
        <f>Table1[[#This Row],[PIR]]/40</f>
        <v>0.85250000000000026</v>
      </c>
      <c r="DI170" s="12">
        <f>Table1[[#This Row],[Tendex]]/0.38</f>
        <v>0.90269643234391272</v>
      </c>
      <c r="DJ170" s="14">
        <f>SUM(Table1[[#This Row],[DPI]:[%Tendex]])/32</f>
        <v>0.75114939105024014</v>
      </c>
    </row>
    <row r="171" spans="1:114" x14ac:dyDescent="0.25">
      <c r="A171" t="s">
        <v>96</v>
      </c>
      <c r="B171" t="s">
        <v>97</v>
      </c>
      <c r="C171" t="s">
        <v>93</v>
      </c>
      <c r="D171" t="s">
        <v>62</v>
      </c>
      <c r="E171" s="7">
        <v>11</v>
      </c>
      <c r="F171" t="s">
        <v>100</v>
      </c>
      <c r="G171" s="7">
        <v>99.6</v>
      </c>
      <c r="H171" s="6">
        <v>20</v>
      </c>
      <c r="I171" s="6">
        <v>57</v>
      </c>
      <c r="J171" s="6">
        <v>26</v>
      </c>
      <c r="K171" s="6">
        <v>31</v>
      </c>
      <c r="L171" s="8">
        <f>Table1[[#This Row],[W]]/Table1[[#This Row],[GP]]</f>
        <v>0.45614035087719296</v>
      </c>
      <c r="M171" s="6">
        <v>19509.600000000002</v>
      </c>
      <c r="N171" s="7">
        <v>32.200000000000003</v>
      </c>
      <c r="O171" s="7">
        <v>1835.4</v>
      </c>
      <c r="P171" s="7">
        <v>20.9</v>
      </c>
      <c r="Q171" s="7">
        <v>6.9</v>
      </c>
      <c r="R171" s="7">
        <v>15.9</v>
      </c>
      <c r="S171" s="7">
        <v>43.4</v>
      </c>
      <c r="T171" s="7">
        <v>2.5</v>
      </c>
      <c r="U171" s="7">
        <v>7</v>
      </c>
      <c r="V171" s="7">
        <v>35.299999999999997</v>
      </c>
      <c r="W171" s="7">
        <v>4.7</v>
      </c>
      <c r="X171" s="7">
        <v>6.5</v>
      </c>
      <c r="Y171" s="7">
        <v>72.599999999999994</v>
      </c>
      <c r="Z171" s="7">
        <v>1.1000000000000001</v>
      </c>
      <c r="AA171" s="7">
        <v>6.2</v>
      </c>
      <c r="AB171" s="7">
        <v>7.3</v>
      </c>
      <c r="AC171" s="7">
        <v>0.1</v>
      </c>
      <c r="AD171" s="7">
        <v>5.7</v>
      </c>
      <c r="AE171" s="7">
        <v>3.4</v>
      </c>
      <c r="AF171" s="7">
        <v>1</v>
      </c>
      <c r="AG171" s="7">
        <v>0.3</v>
      </c>
      <c r="AH171" s="7">
        <v>0.7</v>
      </c>
      <c r="AI171" s="7">
        <v>1.9</v>
      </c>
      <c r="AJ171" s="7">
        <v>5.5</v>
      </c>
      <c r="AK171" s="7">
        <v>107.5</v>
      </c>
      <c r="AL171" s="7">
        <v>108.6</v>
      </c>
      <c r="AM171" s="7">
        <v>30.3</v>
      </c>
      <c r="AN171" s="7">
        <v>3.3</v>
      </c>
      <c r="AO171" s="7">
        <v>18.2</v>
      </c>
      <c r="AP171" s="7">
        <v>12.3</v>
      </c>
      <c r="AQ171" s="7">
        <f>0.96*Table1[[#This Row],[FGA]]+Table1[[#This Row],[TOV]]+(0.44*Table1[[#This Row],[FTA]]-Table1[[#This Row],[OREB]])</f>
        <v>20.423999999999999</v>
      </c>
      <c r="AR171" s="5">
        <v>15</v>
      </c>
      <c r="AS171" s="5">
        <v>4</v>
      </c>
      <c r="AT171" s="5">
        <v>5.5</v>
      </c>
      <c r="AU171" s="5">
        <v>300</v>
      </c>
      <c r="AV171" s="9">
        <f>Table1[[#This Row],[BLK]]+Table1[[#This Row],[PFD]]+Table1[[#This Row],[STL]]+Table1[Deflections]+Table1[[#This Row],[LooseBallsRecovered]]+Table1[[#This Row],[REB]]-Table1[[#This Row],[TOV]]+Table1[[#This Row],[ScreenAssistsPTS]]</f>
        <v>14.4</v>
      </c>
      <c r="AW17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6.169999999999999</v>
      </c>
      <c r="AX171" s="9">
        <f>Table1[[#This Row],[PTS]]/Table1[[#This Row],[POSS/G]]</f>
        <v>1.0233059146102623</v>
      </c>
      <c r="AY171" s="9">
        <v>20.5</v>
      </c>
      <c r="AZ171" s="9">
        <v>0.3</v>
      </c>
      <c r="BA171" s="9">
        <f>P171+AB171+AD171</f>
        <v>33.9</v>
      </c>
      <c r="BB171" s="9">
        <v>1.67</v>
      </c>
      <c r="BC171" s="9">
        <v>1.9</v>
      </c>
      <c r="BD171" s="9">
        <v>1.5</v>
      </c>
      <c r="BE171" s="9">
        <v>1667.2707707437905</v>
      </c>
      <c r="BF171" s="15">
        <v>29.6</v>
      </c>
      <c r="BG171" s="15">
        <v>15</v>
      </c>
      <c r="BH171" s="9">
        <v>10.8</v>
      </c>
      <c r="BI171" s="9">
        <v>51.2</v>
      </c>
      <c r="BJ171" s="9">
        <f>0.4*Table1[[#This Row],[EFG%]]+0.25*Table1[[#This Row],[TOV%]]+0.2*Table1[[#This Row],[REB%]]+0.15*Table1[[#This Row],[FTr]]</f>
        <v>30.830000000000005</v>
      </c>
      <c r="BK171" s="9">
        <v>56</v>
      </c>
      <c r="BL171" s="9">
        <v>28.6</v>
      </c>
      <c r="BM171" s="9">
        <v>101.12</v>
      </c>
      <c r="BN171" s="9">
        <v>14.8</v>
      </c>
      <c r="BO171" s="9">
        <v>-1.1000000000000001</v>
      </c>
      <c r="BP171" s="9">
        <v>38.6</v>
      </c>
      <c r="BQ171" s="9">
        <v>-0.3</v>
      </c>
      <c r="BR171" s="9">
        <v>4.5</v>
      </c>
      <c r="BS171" s="9">
        <v>0.12</v>
      </c>
      <c r="BT171" s="9">
        <v>0</v>
      </c>
      <c r="BU171" s="9">
        <v>4.5</v>
      </c>
      <c r="BV17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10.33</v>
      </c>
      <c r="BW171" s="9">
        <v>6.5</v>
      </c>
      <c r="BX171" s="9">
        <v>3.3</v>
      </c>
      <c r="BY171" s="9">
        <v>21</v>
      </c>
      <c r="BZ17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20.999999999999996</v>
      </c>
      <c r="CA171" s="9">
        <f>Table1[[#This Row],[VA]]/30</f>
        <v>10</v>
      </c>
      <c r="CB17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23.899999999999995</v>
      </c>
      <c r="CC17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0.22815745383189076</v>
      </c>
      <c r="CD171" s="12">
        <f>Table1[[#This Row],[Hustle]]/38</f>
        <v>0.37894736842105264</v>
      </c>
      <c r="CE171" s="12">
        <f>Table1[[#This Row],[Utility]]/23</f>
        <v>0.26826086956521733</v>
      </c>
      <c r="CF171" s="12">
        <f>Table1[[#This Row],[PPP]]/1.8</f>
        <v>0.5685032858945902</v>
      </c>
      <c r="CG171" s="12">
        <f>Table1[[#This Row],[AST Ratio]]/35</f>
        <v>0.58571428571428574</v>
      </c>
      <c r="CH171" s="12">
        <f>Table1[[#This Row],[ScreenAssistsPTS]]/18</f>
        <v>1.6666666666666666E-2</v>
      </c>
      <c r="CI171" s="12">
        <f>Table1[[#This Row],[PRA]]/50</f>
        <v>0.67799999999999994</v>
      </c>
      <c r="CJ171" s="12">
        <f>Table1[[#This Row],[AST/TO]]/3</f>
        <v>0.55666666666666664</v>
      </c>
      <c r="CK171" s="12">
        <f>Table1[[#This Row],[REB]]/25</f>
        <v>0.29199999999999998</v>
      </c>
      <c r="CL171" s="12">
        <f>Table1[[#This Row],[Deflections]]/5</f>
        <v>0.38</v>
      </c>
      <c r="CM171" s="12">
        <f>Table1[[#This Row],[LooseBallsRecovered]]/2.3</f>
        <v>0.65217391304347827</v>
      </c>
      <c r="CN171" s="12">
        <f>Table1[[#This Row],[TeamELO]]/1800</f>
        <v>0.92626153930210586</v>
      </c>
      <c r="CO171" s="12">
        <f>Table1[[#This Row],[EFG%]]/70</f>
        <v>0.73142857142857143</v>
      </c>
      <c r="CP171" s="12">
        <f>Table1[[#This Row],[TS%]]/70</f>
        <v>0.8</v>
      </c>
      <c r="CQ171" s="12">
        <f>Table1[[#This Row],[USG%]]/40</f>
        <v>0.71500000000000008</v>
      </c>
      <c r="CR171" s="12">
        <f>Table1[[#This Row],[PACE]]/110</f>
        <v>0.91927272727272735</v>
      </c>
      <c r="CS171" s="12">
        <f>Table1[[#This Row],[PIE]]/24</f>
        <v>0.6166666666666667</v>
      </c>
      <c r="CT171" s="12">
        <f>(0.4*Table1[[#This Row],[EFG%]]+0.25*Table1[[#This Row],[TOV%]]+0.2*Table1[[#This Row],[REB%]]+0.15*Table1[[#This Row],[FTr]])/42</f>
        <v>0.73404761904761917</v>
      </c>
      <c r="CU171" s="12">
        <f>Table1[[#This Row],[NETRTG]]/17</f>
        <v>-6.4705882352941183E-2</v>
      </c>
      <c r="CV171" s="12">
        <f>Table1[[#This Row],[FP]]/62</f>
        <v>0.6225806451612903</v>
      </c>
      <c r="CW171" s="12">
        <f>Table1[[#This Row],[RPM(+/-)]]/12</f>
        <v>-2.4999999999999998E-2</v>
      </c>
      <c r="CX171" s="12">
        <f>Table1[[#This Row],[BPM]]/12</f>
        <v>0.375</v>
      </c>
      <c r="CY171" s="12">
        <f>Table1[[#This Row],[WS/48]]/0.3</f>
        <v>0.4</v>
      </c>
      <c r="CZ171" s="12">
        <f>Table1[[#This Row],[PIPM]]/9</f>
        <v>0</v>
      </c>
      <c r="DA171" s="12">
        <f>Table1[[#This Row],[WAR]]/20</f>
        <v>0.22500000000000001</v>
      </c>
      <c r="DB171" s="12">
        <f>Table1[[#This Row],[GmSc]]/21</f>
        <v>0.4919047619047619</v>
      </c>
      <c r="DC171" s="12">
        <f>Table1[[#This Row],[WinsRPM]]/21</f>
        <v>0.30952380952380953</v>
      </c>
      <c r="DD171" s="12">
        <f>Table1[[#This Row],[VORP]]/10</f>
        <v>0.32999999999999996</v>
      </c>
      <c r="DE171" s="12">
        <f>Table1[[#This Row],[PER]]/33</f>
        <v>0.63636363636363635</v>
      </c>
      <c r="DF171" s="12">
        <f>Table1[[#This Row],[EFF]]/36</f>
        <v>0.58333333333333326</v>
      </c>
      <c r="DG171" s="12">
        <f>Table1[[#This Row],[EWA]]/30</f>
        <v>0.33333333333333331</v>
      </c>
      <c r="DH171" s="12">
        <f>Table1[[#This Row],[PIR]]/40</f>
        <v>0.59749999999999992</v>
      </c>
      <c r="DI171" s="12">
        <f>Table1[[#This Row],[Tendex]]/0.38</f>
        <v>0.60041435218918615</v>
      </c>
      <c r="DJ171" s="14">
        <f>SUM(Table1[[#This Row],[DPI]:[%Tendex]])/32</f>
        <v>0.47608931778581437</v>
      </c>
    </row>
    <row r="172" spans="1:114" x14ac:dyDescent="0.25">
      <c r="A172" t="s">
        <v>86</v>
      </c>
      <c r="B172" t="s">
        <v>101</v>
      </c>
      <c r="C172" t="s">
        <v>92</v>
      </c>
      <c r="D172" t="s">
        <v>62</v>
      </c>
      <c r="E172" s="7">
        <v>11</v>
      </c>
      <c r="F172" t="s">
        <v>67</v>
      </c>
      <c r="G172" s="7">
        <v>103.62</v>
      </c>
      <c r="H172" s="6">
        <v>31</v>
      </c>
      <c r="I172" s="6">
        <v>30</v>
      </c>
      <c r="J172" s="6">
        <v>21</v>
      </c>
      <c r="K172" s="6">
        <v>9</v>
      </c>
      <c r="L172" s="8">
        <f>Table1[[#This Row],[W]]/Table1[[#This Row],[GP]]</f>
        <v>0.7</v>
      </c>
      <c r="M172" s="6">
        <v>21458</v>
      </c>
      <c r="N172" s="7">
        <v>35.299999999999997</v>
      </c>
      <c r="O172" s="7">
        <v>1059</v>
      </c>
      <c r="P172" s="7">
        <v>24.2</v>
      </c>
      <c r="Q172" s="7">
        <v>9</v>
      </c>
      <c r="R172" s="7">
        <v>21.2</v>
      </c>
      <c r="S172" s="7">
        <v>42.7</v>
      </c>
      <c r="T172" s="7">
        <v>1.1000000000000001</v>
      </c>
      <c r="U172" s="7">
        <v>4.9000000000000004</v>
      </c>
      <c r="V172" s="7">
        <v>23.1</v>
      </c>
      <c r="W172" s="7">
        <v>5</v>
      </c>
      <c r="X172" s="7">
        <v>6.3</v>
      </c>
      <c r="Y172" s="7">
        <v>79.900000000000006</v>
      </c>
      <c r="Z172" s="7">
        <v>1.6</v>
      </c>
      <c r="AA172" s="7">
        <v>6.4</v>
      </c>
      <c r="AB172" s="7">
        <v>8</v>
      </c>
      <c r="AC172" s="7">
        <v>0.2</v>
      </c>
      <c r="AD172" s="7">
        <v>7.1</v>
      </c>
      <c r="AE172" s="7">
        <v>4.4000000000000004</v>
      </c>
      <c r="AF172" s="7">
        <v>1.5</v>
      </c>
      <c r="AG172" s="7">
        <v>0.4</v>
      </c>
      <c r="AH172" s="7">
        <v>1.1000000000000001</v>
      </c>
      <c r="AI172" s="7">
        <v>3.8</v>
      </c>
      <c r="AJ172" s="7">
        <v>4.5</v>
      </c>
      <c r="AK172" s="7">
        <v>109.5</v>
      </c>
      <c r="AL172" s="7">
        <v>105.6</v>
      </c>
      <c r="AM172" s="7">
        <v>32.799999999999997</v>
      </c>
      <c r="AN172" s="7">
        <v>4</v>
      </c>
      <c r="AO172" s="7">
        <v>16.600000000000001</v>
      </c>
      <c r="AP172" s="7">
        <v>12.4</v>
      </c>
      <c r="AQ172" s="7">
        <f>0.96*Table1[[#This Row],[FGA]]+Table1[[#This Row],[TOV]]+(0.44*Table1[[#This Row],[FTA]]-Table1[[#This Row],[OREB]])</f>
        <v>25.924000000000003</v>
      </c>
      <c r="AR172" s="5">
        <v>12</v>
      </c>
      <c r="AS172" s="5">
        <v>6</v>
      </c>
      <c r="AT172" s="5">
        <v>4</v>
      </c>
      <c r="AU172" s="5">
        <v>250</v>
      </c>
      <c r="AV172" s="9">
        <f>Table1[[#This Row],[BLK]]+Table1[[#This Row],[PFD]]+Table1[[#This Row],[STL]]+Table1[Deflections]+Table1[[#This Row],[LooseBallsRecovered]]+Table1[[#This Row],[REB]]-Table1[[#This Row],[TOV]]+Table1[[#This Row],[ScreenAssistsPTS]]</f>
        <v>14.399999999999999</v>
      </c>
      <c r="AW17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3.1299999999999994</v>
      </c>
      <c r="AX172" s="9">
        <f>Table1[[#This Row],[PTS]]/Table1[[#This Row],[POSS/G]]</f>
        <v>0.93349791698811901</v>
      </c>
      <c r="AY172" s="9">
        <v>20.100000000000001</v>
      </c>
      <c r="AZ172" s="9">
        <v>0.4</v>
      </c>
      <c r="BA172" s="9">
        <f>P172+AB172+AD172</f>
        <v>39.300000000000004</v>
      </c>
      <c r="BB172" s="9">
        <v>1.63</v>
      </c>
      <c r="BC172" s="9">
        <v>2.8</v>
      </c>
      <c r="BD172" s="9">
        <v>1.2</v>
      </c>
      <c r="BE172" s="9">
        <v>1644.5019800788257</v>
      </c>
      <c r="BF172" s="15">
        <v>23.6</v>
      </c>
      <c r="BG172" s="15">
        <v>15</v>
      </c>
      <c r="BH172" s="9">
        <v>10.199999999999999</v>
      </c>
      <c r="BI172" s="9">
        <v>45.4</v>
      </c>
      <c r="BJ172" s="9">
        <f>0.4*Table1[[#This Row],[EFG%]]+0.25*Table1[[#This Row],[TOV%]]+0.2*Table1[[#This Row],[REB%]]+0.15*Table1[[#This Row],[FTr]]</f>
        <v>27.49</v>
      </c>
      <c r="BK172" s="9">
        <v>50.6</v>
      </c>
      <c r="BL172" s="9">
        <v>31.4</v>
      </c>
      <c r="BM172" s="9">
        <v>107.77</v>
      </c>
      <c r="BN172" s="9">
        <v>12.9</v>
      </c>
      <c r="BO172" s="9">
        <v>3.9</v>
      </c>
      <c r="BP172" s="9">
        <v>45.8</v>
      </c>
      <c r="BQ172" s="9">
        <v>3</v>
      </c>
      <c r="BR172" s="9">
        <v>2.9</v>
      </c>
      <c r="BS172" s="9">
        <v>0.1</v>
      </c>
      <c r="BT172" s="9">
        <v>0.6</v>
      </c>
      <c r="BU172" s="9">
        <v>2.2000000000000002</v>
      </c>
      <c r="BV17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9.8600000000000083</v>
      </c>
      <c r="BW172" s="9">
        <v>4.5</v>
      </c>
      <c r="BX172" s="9">
        <v>1</v>
      </c>
      <c r="BY172" s="9">
        <v>20</v>
      </c>
      <c r="BZ17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23.300000000000004</v>
      </c>
      <c r="CA172" s="9">
        <f>Table1[[#This Row],[VA]]/30</f>
        <v>8.3333333333333339</v>
      </c>
      <c r="CB17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22.900000000000002</v>
      </c>
      <c r="CC17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0.24124885016965636</v>
      </c>
      <c r="CD172" s="12">
        <f>Table1[[#This Row],[Hustle]]/38</f>
        <v>0.37894736842105259</v>
      </c>
      <c r="CE172" s="12">
        <f>Table1[[#This Row],[Utility]]/23</f>
        <v>0.13608695652173911</v>
      </c>
      <c r="CF172" s="12">
        <f>Table1[[#This Row],[PPP]]/1.8</f>
        <v>0.51860995388228837</v>
      </c>
      <c r="CG172" s="12">
        <f>Table1[[#This Row],[AST Ratio]]/35</f>
        <v>0.57428571428571429</v>
      </c>
      <c r="CH172" s="12">
        <f>Table1[[#This Row],[ScreenAssistsPTS]]/18</f>
        <v>2.2222222222222223E-2</v>
      </c>
      <c r="CI172" s="12">
        <f>Table1[[#This Row],[PRA]]/50</f>
        <v>0.78600000000000003</v>
      </c>
      <c r="CJ172" s="12">
        <f>Table1[[#This Row],[AST/TO]]/3</f>
        <v>0.54333333333333333</v>
      </c>
      <c r="CK172" s="12">
        <f>Table1[[#This Row],[REB]]/25</f>
        <v>0.32</v>
      </c>
      <c r="CL172" s="12">
        <f>Table1[[#This Row],[Deflections]]/5</f>
        <v>0.55999999999999994</v>
      </c>
      <c r="CM172" s="12">
        <f>Table1[[#This Row],[LooseBallsRecovered]]/2.3</f>
        <v>0.52173913043478259</v>
      </c>
      <c r="CN172" s="12">
        <f>Table1[[#This Row],[TeamELO]]/1800</f>
        <v>0.91361221115490321</v>
      </c>
      <c r="CO172" s="12">
        <f>Table1[[#This Row],[EFG%]]/70</f>
        <v>0.64857142857142858</v>
      </c>
      <c r="CP172" s="12">
        <f>Table1[[#This Row],[TS%]]/70</f>
        <v>0.72285714285714286</v>
      </c>
      <c r="CQ172" s="12">
        <f>Table1[[#This Row],[USG%]]/40</f>
        <v>0.78499999999999992</v>
      </c>
      <c r="CR172" s="12">
        <f>Table1[[#This Row],[PACE]]/110</f>
        <v>0.97972727272727267</v>
      </c>
      <c r="CS172" s="12">
        <f>Table1[[#This Row],[PIE]]/24</f>
        <v>0.53749999999999998</v>
      </c>
      <c r="CT172" s="12">
        <f>(0.4*Table1[[#This Row],[EFG%]]+0.25*Table1[[#This Row],[TOV%]]+0.2*Table1[[#This Row],[REB%]]+0.15*Table1[[#This Row],[FTr]])/42</f>
        <v>0.65452380952380951</v>
      </c>
      <c r="CU172" s="12">
        <f>Table1[[#This Row],[NETRTG]]/17</f>
        <v>0.22941176470588234</v>
      </c>
      <c r="CV172" s="12">
        <f>Table1[[#This Row],[FP]]/62</f>
        <v>0.73870967741935478</v>
      </c>
      <c r="CW172" s="12">
        <f>Table1[[#This Row],[RPM(+/-)]]/12</f>
        <v>0.25</v>
      </c>
      <c r="CX172" s="12">
        <f>Table1[[#This Row],[BPM]]/12</f>
        <v>0.24166666666666667</v>
      </c>
      <c r="CY172" s="12">
        <f>Table1[[#This Row],[WS/48]]/0.3</f>
        <v>0.33333333333333337</v>
      </c>
      <c r="CZ172" s="12">
        <f>Table1[[#This Row],[PIPM]]/9</f>
        <v>6.6666666666666666E-2</v>
      </c>
      <c r="DA172" s="12">
        <f>Table1[[#This Row],[WAR]]/20</f>
        <v>0.11000000000000001</v>
      </c>
      <c r="DB172" s="12">
        <f>Table1[[#This Row],[GmSc]]/21</f>
        <v>0.4695238095238099</v>
      </c>
      <c r="DC172" s="12">
        <f>Table1[[#This Row],[WinsRPM]]/21</f>
        <v>0.21428571428571427</v>
      </c>
      <c r="DD172" s="12">
        <f>Table1[[#This Row],[VORP]]/10</f>
        <v>0.1</v>
      </c>
      <c r="DE172" s="12">
        <f>Table1[[#This Row],[PER]]/33</f>
        <v>0.60606060606060608</v>
      </c>
      <c r="DF172" s="12">
        <f>Table1[[#This Row],[EFF]]/36</f>
        <v>0.64722222222222237</v>
      </c>
      <c r="DG172" s="12">
        <f>Table1[[#This Row],[EWA]]/30</f>
        <v>0.27777777777777779</v>
      </c>
      <c r="DH172" s="12">
        <f>Table1[[#This Row],[PIR]]/40</f>
        <v>0.57250000000000001</v>
      </c>
      <c r="DI172" s="12">
        <f>Table1[[#This Row],[Tendex]]/0.38</f>
        <v>0.6348653951833062</v>
      </c>
      <c r="DJ172" s="14">
        <f>SUM(Table1[[#This Row],[DPI]:[%Tendex]])/32</f>
        <v>0.47172000555565707</v>
      </c>
    </row>
    <row r="173" spans="1:114" x14ac:dyDescent="0.25">
      <c r="A173" t="s">
        <v>71</v>
      </c>
      <c r="B173" t="s">
        <v>90</v>
      </c>
      <c r="C173" t="s">
        <v>91</v>
      </c>
      <c r="D173" t="s">
        <v>72</v>
      </c>
      <c r="E173" s="7">
        <v>10.5</v>
      </c>
      <c r="F173" t="s">
        <v>73</v>
      </c>
      <c r="G173" s="7">
        <v>100.35</v>
      </c>
      <c r="H173" s="6">
        <v>29</v>
      </c>
      <c r="I173" s="6">
        <v>17</v>
      </c>
      <c r="J173" s="6">
        <v>12</v>
      </c>
      <c r="K173" s="6">
        <v>5</v>
      </c>
      <c r="L173" s="8">
        <f>Table1[[#This Row],[W]]/Table1[[#This Row],[GP]]</f>
        <v>0.70588235294117652</v>
      </c>
      <c r="M173" s="6">
        <v>2578.4687500000027</v>
      </c>
      <c r="N173" s="7">
        <v>34.6</v>
      </c>
      <c r="O173" s="7">
        <v>588.20000000000005</v>
      </c>
      <c r="P173" s="7">
        <v>24.9</v>
      </c>
      <c r="Q173" s="7">
        <v>9.1999999999999993</v>
      </c>
      <c r="R173" s="7">
        <v>17.5</v>
      </c>
      <c r="S173" s="7">
        <v>52.5</v>
      </c>
      <c r="T173" s="7">
        <v>2.6</v>
      </c>
      <c r="U173" s="7">
        <v>6</v>
      </c>
      <c r="V173" s="7">
        <v>43.1</v>
      </c>
      <c r="W173" s="7">
        <v>4</v>
      </c>
      <c r="X173" s="7">
        <v>4.7</v>
      </c>
      <c r="Y173" s="7">
        <v>85</v>
      </c>
      <c r="Z173" s="7">
        <v>0.6</v>
      </c>
      <c r="AA173" s="7">
        <v>6.2</v>
      </c>
      <c r="AB173" s="7">
        <v>6.8</v>
      </c>
      <c r="AC173" s="7">
        <v>0.6</v>
      </c>
      <c r="AD173" s="7">
        <v>4.7</v>
      </c>
      <c r="AE173" s="7">
        <v>3.5</v>
      </c>
      <c r="AF173" s="7">
        <v>0.8</v>
      </c>
      <c r="AG173" s="7">
        <v>2</v>
      </c>
      <c r="AH173" s="7">
        <v>1.1000000000000001</v>
      </c>
      <c r="AI173" s="7">
        <v>2.2999999999999998</v>
      </c>
      <c r="AJ173" s="7">
        <v>4.3</v>
      </c>
      <c r="AK173" s="7">
        <v>115.9</v>
      </c>
      <c r="AL173" s="7">
        <v>104</v>
      </c>
      <c r="AM173" s="7">
        <v>20.2</v>
      </c>
      <c r="AN173" s="7">
        <v>1.9</v>
      </c>
      <c r="AO173" s="7">
        <v>16</v>
      </c>
      <c r="AP173" s="7">
        <v>12.8</v>
      </c>
      <c r="AQ173" s="7">
        <f>0.96*Table1[[#This Row],[FGA]]+Table1[[#This Row],[TOV]]+(0.44*Table1[[#This Row],[FTA]]-Table1[[#This Row],[OREB]])</f>
        <v>21.768000000000001</v>
      </c>
      <c r="AR173" s="5">
        <v>2</v>
      </c>
      <c r="AS173" s="5">
        <v>0</v>
      </c>
      <c r="AT173" s="5">
        <v>12</v>
      </c>
      <c r="AU173" s="5">
        <v>490</v>
      </c>
      <c r="AV173" s="9">
        <f>Table1[[#This Row],[BLK]]+Table1[[#This Row],[PFD]]+Table1[[#This Row],[STL]]+Table1[Deflections]+Table1[[#This Row],[LooseBallsRecovered]]+Table1[[#This Row],[REB]]-Table1[[#This Row],[TOV]]+Table1[[#This Row],[ScreenAssistsPTS]]</f>
        <v>14.399999999999999</v>
      </c>
      <c r="AW17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5.5299999999999994</v>
      </c>
      <c r="AX173" s="9">
        <f>Table1[[#This Row],[PTS]]/Table1[[#This Row],[POSS/G]]</f>
        <v>1.1438809261300991</v>
      </c>
      <c r="AY173" s="9">
        <v>17.100000000000001</v>
      </c>
      <c r="AZ173" s="9">
        <v>1.5</v>
      </c>
      <c r="BA173" s="9">
        <f>P173+AB173+AD173</f>
        <v>36.4</v>
      </c>
      <c r="BB173" s="9">
        <v>1.33</v>
      </c>
      <c r="BC173" s="9">
        <v>1.5</v>
      </c>
      <c r="BD173" s="9">
        <v>1</v>
      </c>
      <c r="BE173" s="9">
        <v>1762.3885545308665</v>
      </c>
      <c r="BF173" s="15">
        <v>22.9</v>
      </c>
      <c r="BG173" s="15">
        <v>15</v>
      </c>
      <c r="BH173" s="9">
        <v>9.6999999999999993</v>
      </c>
      <c r="BI173" s="9">
        <v>59.9</v>
      </c>
      <c r="BJ173" s="9">
        <f>0.4*Table1[[#This Row],[EFG%]]+0.25*Table1[[#This Row],[TOV%]]+0.2*Table1[[#This Row],[REB%]]+0.15*Table1[[#This Row],[FTr]]</f>
        <v>33.085000000000001</v>
      </c>
      <c r="BK173" s="9">
        <v>63.8</v>
      </c>
      <c r="BL173" s="9">
        <v>27.5</v>
      </c>
      <c r="BM173" s="9">
        <v>104.24</v>
      </c>
      <c r="BN173" s="9">
        <v>15.2</v>
      </c>
      <c r="BO173" s="9">
        <v>12</v>
      </c>
      <c r="BP173" s="9">
        <v>45</v>
      </c>
      <c r="BQ173" s="9">
        <v>9.1</v>
      </c>
      <c r="BR173" s="9">
        <v>7</v>
      </c>
      <c r="BS173" s="9">
        <v>0.3</v>
      </c>
      <c r="BT173" s="9">
        <v>7</v>
      </c>
      <c r="BU173" s="9">
        <v>10</v>
      </c>
      <c r="BV17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14.79</v>
      </c>
      <c r="BW173" s="9">
        <v>10</v>
      </c>
      <c r="BX173" s="9">
        <v>4</v>
      </c>
      <c r="BY173" s="9">
        <v>25.5</v>
      </c>
      <c r="BZ17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26.699999999999996</v>
      </c>
      <c r="CA173" s="9">
        <f>Table1[[#This Row],[VA]]/30</f>
        <v>16.333333333333332</v>
      </c>
      <c r="CB17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27.599999999999994</v>
      </c>
      <c r="CC17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0.27451963012150438</v>
      </c>
      <c r="CD173" s="12">
        <f>Table1[[#This Row],[Hustle]]/38</f>
        <v>0.37894736842105259</v>
      </c>
      <c r="CE173" s="12">
        <f>Table1[[#This Row],[Utility]]/23</f>
        <v>0.24043478260869564</v>
      </c>
      <c r="CF173" s="12">
        <f>Table1[[#This Row],[PPP]]/1.8</f>
        <v>0.63548940340561055</v>
      </c>
      <c r="CG173" s="12">
        <f>Table1[[#This Row],[AST Ratio]]/35</f>
        <v>0.4885714285714286</v>
      </c>
      <c r="CH173" s="12">
        <f>Table1[[#This Row],[ScreenAssistsPTS]]/18</f>
        <v>8.3333333333333329E-2</v>
      </c>
      <c r="CI173" s="12">
        <f>Table1[[#This Row],[PRA]]/50</f>
        <v>0.72799999999999998</v>
      </c>
      <c r="CJ173" s="12">
        <f>Table1[[#This Row],[AST/TO]]/3</f>
        <v>0.44333333333333336</v>
      </c>
      <c r="CK173" s="12">
        <f>Table1[[#This Row],[REB]]/25</f>
        <v>0.27200000000000002</v>
      </c>
      <c r="CL173" s="12">
        <f>Table1[[#This Row],[Deflections]]/5</f>
        <v>0.3</v>
      </c>
      <c r="CM173" s="12">
        <f>Table1[[#This Row],[LooseBallsRecovered]]/2.3</f>
        <v>0.43478260869565222</v>
      </c>
      <c r="CN173" s="12">
        <f>Table1[[#This Row],[TeamELO]]/1800</f>
        <v>0.97910475251714801</v>
      </c>
      <c r="CO173" s="12">
        <f>Table1[[#This Row],[EFG%]]/70</f>
        <v>0.85571428571428565</v>
      </c>
      <c r="CP173" s="12">
        <f>Table1[[#This Row],[TS%]]/70</f>
        <v>0.91142857142857137</v>
      </c>
      <c r="CQ173" s="12">
        <f>Table1[[#This Row],[USG%]]/40</f>
        <v>0.6875</v>
      </c>
      <c r="CR173" s="12">
        <f>Table1[[#This Row],[PACE]]/110</f>
        <v>0.94763636363636361</v>
      </c>
      <c r="CS173" s="12">
        <f>Table1[[#This Row],[PIE]]/24</f>
        <v>0.6333333333333333</v>
      </c>
      <c r="CT173" s="12">
        <f>(0.4*Table1[[#This Row],[EFG%]]+0.25*Table1[[#This Row],[TOV%]]+0.2*Table1[[#This Row],[REB%]]+0.15*Table1[[#This Row],[FTr]])/42</f>
        <v>0.78773809523809524</v>
      </c>
      <c r="CU173" s="12">
        <f>Table1[[#This Row],[NETRTG]]/17</f>
        <v>0.70588235294117652</v>
      </c>
      <c r="CV173" s="12">
        <f>Table1[[#This Row],[FP]]/62</f>
        <v>0.72580645161290325</v>
      </c>
      <c r="CW173" s="12">
        <f>Table1[[#This Row],[RPM(+/-)]]/12</f>
        <v>0.7583333333333333</v>
      </c>
      <c r="CX173" s="12">
        <f>Table1[[#This Row],[BPM]]/12</f>
        <v>0.58333333333333337</v>
      </c>
      <c r="CY173" s="12">
        <f>Table1[[#This Row],[WS/48]]/0.3</f>
        <v>1</v>
      </c>
      <c r="CZ173" s="12">
        <f>Table1[[#This Row],[PIPM]]/9</f>
        <v>0.77777777777777779</v>
      </c>
      <c r="DA173" s="12">
        <f>Table1[[#This Row],[WAR]]/20</f>
        <v>0.5</v>
      </c>
      <c r="DB173" s="12">
        <f>Table1[[#This Row],[GmSc]]/21</f>
        <v>0.70428571428571429</v>
      </c>
      <c r="DC173" s="12">
        <f>Table1[[#This Row],[WinsRPM]]/21</f>
        <v>0.47619047619047616</v>
      </c>
      <c r="DD173" s="12">
        <f>Table1[[#This Row],[VORP]]/10</f>
        <v>0.4</v>
      </c>
      <c r="DE173" s="12">
        <f>Table1[[#This Row],[PER]]/33</f>
        <v>0.77272727272727271</v>
      </c>
      <c r="DF173" s="12">
        <f>Table1[[#This Row],[EFF]]/36</f>
        <v>0.74166666666666659</v>
      </c>
      <c r="DG173" s="12">
        <f>Table1[[#This Row],[EWA]]/30</f>
        <v>0.5444444444444444</v>
      </c>
      <c r="DH173" s="12">
        <f>Table1[[#This Row],[PIR]]/40</f>
        <v>0.68999999999999984</v>
      </c>
      <c r="DI173" s="12">
        <f>Table1[[#This Row],[Tendex]]/0.38</f>
        <v>0.72242007926711682</v>
      </c>
      <c r="DJ173" s="14">
        <f>SUM(Table1[[#This Row],[DPI]:[%Tendex]])/32</f>
        <v>0.62219423633803494</v>
      </c>
    </row>
    <row r="174" spans="1:114" x14ac:dyDescent="0.25">
      <c r="A174" t="s">
        <v>87</v>
      </c>
      <c r="B174" t="s">
        <v>90</v>
      </c>
      <c r="C174" t="s">
        <v>91</v>
      </c>
      <c r="D174" t="s">
        <v>62</v>
      </c>
      <c r="E174" s="7">
        <v>11</v>
      </c>
      <c r="F174" t="s">
        <v>73</v>
      </c>
      <c r="G174" s="7">
        <v>100.35</v>
      </c>
      <c r="H174" s="6">
        <v>30</v>
      </c>
      <c r="I174" s="6">
        <v>20</v>
      </c>
      <c r="J174" s="6">
        <v>15</v>
      </c>
      <c r="K174" s="6">
        <v>5</v>
      </c>
      <c r="L174" s="8">
        <f>Table1[[#This Row],[W]]/Table1[[#This Row],[GP]]</f>
        <v>0.75</v>
      </c>
      <c r="M174" s="6">
        <v>12119.416666666675</v>
      </c>
      <c r="N174" s="7">
        <v>32.6</v>
      </c>
      <c r="O174" s="7">
        <v>652</v>
      </c>
      <c r="P174" s="7">
        <v>26.1</v>
      </c>
      <c r="Q174" s="7">
        <v>8.1999999999999993</v>
      </c>
      <c r="R174" s="7">
        <v>17.600000000000001</v>
      </c>
      <c r="S174" s="7">
        <v>46.4</v>
      </c>
      <c r="T174" s="7">
        <v>3.5</v>
      </c>
      <c r="U174" s="7">
        <v>9.5</v>
      </c>
      <c r="V174" s="7">
        <v>36.799999999999997</v>
      </c>
      <c r="W174" s="7">
        <v>6.3</v>
      </c>
      <c r="X174" s="7">
        <v>6.7</v>
      </c>
      <c r="Y174" s="7">
        <v>94</v>
      </c>
      <c r="Z174" s="7">
        <v>0.6</v>
      </c>
      <c r="AA174" s="7">
        <v>4.5999999999999996</v>
      </c>
      <c r="AB174" s="7">
        <v>5.2</v>
      </c>
      <c r="AC174" s="7">
        <v>0.7</v>
      </c>
      <c r="AD174" s="7">
        <v>6.4</v>
      </c>
      <c r="AE174" s="7">
        <v>3.1</v>
      </c>
      <c r="AF174" s="7">
        <v>1.7</v>
      </c>
      <c r="AG174" s="7">
        <v>0.2</v>
      </c>
      <c r="AH174" s="7">
        <v>0.4</v>
      </c>
      <c r="AI174" s="7">
        <v>2.5</v>
      </c>
      <c r="AJ174" s="7">
        <v>4.2</v>
      </c>
      <c r="AK174" s="7">
        <v>117.1</v>
      </c>
      <c r="AL174" s="7">
        <v>101.9</v>
      </c>
      <c r="AM174" s="7">
        <v>27.8</v>
      </c>
      <c r="AN174" s="7">
        <v>2</v>
      </c>
      <c r="AO174" s="7">
        <v>12.3</v>
      </c>
      <c r="AP174" s="7">
        <v>10.3</v>
      </c>
      <c r="AQ174" s="7">
        <f>0.96*Table1[[#This Row],[FGA]]+Table1[[#This Row],[TOV]]+(0.44*Table1[[#This Row],[FTA]]-Table1[[#This Row],[OREB]])</f>
        <v>22.344000000000001</v>
      </c>
      <c r="AR174" s="5">
        <v>2</v>
      </c>
      <c r="AS174" s="5">
        <v>0</v>
      </c>
      <c r="AT174" s="5">
        <v>9.5</v>
      </c>
      <c r="AU174" s="5">
        <v>400</v>
      </c>
      <c r="AV174" s="9">
        <f>Table1[[#This Row],[BLK]]+Table1[[#This Row],[PFD]]+Table1[[#This Row],[STL]]+Table1[Deflections]+Table1[[#This Row],[LooseBallsRecovered]]+Table1[[#This Row],[REB]]-Table1[[#This Row],[TOV]]+Table1[[#This Row],[ScreenAssistsPTS]]</f>
        <v>14.2</v>
      </c>
      <c r="AW17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8.18</v>
      </c>
      <c r="AX174" s="9">
        <f>Table1[[#This Row],[PTS]]/Table1[[#This Row],[POSS/G]]</f>
        <v>1.1680988184747583</v>
      </c>
      <c r="AY174" s="9">
        <v>21.4</v>
      </c>
      <c r="AZ174" s="9">
        <v>1.6</v>
      </c>
      <c r="BA174" s="9">
        <f>P174+AB174+AD174</f>
        <v>37.700000000000003</v>
      </c>
      <c r="BB174" s="9">
        <v>2.08</v>
      </c>
      <c r="BC174" s="9">
        <v>2.7</v>
      </c>
      <c r="BD174" s="9">
        <v>1.7</v>
      </c>
      <c r="BE174" s="9">
        <v>1762.3885545308665</v>
      </c>
      <c r="BF174" s="15">
        <v>35.799999999999997</v>
      </c>
      <c r="BG174" s="15">
        <v>13</v>
      </c>
      <c r="BH174" s="9">
        <v>7.7</v>
      </c>
      <c r="BI174" s="9">
        <v>56.4</v>
      </c>
      <c r="BJ174" s="9">
        <f>0.4*Table1[[#This Row],[EFG%]]+0.25*Table1[[#This Row],[TOV%]]+0.2*Table1[[#This Row],[REB%]]+0.15*Table1[[#This Row],[FTr]]</f>
        <v>32.72</v>
      </c>
      <c r="BK174" s="9">
        <v>63.7</v>
      </c>
      <c r="BL174" s="9">
        <v>29.1</v>
      </c>
      <c r="BM174" s="9">
        <v>106.8</v>
      </c>
      <c r="BN174" s="9">
        <v>16.3</v>
      </c>
      <c r="BO174" s="9">
        <v>15.3</v>
      </c>
      <c r="BP174" s="9">
        <v>44.5</v>
      </c>
      <c r="BQ174" s="9">
        <v>11.4</v>
      </c>
      <c r="BR174" s="9">
        <v>10</v>
      </c>
      <c r="BS174" s="9">
        <v>0.3</v>
      </c>
      <c r="BT174" s="9">
        <v>8</v>
      </c>
      <c r="BU174" s="9">
        <v>9</v>
      </c>
      <c r="BV17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14.080000000000004</v>
      </c>
      <c r="BW174" s="9">
        <v>10</v>
      </c>
      <c r="BX174" s="9">
        <v>4</v>
      </c>
      <c r="BY174" s="9">
        <v>27.1</v>
      </c>
      <c r="BZ17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26.700000000000003</v>
      </c>
      <c r="CA174" s="9">
        <f>Table1[[#This Row],[VA]]/30</f>
        <v>13.333333333333334</v>
      </c>
      <c r="CB17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28.000000000000007</v>
      </c>
      <c r="CC17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0.28049908143583352</v>
      </c>
      <c r="CD174" s="12">
        <f>Table1[[#This Row],[Hustle]]/38</f>
        <v>0.37368421052631579</v>
      </c>
      <c r="CE174" s="12">
        <f>Table1[[#This Row],[Utility]]/23</f>
        <v>0.35565217391304349</v>
      </c>
      <c r="CF174" s="12">
        <f>Table1[[#This Row],[PPP]]/1.8</f>
        <v>0.64894378804153241</v>
      </c>
      <c r="CG174" s="12">
        <f>Table1[[#This Row],[AST Ratio]]/35</f>
        <v>0.61142857142857143</v>
      </c>
      <c r="CH174" s="12">
        <f>Table1[[#This Row],[ScreenAssistsPTS]]/18</f>
        <v>8.8888888888888892E-2</v>
      </c>
      <c r="CI174" s="12">
        <f>Table1[[#This Row],[PRA]]/50</f>
        <v>0.754</v>
      </c>
      <c r="CJ174" s="12">
        <f>Table1[[#This Row],[AST/TO]]/3</f>
        <v>0.69333333333333336</v>
      </c>
      <c r="CK174" s="12">
        <f>Table1[[#This Row],[REB]]/25</f>
        <v>0.20800000000000002</v>
      </c>
      <c r="CL174" s="12">
        <f>Table1[[#This Row],[Deflections]]/5</f>
        <v>0.54</v>
      </c>
      <c r="CM174" s="12">
        <f>Table1[[#This Row],[LooseBallsRecovered]]/2.3</f>
        <v>0.73913043478260876</v>
      </c>
      <c r="CN174" s="12">
        <f>Table1[[#This Row],[TeamELO]]/1800</f>
        <v>0.97910475251714801</v>
      </c>
      <c r="CO174" s="12">
        <f>Table1[[#This Row],[EFG%]]/70</f>
        <v>0.80571428571428572</v>
      </c>
      <c r="CP174" s="12">
        <f>Table1[[#This Row],[TS%]]/70</f>
        <v>0.91</v>
      </c>
      <c r="CQ174" s="12">
        <f>Table1[[#This Row],[USG%]]/40</f>
        <v>0.72750000000000004</v>
      </c>
      <c r="CR174" s="12">
        <f>Table1[[#This Row],[PACE]]/110</f>
        <v>0.97090909090909083</v>
      </c>
      <c r="CS174" s="12">
        <f>Table1[[#This Row],[PIE]]/24</f>
        <v>0.6791666666666667</v>
      </c>
      <c r="CT174" s="12">
        <f>(0.4*Table1[[#This Row],[EFG%]]+0.25*Table1[[#This Row],[TOV%]]+0.2*Table1[[#This Row],[REB%]]+0.15*Table1[[#This Row],[FTr]])/42</f>
        <v>0.77904761904761899</v>
      </c>
      <c r="CU174" s="12">
        <f>Table1[[#This Row],[NETRTG]]/17</f>
        <v>0.9</v>
      </c>
      <c r="CV174" s="12">
        <f>Table1[[#This Row],[FP]]/62</f>
        <v>0.717741935483871</v>
      </c>
      <c r="CW174" s="12">
        <f>Table1[[#This Row],[RPM(+/-)]]/12</f>
        <v>0.95000000000000007</v>
      </c>
      <c r="CX174" s="12">
        <f>Table1[[#This Row],[BPM]]/12</f>
        <v>0.83333333333333337</v>
      </c>
      <c r="CY174" s="12">
        <f>Table1[[#This Row],[WS/48]]/0.3</f>
        <v>1</v>
      </c>
      <c r="CZ174" s="12">
        <f>Table1[[#This Row],[PIPM]]/9</f>
        <v>0.88888888888888884</v>
      </c>
      <c r="DA174" s="12">
        <f>Table1[[#This Row],[WAR]]/20</f>
        <v>0.45</v>
      </c>
      <c r="DB174" s="12">
        <f>Table1[[#This Row],[GmSc]]/21</f>
        <v>0.67047619047619067</v>
      </c>
      <c r="DC174" s="12">
        <f>Table1[[#This Row],[WinsRPM]]/21</f>
        <v>0.47619047619047616</v>
      </c>
      <c r="DD174" s="12">
        <f>Table1[[#This Row],[VORP]]/10</f>
        <v>0.4</v>
      </c>
      <c r="DE174" s="12">
        <f>Table1[[#This Row],[PER]]/33</f>
        <v>0.82121212121212128</v>
      </c>
      <c r="DF174" s="12">
        <f>Table1[[#This Row],[EFF]]/36</f>
        <v>0.7416666666666667</v>
      </c>
      <c r="DG174" s="12">
        <f>Table1[[#This Row],[EWA]]/30</f>
        <v>0.44444444444444448</v>
      </c>
      <c r="DH174" s="12">
        <f>Table1[[#This Row],[PIR]]/40</f>
        <v>0.70000000000000018</v>
      </c>
      <c r="DI174" s="12">
        <f>Table1[[#This Row],[Tendex]]/0.38</f>
        <v>0.73815547746271981</v>
      </c>
      <c r="DJ174" s="14">
        <f>SUM(Table1[[#This Row],[DPI]:[%Tendex]])/32</f>
        <v>0.67489416718524398</v>
      </c>
    </row>
    <row r="175" spans="1:114" x14ac:dyDescent="0.25">
      <c r="A175" t="s">
        <v>82</v>
      </c>
      <c r="B175" t="s">
        <v>101</v>
      </c>
      <c r="C175" t="s">
        <v>92</v>
      </c>
      <c r="D175" t="s">
        <v>72</v>
      </c>
      <c r="E175" s="7">
        <v>10.5</v>
      </c>
      <c r="F175" t="s">
        <v>103</v>
      </c>
      <c r="G175" s="7">
        <v>102.39</v>
      </c>
      <c r="H175" s="6">
        <v>29</v>
      </c>
      <c r="I175" s="6">
        <v>24</v>
      </c>
      <c r="J175" s="6">
        <v>17</v>
      </c>
      <c r="K175" s="6">
        <v>7</v>
      </c>
      <c r="L175" s="8">
        <f>Table1[[#This Row],[W]]/Table1[[#This Row],[GP]]</f>
        <v>0.70833333333333337</v>
      </c>
      <c r="M175" s="6">
        <v>19875</v>
      </c>
      <c r="N175" s="7">
        <v>31.6</v>
      </c>
      <c r="O175" s="7">
        <v>758.40000000000009</v>
      </c>
      <c r="P175" s="7">
        <v>23.6</v>
      </c>
      <c r="Q175" s="7">
        <v>7.7</v>
      </c>
      <c r="R175" s="7">
        <v>18.3</v>
      </c>
      <c r="S175" s="7">
        <v>42</v>
      </c>
      <c r="T175" s="7">
        <v>3.6</v>
      </c>
      <c r="U175" s="7">
        <v>9.5</v>
      </c>
      <c r="V175" s="7">
        <v>38.299999999999997</v>
      </c>
      <c r="W175" s="7">
        <v>4.5999999999999996</v>
      </c>
      <c r="X175" s="7">
        <v>5</v>
      </c>
      <c r="Y175" s="7">
        <v>91.7</v>
      </c>
      <c r="Z175" s="7">
        <v>0.5</v>
      </c>
      <c r="AA175" s="7">
        <v>5.7</v>
      </c>
      <c r="AB175" s="7">
        <v>6.2</v>
      </c>
      <c r="AC175" s="7">
        <v>0.2</v>
      </c>
      <c r="AD175" s="7">
        <v>3.8</v>
      </c>
      <c r="AE175" s="7">
        <v>3.2</v>
      </c>
      <c r="AF175" s="7">
        <v>1.5</v>
      </c>
      <c r="AG175" s="7">
        <v>0.5</v>
      </c>
      <c r="AH175" s="7">
        <v>0.8</v>
      </c>
      <c r="AI175" s="7">
        <v>2.4</v>
      </c>
      <c r="AJ175" s="7">
        <v>4.0999999999999996</v>
      </c>
      <c r="AK175" s="7">
        <v>112.2</v>
      </c>
      <c r="AL175" s="7">
        <v>105.1</v>
      </c>
      <c r="AM175" s="7">
        <v>19.399999999999999</v>
      </c>
      <c r="AN175" s="7">
        <v>1.5</v>
      </c>
      <c r="AO175" s="7">
        <v>16.5</v>
      </c>
      <c r="AP175" s="7">
        <v>11.8</v>
      </c>
      <c r="AQ175" s="7">
        <f>0.96*Table1[[#This Row],[FGA]]+Table1[[#This Row],[TOV]]+(0.44*Table1[[#This Row],[FTA]]-Table1[[#This Row],[OREB]])</f>
        <v>22.468</v>
      </c>
      <c r="AR175" s="5">
        <v>2</v>
      </c>
      <c r="AS175" s="5">
        <v>0</v>
      </c>
      <c r="AT175" s="5">
        <v>4</v>
      </c>
      <c r="AU175" s="5">
        <v>250</v>
      </c>
      <c r="AV175" s="9">
        <f>Table1[[#This Row],[BLK]]+Table1[[#This Row],[PFD]]+Table1[[#This Row],[STL]]+Table1[Deflections]+Table1[[#This Row],[LooseBallsRecovered]]+Table1[[#This Row],[REB]]-Table1[[#This Row],[TOV]]+Table1[[#This Row],[ScreenAssistsPTS]]</f>
        <v>14.000000000000002</v>
      </c>
      <c r="AW17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5.7799999999999994</v>
      </c>
      <c r="AX175" s="9">
        <f>Table1[[#This Row],[PTS]]/Table1[[#This Row],[POSS/G]]</f>
        <v>1.0503827666013887</v>
      </c>
      <c r="AY175" s="9">
        <v>13.9</v>
      </c>
      <c r="AZ175" s="9">
        <v>0.4</v>
      </c>
      <c r="BA175" s="9">
        <f>P175+AB175+AD175</f>
        <v>33.6</v>
      </c>
      <c r="BB175" s="9">
        <v>1.18</v>
      </c>
      <c r="BC175" s="9">
        <v>3.2</v>
      </c>
      <c r="BD175" s="9">
        <v>1.3</v>
      </c>
      <c r="BE175" s="9">
        <v>1573.6431266079223</v>
      </c>
      <c r="BF175" s="15">
        <v>25.1</v>
      </c>
      <c r="BG175" s="15">
        <v>13</v>
      </c>
      <c r="BH175" s="9">
        <v>9.1</v>
      </c>
      <c r="BI175" s="9">
        <v>51.9</v>
      </c>
      <c r="BJ175" s="9">
        <f>0.4*Table1[[#This Row],[EFG%]]+0.25*Table1[[#This Row],[TOV%]]+0.2*Table1[[#This Row],[REB%]]+0.15*Table1[[#This Row],[FTr]]</f>
        <v>29.595000000000002</v>
      </c>
      <c r="BK175" s="9">
        <v>57.6</v>
      </c>
      <c r="BL175" s="9">
        <v>30.2</v>
      </c>
      <c r="BM175" s="9">
        <v>103.22</v>
      </c>
      <c r="BN175" s="9">
        <v>14.7</v>
      </c>
      <c r="BO175" s="9">
        <v>7.1</v>
      </c>
      <c r="BP175" s="9">
        <v>39.5</v>
      </c>
      <c r="BQ175" s="9">
        <v>4.7</v>
      </c>
      <c r="BR175" s="9">
        <v>2</v>
      </c>
      <c r="BS175" s="9">
        <v>0.16</v>
      </c>
      <c r="BT175" s="9">
        <v>4</v>
      </c>
      <c r="BU175" s="9">
        <v>6</v>
      </c>
      <c r="BV17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11.780000000000001</v>
      </c>
      <c r="BW175" s="9">
        <v>3.5</v>
      </c>
      <c r="BX175" s="9">
        <v>3</v>
      </c>
      <c r="BY175" s="9">
        <v>22</v>
      </c>
      <c r="BZ17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21.400000000000002</v>
      </c>
      <c r="CA175" s="9">
        <f>Table1[[#This Row],[VA]]/30</f>
        <v>8.3333333333333339</v>
      </c>
      <c r="CB17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22.3</v>
      </c>
      <c r="CC17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0.21607010178258601</v>
      </c>
      <c r="CD175" s="12">
        <f>Table1[[#This Row],[Hustle]]/38</f>
        <v>0.36842105263157898</v>
      </c>
      <c r="CE175" s="12">
        <f>Table1[[#This Row],[Utility]]/23</f>
        <v>0.2513043478260869</v>
      </c>
      <c r="CF175" s="12">
        <f>Table1[[#This Row],[PPP]]/1.8</f>
        <v>0.58354598144521597</v>
      </c>
      <c r="CG175" s="12">
        <f>Table1[[#This Row],[AST Ratio]]/35</f>
        <v>0.39714285714285713</v>
      </c>
      <c r="CH175" s="12">
        <f>Table1[[#This Row],[ScreenAssistsPTS]]/18</f>
        <v>2.2222222222222223E-2</v>
      </c>
      <c r="CI175" s="12">
        <f>Table1[[#This Row],[PRA]]/50</f>
        <v>0.67200000000000004</v>
      </c>
      <c r="CJ175" s="12">
        <f>Table1[[#This Row],[AST/TO]]/3</f>
        <v>0.39333333333333331</v>
      </c>
      <c r="CK175" s="12">
        <f>Table1[[#This Row],[REB]]/25</f>
        <v>0.248</v>
      </c>
      <c r="CL175" s="12">
        <f>Table1[[#This Row],[Deflections]]/5</f>
        <v>0.64</v>
      </c>
      <c r="CM175" s="12">
        <f>Table1[[#This Row],[LooseBallsRecovered]]/2.3</f>
        <v>0.56521739130434789</v>
      </c>
      <c r="CN175" s="12">
        <f>Table1[[#This Row],[TeamELO]]/1800</f>
        <v>0.87424618144884569</v>
      </c>
      <c r="CO175" s="12">
        <f>Table1[[#This Row],[EFG%]]/70</f>
        <v>0.74142857142857144</v>
      </c>
      <c r="CP175" s="12">
        <f>Table1[[#This Row],[TS%]]/70</f>
        <v>0.82285714285714284</v>
      </c>
      <c r="CQ175" s="12">
        <f>Table1[[#This Row],[USG%]]/40</f>
        <v>0.755</v>
      </c>
      <c r="CR175" s="12">
        <f>Table1[[#This Row],[PACE]]/110</f>
        <v>0.9383636363636364</v>
      </c>
      <c r="CS175" s="12">
        <f>Table1[[#This Row],[PIE]]/24</f>
        <v>0.61249999999999993</v>
      </c>
      <c r="CT175" s="12">
        <f>(0.4*Table1[[#This Row],[EFG%]]+0.25*Table1[[#This Row],[TOV%]]+0.2*Table1[[#This Row],[REB%]]+0.15*Table1[[#This Row],[FTr]])/42</f>
        <v>0.70464285714285724</v>
      </c>
      <c r="CU175" s="12">
        <f>Table1[[#This Row],[NETRTG]]/17</f>
        <v>0.41764705882352937</v>
      </c>
      <c r="CV175" s="12">
        <f>Table1[[#This Row],[FP]]/62</f>
        <v>0.63709677419354838</v>
      </c>
      <c r="CW175" s="12">
        <f>Table1[[#This Row],[RPM(+/-)]]/12</f>
        <v>0.39166666666666666</v>
      </c>
      <c r="CX175" s="12">
        <f>Table1[[#This Row],[BPM]]/12</f>
        <v>0.16666666666666666</v>
      </c>
      <c r="CY175" s="12">
        <f>Table1[[#This Row],[WS/48]]/0.3</f>
        <v>0.53333333333333333</v>
      </c>
      <c r="CZ175" s="12">
        <f>Table1[[#This Row],[PIPM]]/9</f>
        <v>0.44444444444444442</v>
      </c>
      <c r="DA175" s="12">
        <f>Table1[[#This Row],[WAR]]/20</f>
        <v>0.3</v>
      </c>
      <c r="DB175" s="12">
        <f>Table1[[#This Row],[GmSc]]/21</f>
        <v>0.56095238095238098</v>
      </c>
      <c r="DC175" s="12">
        <f>Table1[[#This Row],[WinsRPM]]/21</f>
        <v>0.16666666666666666</v>
      </c>
      <c r="DD175" s="12">
        <f>Table1[[#This Row],[VORP]]/10</f>
        <v>0.3</v>
      </c>
      <c r="DE175" s="12">
        <f>Table1[[#This Row],[PER]]/33</f>
        <v>0.66666666666666663</v>
      </c>
      <c r="DF175" s="12">
        <f>Table1[[#This Row],[EFF]]/36</f>
        <v>0.59444444444444455</v>
      </c>
      <c r="DG175" s="12">
        <f>Table1[[#This Row],[EWA]]/30</f>
        <v>0.27777777777777779</v>
      </c>
      <c r="DH175" s="12">
        <f>Table1[[#This Row],[PIR]]/40</f>
        <v>0.5575</v>
      </c>
      <c r="DI175" s="12">
        <f>Table1[[#This Row],[Tendex]]/0.38</f>
        <v>0.56860553100680533</v>
      </c>
      <c r="DJ175" s="14">
        <f>SUM(Table1[[#This Row],[DPI]:[%Tendex]])/32</f>
        <v>0.50542793708717593</v>
      </c>
    </row>
    <row r="176" spans="1:114" x14ac:dyDescent="0.25">
      <c r="A176" t="s">
        <v>87</v>
      </c>
      <c r="B176" t="s">
        <v>90</v>
      </c>
      <c r="C176" t="s">
        <v>94</v>
      </c>
      <c r="D176" t="s">
        <v>62</v>
      </c>
      <c r="E176" s="7">
        <v>11</v>
      </c>
      <c r="F176" t="s">
        <v>73</v>
      </c>
      <c r="G176" s="7">
        <v>100.35</v>
      </c>
      <c r="H176" s="6">
        <v>30</v>
      </c>
      <c r="I176" s="6">
        <v>51</v>
      </c>
      <c r="J176" s="6">
        <v>41</v>
      </c>
      <c r="K176" s="6">
        <v>10</v>
      </c>
      <c r="L176" s="8">
        <f>Table1[[#This Row],[W]]/Table1[[#This Row],[GP]]</f>
        <v>0.80392156862745101</v>
      </c>
      <c r="M176" s="6">
        <v>48477.666666666701</v>
      </c>
      <c r="N176" s="7">
        <v>32</v>
      </c>
      <c r="O176" s="7">
        <v>1632</v>
      </c>
      <c r="P176" s="7">
        <v>26.4</v>
      </c>
      <c r="Q176" s="7">
        <v>8.4</v>
      </c>
      <c r="R176" s="7">
        <v>16.899999999999999</v>
      </c>
      <c r="S176" s="7">
        <v>49.5</v>
      </c>
      <c r="T176" s="7">
        <v>4.2</v>
      </c>
      <c r="U176" s="7">
        <v>9.8000000000000007</v>
      </c>
      <c r="V176" s="7">
        <v>42.3</v>
      </c>
      <c r="W176" s="7">
        <v>5.5</v>
      </c>
      <c r="X176" s="7">
        <v>5.9</v>
      </c>
      <c r="Y176" s="7">
        <v>92.1</v>
      </c>
      <c r="Z176" s="7">
        <v>0.7</v>
      </c>
      <c r="AA176" s="7">
        <v>4.4000000000000004</v>
      </c>
      <c r="AB176" s="7">
        <v>5.0999999999999996</v>
      </c>
      <c r="AC176" s="7">
        <v>0.7</v>
      </c>
      <c r="AD176" s="7">
        <v>6.1</v>
      </c>
      <c r="AE176" s="7">
        <v>3</v>
      </c>
      <c r="AF176" s="7">
        <v>1.6</v>
      </c>
      <c r="AG176" s="7">
        <v>0.2</v>
      </c>
      <c r="AH176" s="7">
        <v>0.4</v>
      </c>
      <c r="AI176" s="7">
        <v>2.2000000000000002</v>
      </c>
      <c r="AJ176" s="7">
        <v>4.0999999999999996</v>
      </c>
      <c r="AK176" s="7">
        <v>120.6</v>
      </c>
      <c r="AL176" s="7">
        <v>107.7</v>
      </c>
      <c r="AM176" s="7">
        <v>27.2</v>
      </c>
      <c r="AN176" s="7">
        <v>2.4</v>
      </c>
      <c r="AO176" s="7">
        <v>12.4</v>
      </c>
      <c r="AP176" s="7">
        <v>10.6</v>
      </c>
      <c r="AQ176" s="7">
        <f>0.96*Table1[[#This Row],[FGA]]+Table1[[#This Row],[TOV]]+(0.44*Table1[[#This Row],[FTA]]-Table1[[#This Row],[OREB]])</f>
        <v>21.119999999999997</v>
      </c>
      <c r="AR176" s="5">
        <v>5</v>
      </c>
      <c r="AS176" s="5">
        <v>0</v>
      </c>
      <c r="AT176" s="5">
        <v>9.1999999999999993</v>
      </c>
      <c r="AU176" s="5">
        <v>421.7</v>
      </c>
      <c r="AV176" s="9">
        <f>Table1[[#This Row],[BLK]]+Table1[[#This Row],[PFD]]+Table1[[#This Row],[STL]]+Table1[Deflections]+Table1[[#This Row],[LooseBallsRecovered]]+Table1[[#This Row],[REB]]-Table1[[#This Row],[TOV]]+Table1[[#This Row],[ScreenAssistsPTS]]</f>
        <v>14</v>
      </c>
      <c r="AW17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8.33</v>
      </c>
      <c r="AX176" s="9">
        <f>Table1[[#This Row],[PTS]]/Table1[[#This Row],[POSS/G]]</f>
        <v>1.25</v>
      </c>
      <c r="AY176" s="9">
        <v>21.4</v>
      </c>
      <c r="AZ176" s="9">
        <v>1.6</v>
      </c>
      <c r="BA176" s="9">
        <f>P176+AB176+AD176</f>
        <v>37.6</v>
      </c>
      <c r="BB176" s="9">
        <v>2.0299999999999998</v>
      </c>
      <c r="BC176" s="9">
        <v>2.7</v>
      </c>
      <c r="BD176" s="9">
        <v>1.7</v>
      </c>
      <c r="BE176" s="9">
        <v>1719.0602793401638</v>
      </c>
      <c r="BF176" s="15">
        <v>32.5</v>
      </c>
      <c r="BG176" s="15">
        <v>13</v>
      </c>
      <c r="BH176" s="9">
        <v>7.9</v>
      </c>
      <c r="BI176" s="9">
        <v>61.8</v>
      </c>
      <c r="BJ176" s="9">
        <f>0.4*Table1[[#This Row],[EFG%]]+0.25*Table1[[#This Row],[TOV%]]+0.2*Table1[[#This Row],[REB%]]+0.15*Table1[[#This Row],[FTr]]</f>
        <v>34.424999999999997</v>
      </c>
      <c r="BK176" s="9">
        <v>67.5</v>
      </c>
      <c r="BL176" s="9">
        <v>29</v>
      </c>
      <c r="BM176" s="9">
        <v>104.92</v>
      </c>
      <c r="BN176" s="9">
        <v>16.5</v>
      </c>
      <c r="BO176" s="9">
        <v>13</v>
      </c>
      <c r="BP176" s="9">
        <v>43.8</v>
      </c>
      <c r="BQ176" s="9">
        <v>9.5</v>
      </c>
      <c r="BR176" s="9">
        <v>8.6</v>
      </c>
      <c r="BS176" s="9">
        <v>0.27</v>
      </c>
      <c r="BT176" s="9">
        <v>6.65</v>
      </c>
      <c r="BU176" s="9">
        <v>8.7733624080000006</v>
      </c>
      <c r="BV17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15.399999999999999</v>
      </c>
      <c r="BW176" s="9">
        <v>10.97</v>
      </c>
      <c r="BX176" s="9">
        <v>4.4000000000000004</v>
      </c>
      <c r="BY176" s="9">
        <v>28.32</v>
      </c>
      <c r="BZ17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27.500000000000007</v>
      </c>
      <c r="CA176" s="9">
        <f>Table1[[#This Row],[VA]]/30</f>
        <v>14.056666666666667</v>
      </c>
      <c r="CB17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29.000000000000007</v>
      </c>
      <c r="CC17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0.28773618316285166</v>
      </c>
      <c r="CD176" s="12">
        <f>Table1[[#This Row],[Hustle]]/38</f>
        <v>0.36842105263157893</v>
      </c>
      <c r="CE176" s="12">
        <f>Table1[[#This Row],[Utility]]/23</f>
        <v>0.36217391304347829</v>
      </c>
      <c r="CF176" s="12">
        <f>Table1[[#This Row],[PPP]]/1.8</f>
        <v>0.69444444444444442</v>
      </c>
      <c r="CG176" s="12">
        <f>Table1[[#This Row],[AST Ratio]]/35</f>
        <v>0.61142857142857143</v>
      </c>
      <c r="CH176" s="12">
        <f>Table1[[#This Row],[ScreenAssistsPTS]]/18</f>
        <v>8.8888888888888892E-2</v>
      </c>
      <c r="CI176" s="12">
        <f>Table1[[#This Row],[PRA]]/50</f>
        <v>0.752</v>
      </c>
      <c r="CJ176" s="12">
        <f>Table1[[#This Row],[AST/TO]]/3</f>
        <v>0.67666666666666664</v>
      </c>
      <c r="CK176" s="12">
        <f>Table1[[#This Row],[REB]]/25</f>
        <v>0.20399999999999999</v>
      </c>
      <c r="CL176" s="12">
        <f>Table1[[#This Row],[Deflections]]/5</f>
        <v>0.54</v>
      </c>
      <c r="CM176" s="12">
        <f>Table1[[#This Row],[LooseBallsRecovered]]/2.3</f>
        <v>0.73913043478260876</v>
      </c>
      <c r="CN176" s="12">
        <f>Table1[[#This Row],[TeamELO]]/1800</f>
        <v>0.95503348852231318</v>
      </c>
      <c r="CO176" s="12">
        <f>Table1[[#This Row],[EFG%]]/70</f>
        <v>0.88285714285714278</v>
      </c>
      <c r="CP176" s="12">
        <f>Table1[[#This Row],[TS%]]/70</f>
        <v>0.9642857142857143</v>
      </c>
      <c r="CQ176" s="12">
        <f>Table1[[#This Row],[USG%]]/40</f>
        <v>0.72499999999999998</v>
      </c>
      <c r="CR176" s="12">
        <f>Table1[[#This Row],[PACE]]/110</f>
        <v>0.95381818181818179</v>
      </c>
      <c r="CS176" s="12">
        <f>Table1[[#This Row],[PIE]]/24</f>
        <v>0.6875</v>
      </c>
      <c r="CT176" s="12">
        <f>(0.4*Table1[[#This Row],[EFG%]]+0.25*Table1[[#This Row],[TOV%]]+0.2*Table1[[#This Row],[REB%]]+0.15*Table1[[#This Row],[FTr]])/42</f>
        <v>0.81964285714285712</v>
      </c>
      <c r="CU176" s="12">
        <f>Table1[[#This Row],[NETRTG]]/17</f>
        <v>0.76470588235294112</v>
      </c>
      <c r="CV176" s="12">
        <f>Table1[[#This Row],[FP]]/62</f>
        <v>0.70645161290322578</v>
      </c>
      <c r="CW176" s="12">
        <f>Table1[[#This Row],[RPM(+/-)]]/12</f>
        <v>0.79166666666666663</v>
      </c>
      <c r="CX176" s="12">
        <f>Table1[[#This Row],[BPM]]/12</f>
        <v>0.71666666666666667</v>
      </c>
      <c r="CY176" s="12">
        <f>Table1[[#This Row],[WS/48]]/0.3</f>
        <v>0.90000000000000013</v>
      </c>
      <c r="CZ176" s="12">
        <f>Table1[[#This Row],[PIPM]]/9</f>
        <v>0.73888888888888893</v>
      </c>
      <c r="DA176" s="12">
        <f>Table1[[#This Row],[WAR]]/20</f>
        <v>0.43866812040000003</v>
      </c>
      <c r="DB176" s="12">
        <f>Table1[[#This Row],[GmSc]]/21</f>
        <v>0.73333333333333328</v>
      </c>
      <c r="DC176" s="12">
        <f>Table1[[#This Row],[WinsRPM]]/21</f>
        <v>0.52238095238095239</v>
      </c>
      <c r="DD176" s="12">
        <f>Table1[[#This Row],[VORP]]/10</f>
        <v>0.44000000000000006</v>
      </c>
      <c r="DE176" s="12">
        <f>Table1[[#This Row],[PER]]/33</f>
        <v>0.85818181818181816</v>
      </c>
      <c r="DF176" s="12">
        <f>Table1[[#This Row],[EFF]]/36</f>
        <v>0.76388888888888906</v>
      </c>
      <c r="DG176" s="12">
        <f>Table1[[#This Row],[EWA]]/30</f>
        <v>0.46855555555555556</v>
      </c>
      <c r="DH176" s="12">
        <f>Table1[[#This Row],[PIR]]/40</f>
        <v>0.7250000000000002</v>
      </c>
      <c r="DI176" s="12">
        <f>Table1[[#This Row],[Tendex]]/0.38</f>
        <v>0.75720048200750434</v>
      </c>
      <c r="DJ176" s="14">
        <f>SUM(Table1[[#This Row],[DPI]:[%Tendex]])/32</f>
        <v>0.66721500702309045</v>
      </c>
    </row>
    <row r="177" spans="1:114" x14ac:dyDescent="0.25">
      <c r="A177" t="s">
        <v>61</v>
      </c>
      <c r="B177" t="s">
        <v>101</v>
      </c>
      <c r="C177" t="s">
        <v>91</v>
      </c>
      <c r="D177" t="s">
        <v>62</v>
      </c>
      <c r="E177" s="7">
        <v>11</v>
      </c>
      <c r="F177" t="s">
        <v>63</v>
      </c>
      <c r="G177" s="7">
        <v>101.15</v>
      </c>
      <c r="H177" s="6">
        <v>29</v>
      </c>
      <c r="I177" s="6">
        <v>18</v>
      </c>
      <c r="J177" s="6">
        <v>8</v>
      </c>
      <c r="K177" s="6">
        <v>10</v>
      </c>
      <c r="L177" s="8">
        <f>Table1[[#This Row],[W]]/Table1[[#This Row],[GP]]</f>
        <v>0.44444444444444442</v>
      </c>
      <c r="M177" s="6">
        <v>4031.8300000000113</v>
      </c>
      <c r="N177" s="7">
        <v>37</v>
      </c>
      <c r="O177" s="7">
        <v>666</v>
      </c>
      <c r="P177" s="7">
        <v>27.3</v>
      </c>
      <c r="Q177" s="7">
        <v>8.5</v>
      </c>
      <c r="R177" s="7">
        <v>19</v>
      </c>
      <c r="S177" s="7">
        <v>44.7</v>
      </c>
      <c r="T177" s="7">
        <v>3.3</v>
      </c>
      <c r="U177" s="7">
        <v>9</v>
      </c>
      <c r="V177" s="7">
        <v>36.4</v>
      </c>
      <c r="W177" s="7">
        <v>7.1</v>
      </c>
      <c r="X177" s="7">
        <v>7.7</v>
      </c>
      <c r="Y177" s="7">
        <v>92</v>
      </c>
      <c r="Z177" s="7">
        <v>0.6</v>
      </c>
      <c r="AA177" s="7">
        <v>4.2</v>
      </c>
      <c r="AB177" s="7">
        <v>4.8</v>
      </c>
      <c r="AC177" s="7">
        <v>0.3</v>
      </c>
      <c r="AD177" s="7">
        <v>7.3</v>
      </c>
      <c r="AE177" s="7">
        <v>2.8</v>
      </c>
      <c r="AF177" s="7">
        <v>1.1000000000000001</v>
      </c>
      <c r="AG177" s="7">
        <v>0.5</v>
      </c>
      <c r="AH177" s="7">
        <v>1.2</v>
      </c>
      <c r="AI177" s="7">
        <v>2.1</v>
      </c>
      <c r="AJ177" s="7">
        <v>6.1</v>
      </c>
      <c r="AK177" s="7">
        <v>112.2</v>
      </c>
      <c r="AL177" s="7">
        <v>108.8</v>
      </c>
      <c r="AM177" s="7">
        <v>30.5</v>
      </c>
      <c r="AN177" s="7">
        <v>1.5</v>
      </c>
      <c r="AO177" s="7">
        <v>9.8000000000000007</v>
      </c>
      <c r="AP177" s="7">
        <v>8.6999999999999993</v>
      </c>
      <c r="AQ177" s="7">
        <f>0.96*Table1[[#This Row],[FGA]]+Table1[[#This Row],[TOV]]+(0.44*Table1[[#This Row],[FTA]]-Table1[[#This Row],[OREB]])</f>
        <v>23.827999999999999</v>
      </c>
      <c r="AR177" s="5">
        <v>3</v>
      </c>
      <c r="AS177" s="5">
        <v>0</v>
      </c>
      <c r="AT177" s="5">
        <v>12</v>
      </c>
      <c r="AU177" s="5">
        <v>420</v>
      </c>
      <c r="AV177" s="9">
        <f>Table1[[#This Row],[BLK]]+Table1[[#This Row],[PFD]]+Table1[[#This Row],[STL]]+Table1[Deflections]+Table1[[#This Row],[LooseBallsRecovered]]+Table1[[#This Row],[REB]]-Table1[[#This Row],[TOV]]+Table1[[#This Row],[ScreenAssistsPTS]]</f>
        <v>14</v>
      </c>
      <c r="AW17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8.52</v>
      </c>
      <c r="AX177" s="9">
        <f>Table1[[#This Row],[PTS]]/Table1[[#This Row],[POSS/G]]</f>
        <v>1.1457109283196241</v>
      </c>
      <c r="AY177" s="9">
        <v>22.7</v>
      </c>
      <c r="AZ177" s="9">
        <v>0.7</v>
      </c>
      <c r="BA177" s="9">
        <f>P177+AB177+AD177</f>
        <v>39.4</v>
      </c>
      <c r="BB177" s="9">
        <v>2.62</v>
      </c>
      <c r="BC177" s="9">
        <v>2.2999999999999998</v>
      </c>
      <c r="BD177" s="9">
        <v>1.3</v>
      </c>
      <c r="BE177" s="9">
        <v>1575.6408335114586</v>
      </c>
      <c r="BF177" s="15">
        <v>37.4</v>
      </c>
      <c r="BG177" s="15">
        <v>11</v>
      </c>
      <c r="BH177" s="9">
        <v>5.8</v>
      </c>
      <c r="BI177" s="9">
        <v>53.4</v>
      </c>
      <c r="BJ177" s="9">
        <f>0.4*Table1[[#This Row],[EFG%]]+0.25*Table1[[#This Row],[TOV%]]+0.2*Table1[[#This Row],[REB%]]+0.15*Table1[[#This Row],[FTr]]</f>
        <v>30.88</v>
      </c>
      <c r="BK177" s="9">
        <v>61.1</v>
      </c>
      <c r="BL177" s="9">
        <v>27.6</v>
      </c>
      <c r="BM177" s="9">
        <v>103.49</v>
      </c>
      <c r="BN177" s="9">
        <v>16.5</v>
      </c>
      <c r="BO177" s="9">
        <v>3.4</v>
      </c>
      <c r="BP177" s="9">
        <v>45.9</v>
      </c>
      <c r="BQ177" s="9">
        <v>2.6</v>
      </c>
      <c r="BR177" s="9">
        <v>5</v>
      </c>
      <c r="BS177" s="9">
        <v>0.25</v>
      </c>
      <c r="BT177" s="9">
        <v>4</v>
      </c>
      <c r="BU177" s="9">
        <v>11.6</v>
      </c>
      <c r="BV17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14.050000000000008</v>
      </c>
      <c r="BW177" s="9">
        <v>4</v>
      </c>
      <c r="BX177" s="9">
        <v>4</v>
      </c>
      <c r="BY177" s="9">
        <v>25</v>
      </c>
      <c r="BZ17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27.099999999999998</v>
      </c>
      <c r="CA177" s="9">
        <f>Table1[[#This Row],[VA]]/30</f>
        <v>14</v>
      </c>
      <c r="CB17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29.9</v>
      </c>
      <c r="CC17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0.28471006844709268</v>
      </c>
      <c r="CD177" s="12">
        <f>Table1[[#This Row],[Hustle]]/38</f>
        <v>0.36842105263157893</v>
      </c>
      <c r="CE177" s="12">
        <f>Table1[[#This Row],[Utility]]/23</f>
        <v>0.37043478260869561</v>
      </c>
      <c r="CF177" s="12">
        <f>Table1[[#This Row],[PPP]]/1.8</f>
        <v>0.63650607128867998</v>
      </c>
      <c r="CG177" s="12">
        <f>Table1[[#This Row],[AST Ratio]]/35</f>
        <v>0.64857142857142858</v>
      </c>
      <c r="CH177" s="12">
        <f>Table1[[#This Row],[ScreenAssistsPTS]]/18</f>
        <v>3.888888888888889E-2</v>
      </c>
      <c r="CI177" s="12">
        <f>Table1[[#This Row],[PRA]]/50</f>
        <v>0.78799999999999992</v>
      </c>
      <c r="CJ177" s="12">
        <f>Table1[[#This Row],[AST/TO]]/3</f>
        <v>0.87333333333333341</v>
      </c>
      <c r="CK177" s="12">
        <f>Table1[[#This Row],[REB]]/25</f>
        <v>0.192</v>
      </c>
      <c r="CL177" s="12">
        <f>Table1[[#This Row],[Deflections]]/5</f>
        <v>0.45999999999999996</v>
      </c>
      <c r="CM177" s="12">
        <f>Table1[[#This Row],[LooseBallsRecovered]]/2.3</f>
        <v>0.56521739130434789</v>
      </c>
      <c r="CN177" s="12">
        <f>Table1[[#This Row],[TeamELO]]/1800</f>
        <v>0.87535601861747703</v>
      </c>
      <c r="CO177" s="12">
        <f>Table1[[#This Row],[EFG%]]/70</f>
        <v>0.76285714285714279</v>
      </c>
      <c r="CP177" s="12">
        <f>Table1[[#This Row],[TS%]]/70</f>
        <v>0.87285714285714289</v>
      </c>
      <c r="CQ177" s="12">
        <f>Table1[[#This Row],[USG%]]/40</f>
        <v>0.69000000000000006</v>
      </c>
      <c r="CR177" s="12">
        <f>Table1[[#This Row],[PACE]]/110</f>
        <v>0.94081818181818178</v>
      </c>
      <c r="CS177" s="12">
        <f>Table1[[#This Row],[PIE]]/24</f>
        <v>0.6875</v>
      </c>
      <c r="CT177" s="12">
        <f>(0.4*Table1[[#This Row],[EFG%]]+0.25*Table1[[#This Row],[TOV%]]+0.2*Table1[[#This Row],[REB%]]+0.15*Table1[[#This Row],[FTr]])/42</f>
        <v>0.73523809523809525</v>
      </c>
      <c r="CU177" s="12">
        <f>Table1[[#This Row],[NETRTG]]/17</f>
        <v>0.19999999999999998</v>
      </c>
      <c r="CV177" s="12">
        <f>Table1[[#This Row],[FP]]/62</f>
        <v>0.74032258064516132</v>
      </c>
      <c r="CW177" s="12">
        <f>Table1[[#This Row],[RPM(+/-)]]/12</f>
        <v>0.21666666666666667</v>
      </c>
      <c r="CX177" s="12">
        <f>Table1[[#This Row],[BPM]]/12</f>
        <v>0.41666666666666669</v>
      </c>
      <c r="CY177" s="12">
        <f>Table1[[#This Row],[WS/48]]/0.3</f>
        <v>0.83333333333333337</v>
      </c>
      <c r="CZ177" s="12">
        <f>Table1[[#This Row],[PIPM]]/9</f>
        <v>0.44444444444444442</v>
      </c>
      <c r="DA177" s="12">
        <f>Table1[[#This Row],[WAR]]/20</f>
        <v>0.57999999999999996</v>
      </c>
      <c r="DB177" s="12">
        <f>Table1[[#This Row],[GmSc]]/21</f>
        <v>0.66904761904761945</v>
      </c>
      <c r="DC177" s="12">
        <f>Table1[[#This Row],[WinsRPM]]/21</f>
        <v>0.19047619047619047</v>
      </c>
      <c r="DD177" s="12">
        <f>Table1[[#This Row],[VORP]]/10</f>
        <v>0.4</v>
      </c>
      <c r="DE177" s="12">
        <f>Table1[[#This Row],[PER]]/33</f>
        <v>0.75757575757575757</v>
      </c>
      <c r="DF177" s="12">
        <f>Table1[[#This Row],[EFF]]/36</f>
        <v>0.75277777777777777</v>
      </c>
      <c r="DG177" s="12">
        <f>Table1[[#This Row],[EWA]]/30</f>
        <v>0.46666666666666667</v>
      </c>
      <c r="DH177" s="12">
        <f>Table1[[#This Row],[PIR]]/40</f>
        <v>0.74749999999999994</v>
      </c>
      <c r="DI177" s="12">
        <f>Table1[[#This Row],[Tendex]]/0.38</f>
        <v>0.74923702222919131</v>
      </c>
      <c r="DJ177" s="14">
        <f>SUM(Table1[[#This Row],[DPI]:[%Tendex]])/32</f>
        <v>0.5834598204857645</v>
      </c>
    </row>
    <row r="178" spans="1:114" x14ac:dyDescent="0.25">
      <c r="A178" t="s">
        <v>87</v>
      </c>
      <c r="B178" t="s">
        <v>97</v>
      </c>
      <c r="C178" t="s">
        <v>93</v>
      </c>
      <c r="D178" t="s">
        <v>62</v>
      </c>
      <c r="E178" s="7">
        <v>11</v>
      </c>
      <c r="F178" t="s">
        <v>73</v>
      </c>
      <c r="G178" s="7">
        <v>101.73</v>
      </c>
      <c r="H178" s="6">
        <v>31</v>
      </c>
      <c r="I178" s="6">
        <v>51</v>
      </c>
      <c r="J178" s="6">
        <v>38</v>
      </c>
      <c r="K178" s="6">
        <v>13</v>
      </c>
      <c r="L178" s="8">
        <f>Table1[[#This Row],[W]]/Table1[[#This Row],[GP]]</f>
        <v>0.74509803921568629</v>
      </c>
      <c r="M178" s="6">
        <v>37038.125000000029</v>
      </c>
      <c r="N178" s="7">
        <v>34.4</v>
      </c>
      <c r="O178" s="7">
        <v>1754.3999999999999</v>
      </c>
      <c r="P178" s="7">
        <v>28.4</v>
      </c>
      <c r="Q178" s="7">
        <v>9.5</v>
      </c>
      <c r="R178" s="7">
        <v>19.899999999999999</v>
      </c>
      <c r="S178" s="7">
        <v>48.1</v>
      </c>
      <c r="T178" s="7">
        <v>5.2</v>
      </c>
      <c r="U178" s="7">
        <v>11.8</v>
      </c>
      <c r="V178" s="7">
        <v>43.8</v>
      </c>
      <c r="W178" s="7">
        <v>4.2</v>
      </c>
      <c r="X178" s="7">
        <v>4.5</v>
      </c>
      <c r="Y178" s="7">
        <v>91.8</v>
      </c>
      <c r="Z178" s="7">
        <v>0.7</v>
      </c>
      <c r="AA178" s="7">
        <v>4.5999999999999996</v>
      </c>
      <c r="AB178" s="7">
        <v>5.3</v>
      </c>
      <c r="AC178" s="7">
        <v>0.9</v>
      </c>
      <c r="AD178" s="7">
        <v>5.3</v>
      </c>
      <c r="AE178" s="7">
        <v>2.8</v>
      </c>
      <c r="AF178" s="7">
        <v>1.2</v>
      </c>
      <c r="AG178" s="7">
        <v>0.4</v>
      </c>
      <c r="AH178" s="7">
        <v>0.6</v>
      </c>
      <c r="AI178" s="7">
        <v>2.5</v>
      </c>
      <c r="AJ178" s="7">
        <v>4</v>
      </c>
      <c r="AK178" s="7">
        <v>119.5</v>
      </c>
      <c r="AL178" s="7">
        <v>108</v>
      </c>
      <c r="AM178" s="7">
        <v>22.7</v>
      </c>
      <c r="AN178" s="7">
        <v>2</v>
      </c>
      <c r="AO178" s="7">
        <v>12.1</v>
      </c>
      <c r="AP178" s="7">
        <v>9.5</v>
      </c>
      <c r="AQ178" s="7">
        <f>0.96*Table1[[#This Row],[FGA]]+Table1[[#This Row],[TOV]]+(0.44*Table1[[#This Row],[FTA]]-Table1[[#This Row],[OREB]])</f>
        <v>23.184000000000001</v>
      </c>
      <c r="AR178" s="5">
        <v>2</v>
      </c>
      <c r="AS178" s="5">
        <v>0</v>
      </c>
      <c r="AT178" s="5">
        <v>8.8000000000000007</v>
      </c>
      <c r="AU178" s="5">
        <v>500</v>
      </c>
      <c r="AV178" s="9">
        <f>Table1[[#This Row],[BLK]]+Table1[[#This Row],[PFD]]+Table1[[#This Row],[STL]]+Table1[Deflections]+Table1[[#This Row],[LooseBallsRecovered]]+Table1[[#This Row],[REB]]-Table1[[#This Row],[TOV]]+Table1[[#This Row],[ScreenAssistsPTS]]</f>
        <v>13.999999999999998</v>
      </c>
      <c r="AW17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7.4799999999999995</v>
      </c>
      <c r="AX178" s="9">
        <f>Table1[[#This Row],[PTS]]/Table1[[#This Row],[POSS/G]]</f>
        <v>1.224982746721877</v>
      </c>
      <c r="AY178" s="9">
        <v>17.8</v>
      </c>
      <c r="AZ178" s="9">
        <v>2.1</v>
      </c>
      <c r="BA178" s="9">
        <f>P178+AB178+AD178</f>
        <v>38.999999999999993</v>
      </c>
      <c r="BB178" s="9">
        <v>1.88</v>
      </c>
      <c r="BC178" s="9">
        <v>2.2999999999999998</v>
      </c>
      <c r="BD178" s="9">
        <v>1.5</v>
      </c>
      <c r="BE178" s="9">
        <v>1667.2707707437905</v>
      </c>
      <c r="BF178" s="15">
        <v>21.1</v>
      </c>
      <c r="BG178" s="15">
        <v>11</v>
      </c>
      <c r="BH178" s="9">
        <v>7.4</v>
      </c>
      <c r="BI178" s="9">
        <v>61.1</v>
      </c>
      <c r="BJ178" s="9">
        <f>0.4*Table1[[#This Row],[EFG%]]+0.25*Table1[[#This Row],[TOV%]]+0.2*Table1[[#This Row],[REB%]]+0.15*Table1[[#This Row],[FTr]]</f>
        <v>31.835000000000001</v>
      </c>
      <c r="BK178" s="9">
        <v>65</v>
      </c>
      <c r="BL178" s="9">
        <v>29.2</v>
      </c>
      <c r="BM178" s="9">
        <v>104.33</v>
      </c>
      <c r="BN178" s="9">
        <v>15.4</v>
      </c>
      <c r="BO178" s="9">
        <v>11.5</v>
      </c>
      <c r="BP178" s="9">
        <v>44.7</v>
      </c>
      <c r="BQ178" s="9">
        <v>8.8000000000000007</v>
      </c>
      <c r="BR178" s="9">
        <v>5.5</v>
      </c>
      <c r="BS178" s="9">
        <v>0.18</v>
      </c>
      <c r="BT178" s="9">
        <v>6.8</v>
      </c>
      <c r="BU178" s="9">
        <v>12.5</v>
      </c>
      <c r="BV17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16.140000000000004</v>
      </c>
      <c r="BW178" s="9">
        <v>15.8</v>
      </c>
      <c r="BX178" s="9">
        <v>5.3</v>
      </c>
      <c r="BY178" s="9">
        <v>26</v>
      </c>
      <c r="BZ17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27.099999999999994</v>
      </c>
      <c r="CA178" s="9">
        <f>Table1[[#This Row],[VA]]/30</f>
        <v>16.666666666666668</v>
      </c>
      <c r="CB17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27.999999999999993</v>
      </c>
      <c r="CC17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0.2769516121665187</v>
      </c>
      <c r="CD178" s="12">
        <f>Table1[[#This Row],[Hustle]]/38</f>
        <v>0.36842105263157893</v>
      </c>
      <c r="CE178" s="12">
        <f>Table1[[#This Row],[Utility]]/23</f>
        <v>0.32521739130434779</v>
      </c>
      <c r="CF178" s="12">
        <f>Table1[[#This Row],[PPP]]/1.8</f>
        <v>0.68054597040104281</v>
      </c>
      <c r="CG178" s="12">
        <f>Table1[[#This Row],[AST Ratio]]/35</f>
        <v>0.50857142857142856</v>
      </c>
      <c r="CH178" s="12">
        <f>Table1[[#This Row],[ScreenAssistsPTS]]/18</f>
        <v>0.11666666666666667</v>
      </c>
      <c r="CI178" s="12">
        <f>Table1[[#This Row],[PRA]]/50</f>
        <v>0.7799999999999998</v>
      </c>
      <c r="CJ178" s="12">
        <f>Table1[[#This Row],[AST/TO]]/3</f>
        <v>0.62666666666666659</v>
      </c>
      <c r="CK178" s="12">
        <f>Table1[[#This Row],[REB]]/25</f>
        <v>0.21199999999999999</v>
      </c>
      <c r="CL178" s="12">
        <f>Table1[[#This Row],[Deflections]]/5</f>
        <v>0.45999999999999996</v>
      </c>
      <c r="CM178" s="12">
        <f>Table1[[#This Row],[LooseBallsRecovered]]/2.3</f>
        <v>0.65217391304347827</v>
      </c>
      <c r="CN178" s="12">
        <f>Table1[[#This Row],[TeamELO]]/1800</f>
        <v>0.92626153930210586</v>
      </c>
      <c r="CO178" s="12">
        <f>Table1[[#This Row],[EFG%]]/70</f>
        <v>0.87285714285714289</v>
      </c>
      <c r="CP178" s="12">
        <f>Table1[[#This Row],[TS%]]/70</f>
        <v>0.9285714285714286</v>
      </c>
      <c r="CQ178" s="12">
        <f>Table1[[#This Row],[USG%]]/40</f>
        <v>0.73</v>
      </c>
      <c r="CR178" s="12">
        <f>Table1[[#This Row],[PACE]]/110</f>
        <v>0.94845454545454544</v>
      </c>
      <c r="CS178" s="12">
        <f>Table1[[#This Row],[PIE]]/24</f>
        <v>0.64166666666666672</v>
      </c>
      <c r="CT178" s="12">
        <f>(0.4*Table1[[#This Row],[EFG%]]+0.25*Table1[[#This Row],[TOV%]]+0.2*Table1[[#This Row],[REB%]]+0.15*Table1[[#This Row],[FTr]])/42</f>
        <v>0.75797619047619047</v>
      </c>
      <c r="CU178" s="12">
        <f>Table1[[#This Row],[NETRTG]]/17</f>
        <v>0.67647058823529416</v>
      </c>
      <c r="CV178" s="12">
        <f>Table1[[#This Row],[FP]]/62</f>
        <v>0.72096774193548396</v>
      </c>
      <c r="CW178" s="12">
        <f>Table1[[#This Row],[RPM(+/-)]]/12</f>
        <v>0.73333333333333339</v>
      </c>
      <c r="CX178" s="12">
        <f>Table1[[#This Row],[BPM]]/12</f>
        <v>0.45833333333333331</v>
      </c>
      <c r="CY178" s="12">
        <f>Table1[[#This Row],[WS/48]]/0.3</f>
        <v>0.6</v>
      </c>
      <c r="CZ178" s="12">
        <f>Table1[[#This Row],[PIPM]]/9</f>
        <v>0.75555555555555554</v>
      </c>
      <c r="DA178" s="12">
        <f>Table1[[#This Row],[WAR]]/20</f>
        <v>0.625</v>
      </c>
      <c r="DB178" s="12">
        <f>Table1[[#This Row],[GmSc]]/21</f>
        <v>0.76857142857142879</v>
      </c>
      <c r="DC178" s="12">
        <f>Table1[[#This Row],[WinsRPM]]/21</f>
        <v>0.75238095238095237</v>
      </c>
      <c r="DD178" s="12">
        <f>Table1[[#This Row],[VORP]]/10</f>
        <v>0.53</v>
      </c>
      <c r="DE178" s="12">
        <f>Table1[[#This Row],[PER]]/33</f>
        <v>0.78787878787878785</v>
      </c>
      <c r="DF178" s="12">
        <f>Table1[[#This Row],[EFF]]/36</f>
        <v>0.75277777777777766</v>
      </c>
      <c r="DG178" s="12">
        <f>Table1[[#This Row],[EWA]]/30</f>
        <v>0.55555555555555558</v>
      </c>
      <c r="DH178" s="12">
        <f>Table1[[#This Row],[PIR]]/40</f>
        <v>0.69999999999999984</v>
      </c>
      <c r="DI178" s="12">
        <f>Table1[[#This Row],[Tendex]]/0.38</f>
        <v>0.72882003201715451</v>
      </c>
      <c r="DJ178" s="14">
        <f>SUM(Table1[[#This Row],[DPI]:[%Tendex]])/32</f>
        <v>0.64630299028712335</v>
      </c>
    </row>
    <row r="179" spans="1:114" x14ac:dyDescent="0.25">
      <c r="A179" t="s">
        <v>87</v>
      </c>
      <c r="B179" t="s">
        <v>90</v>
      </c>
      <c r="C179" t="s">
        <v>92</v>
      </c>
      <c r="D179" t="s">
        <v>62</v>
      </c>
      <c r="E179" s="7">
        <v>11</v>
      </c>
      <c r="F179" t="s">
        <v>73</v>
      </c>
      <c r="G179" s="7">
        <v>100.35</v>
      </c>
      <c r="H179" s="6">
        <v>30</v>
      </c>
      <c r="I179" s="6">
        <v>24</v>
      </c>
      <c r="J179" s="6">
        <v>19</v>
      </c>
      <c r="K179" s="6">
        <v>5</v>
      </c>
      <c r="L179" s="8">
        <f>Table1[[#This Row],[W]]/Table1[[#This Row],[GP]]</f>
        <v>0.79166666666666663</v>
      </c>
      <c r="M179" s="6">
        <v>24238.83333333335</v>
      </c>
      <c r="N179" s="7">
        <v>32.299999999999997</v>
      </c>
      <c r="O179" s="7">
        <v>775.19999999999993</v>
      </c>
      <c r="P179" s="7">
        <v>26.8</v>
      </c>
      <c r="Q179" s="7">
        <v>8.5</v>
      </c>
      <c r="R179" s="7">
        <v>17.600000000000001</v>
      </c>
      <c r="S179" s="7">
        <v>48.5</v>
      </c>
      <c r="T179" s="7">
        <v>3.9</v>
      </c>
      <c r="U179" s="7">
        <v>9.6</v>
      </c>
      <c r="V179" s="7">
        <v>40.299999999999997</v>
      </c>
      <c r="W179" s="7">
        <v>5.9</v>
      </c>
      <c r="X179" s="7">
        <v>6.3</v>
      </c>
      <c r="Y179" s="7">
        <v>93.4</v>
      </c>
      <c r="Z179" s="7">
        <v>0.6</v>
      </c>
      <c r="AA179" s="7">
        <v>4.4000000000000004</v>
      </c>
      <c r="AB179" s="7">
        <v>5</v>
      </c>
      <c r="AC179" s="7">
        <v>0.6</v>
      </c>
      <c r="AD179" s="7">
        <v>6.4</v>
      </c>
      <c r="AE179" s="7">
        <v>2.8</v>
      </c>
      <c r="AF179" s="7">
        <v>1.7</v>
      </c>
      <c r="AG179" s="7">
        <v>0.2</v>
      </c>
      <c r="AH179" s="7">
        <v>0.3</v>
      </c>
      <c r="AI179" s="7">
        <v>2.5</v>
      </c>
      <c r="AJ179" s="7">
        <v>4</v>
      </c>
      <c r="AK179" s="7">
        <v>120.7</v>
      </c>
      <c r="AL179" s="7">
        <v>104.4</v>
      </c>
      <c r="AM179" s="7">
        <v>27.7</v>
      </c>
      <c r="AN179" s="7">
        <v>2.1</v>
      </c>
      <c r="AO179" s="7">
        <v>12.1</v>
      </c>
      <c r="AP179" s="7">
        <v>9.5</v>
      </c>
      <c r="AQ179" s="7">
        <f>0.96*Table1[[#This Row],[FGA]]+Table1[[#This Row],[TOV]]+(0.44*Table1[[#This Row],[FTA]]-Table1[[#This Row],[OREB]])</f>
        <v>21.868000000000002</v>
      </c>
      <c r="AR179" s="5">
        <v>4</v>
      </c>
      <c r="AS179" s="5">
        <v>0</v>
      </c>
      <c r="AT179" s="5">
        <v>10</v>
      </c>
      <c r="AU179" s="5">
        <v>430</v>
      </c>
      <c r="AV179" s="9">
        <f>Table1[[#This Row],[BLK]]+Table1[[#This Row],[PFD]]+Table1[[#This Row],[STL]]+Table1[Deflections]+Table1[[#This Row],[LooseBallsRecovered]]+Table1[[#This Row],[REB]]-Table1[[#This Row],[TOV]]+Table1[[#This Row],[ScreenAssistsPTS]]</f>
        <v>13.9</v>
      </c>
      <c r="AW17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8.3999999999999986</v>
      </c>
      <c r="AX179" s="9">
        <f>Table1[[#This Row],[PTS]]/Table1[[#This Row],[POSS/G]]</f>
        <v>1.2255350283519297</v>
      </c>
      <c r="AY179" s="9">
        <v>21.9</v>
      </c>
      <c r="AZ179" s="9">
        <v>1.4</v>
      </c>
      <c r="BA179" s="9">
        <f>P179+AB179+AD179</f>
        <v>38.200000000000003</v>
      </c>
      <c r="BB179" s="9">
        <v>2.2999999999999998</v>
      </c>
      <c r="BC179" s="9">
        <v>2.7</v>
      </c>
      <c r="BD179" s="9">
        <v>1.7</v>
      </c>
      <c r="BE179" s="9">
        <v>1762.1150589530075</v>
      </c>
      <c r="BF179" s="15">
        <v>33.5</v>
      </c>
      <c r="BG179" s="15">
        <v>12</v>
      </c>
      <c r="BH179" s="9">
        <v>7.7</v>
      </c>
      <c r="BI179" s="9">
        <v>59.5</v>
      </c>
      <c r="BJ179" s="9">
        <f>0.4*Table1[[#This Row],[EFG%]]+0.25*Table1[[#This Row],[TOV%]]+0.2*Table1[[#This Row],[REB%]]+0.15*Table1[[#This Row],[FTr]]</f>
        <v>33.365000000000002</v>
      </c>
      <c r="BK179" s="9">
        <v>65.8</v>
      </c>
      <c r="BL179" s="9">
        <v>29.2</v>
      </c>
      <c r="BM179" s="9">
        <v>106.15</v>
      </c>
      <c r="BN179" s="9">
        <v>16.5</v>
      </c>
      <c r="BO179" s="9">
        <v>16.3</v>
      </c>
      <c r="BP179" s="9">
        <v>45.2</v>
      </c>
      <c r="BQ179" s="9">
        <v>12</v>
      </c>
      <c r="BR179" s="9">
        <v>11</v>
      </c>
      <c r="BS179" s="9">
        <v>0.31</v>
      </c>
      <c r="BT179" s="9">
        <v>8.5</v>
      </c>
      <c r="BU179" s="9">
        <v>9.5</v>
      </c>
      <c r="BV17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15.300000000000008</v>
      </c>
      <c r="BW179" s="9">
        <v>10.89</v>
      </c>
      <c r="BX179" s="9">
        <v>4.0999999999999996</v>
      </c>
      <c r="BY179" s="9">
        <v>29</v>
      </c>
      <c r="BZ17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27.800000000000008</v>
      </c>
      <c r="CA179" s="9">
        <f>Table1[[#This Row],[VA]]/30</f>
        <v>14.333333333333334</v>
      </c>
      <c r="CB17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29.000000000000007</v>
      </c>
      <c r="CC17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0.29221113615246536</v>
      </c>
      <c r="CD179" s="12">
        <f>Table1[[#This Row],[Hustle]]/38</f>
        <v>0.36578947368421055</v>
      </c>
      <c r="CE179" s="12">
        <f>Table1[[#This Row],[Utility]]/23</f>
        <v>0.36521739130434777</v>
      </c>
      <c r="CF179" s="12">
        <f>Table1[[#This Row],[PPP]]/1.8</f>
        <v>0.68085279352884986</v>
      </c>
      <c r="CG179" s="12">
        <f>Table1[[#This Row],[AST Ratio]]/35</f>
        <v>0.62571428571428567</v>
      </c>
      <c r="CH179" s="12">
        <f>Table1[[#This Row],[ScreenAssistsPTS]]/18</f>
        <v>7.7777777777777779E-2</v>
      </c>
      <c r="CI179" s="12">
        <f>Table1[[#This Row],[PRA]]/50</f>
        <v>0.76400000000000001</v>
      </c>
      <c r="CJ179" s="12">
        <f>Table1[[#This Row],[AST/TO]]/3</f>
        <v>0.76666666666666661</v>
      </c>
      <c r="CK179" s="12">
        <f>Table1[[#This Row],[REB]]/25</f>
        <v>0.2</v>
      </c>
      <c r="CL179" s="12">
        <f>Table1[[#This Row],[Deflections]]/5</f>
        <v>0.54</v>
      </c>
      <c r="CM179" s="12">
        <f>Table1[[#This Row],[LooseBallsRecovered]]/2.3</f>
        <v>0.73913043478260876</v>
      </c>
      <c r="CN179" s="12">
        <f>Table1[[#This Row],[TeamELO]]/1800</f>
        <v>0.9789528105294486</v>
      </c>
      <c r="CO179" s="12">
        <f>Table1[[#This Row],[EFG%]]/70</f>
        <v>0.85</v>
      </c>
      <c r="CP179" s="12">
        <f>Table1[[#This Row],[TS%]]/70</f>
        <v>0.94</v>
      </c>
      <c r="CQ179" s="12">
        <f>Table1[[#This Row],[USG%]]/40</f>
        <v>0.73</v>
      </c>
      <c r="CR179" s="12">
        <f>Table1[[#This Row],[PACE]]/110</f>
        <v>0.96500000000000008</v>
      </c>
      <c r="CS179" s="12">
        <f>Table1[[#This Row],[PIE]]/24</f>
        <v>0.6875</v>
      </c>
      <c r="CT179" s="12">
        <f>(0.4*Table1[[#This Row],[EFG%]]+0.25*Table1[[#This Row],[TOV%]]+0.2*Table1[[#This Row],[REB%]]+0.15*Table1[[#This Row],[FTr]])/42</f>
        <v>0.79440476190476195</v>
      </c>
      <c r="CU179" s="12">
        <f>Table1[[#This Row],[NETRTG]]/17</f>
        <v>0.95882352941176474</v>
      </c>
      <c r="CV179" s="12">
        <f>Table1[[#This Row],[FP]]/62</f>
        <v>0.72903225806451621</v>
      </c>
      <c r="CW179" s="12">
        <f>Table1[[#This Row],[RPM(+/-)]]/12</f>
        <v>1</v>
      </c>
      <c r="CX179" s="12">
        <f>Table1[[#This Row],[BPM]]/12</f>
        <v>0.91666666666666663</v>
      </c>
      <c r="CY179" s="12">
        <f>Table1[[#This Row],[WS/48]]/0.3</f>
        <v>1.0333333333333334</v>
      </c>
      <c r="CZ179" s="12">
        <f>Table1[[#This Row],[PIPM]]/9</f>
        <v>0.94444444444444442</v>
      </c>
      <c r="DA179" s="12">
        <f>Table1[[#This Row],[WAR]]/20</f>
        <v>0.47499999999999998</v>
      </c>
      <c r="DB179" s="12">
        <f>Table1[[#This Row],[GmSc]]/21</f>
        <v>0.72857142857142898</v>
      </c>
      <c r="DC179" s="12">
        <f>Table1[[#This Row],[WinsRPM]]/21</f>
        <v>0.51857142857142857</v>
      </c>
      <c r="DD179" s="12">
        <f>Table1[[#This Row],[VORP]]/10</f>
        <v>0.41</v>
      </c>
      <c r="DE179" s="12">
        <f>Table1[[#This Row],[PER]]/33</f>
        <v>0.87878787878787878</v>
      </c>
      <c r="DF179" s="12">
        <f>Table1[[#This Row],[EFF]]/36</f>
        <v>0.77222222222222248</v>
      </c>
      <c r="DG179" s="12">
        <f>Table1[[#This Row],[EWA]]/30</f>
        <v>0.4777777777777778</v>
      </c>
      <c r="DH179" s="12">
        <f>Table1[[#This Row],[PIR]]/40</f>
        <v>0.7250000000000002</v>
      </c>
      <c r="DI179" s="12">
        <f>Table1[[#This Row],[Tendex]]/0.38</f>
        <v>0.76897667408543513</v>
      </c>
      <c r="DJ179" s="14">
        <f>SUM(Table1[[#This Row],[DPI]:[%Tendex]])/32</f>
        <v>0.70025668868218294</v>
      </c>
    </row>
    <row r="180" spans="1:114" x14ac:dyDescent="0.25">
      <c r="A180" t="s">
        <v>87</v>
      </c>
      <c r="B180" t="s">
        <v>97</v>
      </c>
      <c r="C180" t="s">
        <v>94</v>
      </c>
      <c r="D180" t="s">
        <v>62</v>
      </c>
      <c r="E180" s="7">
        <v>11</v>
      </c>
      <c r="F180" t="s">
        <v>73</v>
      </c>
      <c r="G180" s="7">
        <v>101.73</v>
      </c>
      <c r="H180" s="6">
        <v>31</v>
      </c>
      <c r="I180" s="6">
        <v>69</v>
      </c>
      <c r="J180" s="6">
        <v>52</v>
      </c>
      <c r="K180" s="6">
        <v>17</v>
      </c>
      <c r="L180" s="8">
        <f>Table1[[#This Row],[W]]/Table1[[#This Row],[GP]]</f>
        <v>0.75362318840579712</v>
      </c>
      <c r="M180" s="6">
        <v>49384.166666666701</v>
      </c>
      <c r="N180" s="7">
        <v>33.799999999999997</v>
      </c>
      <c r="O180" s="7">
        <v>2332.1999999999998</v>
      </c>
      <c r="P180" s="7">
        <v>27.3</v>
      </c>
      <c r="Q180" s="7">
        <v>9.1999999999999993</v>
      </c>
      <c r="R180" s="7">
        <v>19.399999999999999</v>
      </c>
      <c r="S180" s="7">
        <v>47.2</v>
      </c>
      <c r="T180" s="7">
        <v>5.0999999999999996</v>
      </c>
      <c r="U180" s="7">
        <v>11.7</v>
      </c>
      <c r="V180" s="7">
        <v>43.7</v>
      </c>
      <c r="W180" s="7">
        <v>3.8</v>
      </c>
      <c r="X180" s="7">
        <v>4.2</v>
      </c>
      <c r="Y180" s="7">
        <v>91.6</v>
      </c>
      <c r="Z180" s="7">
        <v>0.7</v>
      </c>
      <c r="AA180" s="7">
        <v>4.7</v>
      </c>
      <c r="AB180" s="7">
        <v>5.3</v>
      </c>
      <c r="AC180" s="7">
        <v>0.9</v>
      </c>
      <c r="AD180" s="7">
        <v>5.2</v>
      </c>
      <c r="AE180" s="7">
        <v>2.8</v>
      </c>
      <c r="AF180" s="7">
        <v>1.3</v>
      </c>
      <c r="AG180" s="7">
        <v>0.4</v>
      </c>
      <c r="AH180" s="7">
        <v>0.5</v>
      </c>
      <c r="AI180" s="7">
        <v>2.4</v>
      </c>
      <c r="AJ180" s="7">
        <v>3.6</v>
      </c>
      <c r="AK180" s="7">
        <v>119.5</v>
      </c>
      <c r="AL180" s="7">
        <v>105.8</v>
      </c>
      <c r="AM180" s="7">
        <v>22.5</v>
      </c>
      <c r="AN180" s="7">
        <v>2</v>
      </c>
      <c r="AO180" s="7">
        <v>12.2</v>
      </c>
      <c r="AP180" s="7">
        <v>9.6</v>
      </c>
      <c r="AQ180" s="7">
        <f>0.96*Table1[[#This Row],[FGA]]+Table1[[#This Row],[TOV]]+(0.44*Table1[[#This Row],[FTA]]-Table1[[#This Row],[OREB]])</f>
        <v>22.571999999999999</v>
      </c>
      <c r="AR180" s="5">
        <v>3</v>
      </c>
      <c r="AS180" s="5">
        <v>0</v>
      </c>
      <c r="AT180" s="5">
        <v>9.6999999999999993</v>
      </c>
      <c r="AU180" s="5">
        <v>468</v>
      </c>
      <c r="AV180" s="9">
        <f>Table1[[#This Row],[BLK]]+Table1[[#This Row],[PFD]]+Table1[[#This Row],[STL]]+Table1[Deflections]+Table1[[#This Row],[LooseBallsRecovered]]+Table1[[#This Row],[REB]]-Table1[[#This Row],[TOV]]+Table1[[#This Row],[ScreenAssistsPTS]]</f>
        <v>13.899999999999999</v>
      </c>
      <c r="AW18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7.580000000000001</v>
      </c>
      <c r="AX180" s="9">
        <f>Table1[[#This Row],[PTS]]/Table1[[#This Row],[POSS/G]]</f>
        <v>1.2094630515683149</v>
      </c>
      <c r="AY180" s="9">
        <v>18</v>
      </c>
      <c r="AZ180" s="9">
        <v>2.2000000000000002</v>
      </c>
      <c r="BA180" s="9">
        <f>P180+AB180+AD180</f>
        <v>37.800000000000004</v>
      </c>
      <c r="BB180" s="9">
        <v>1.88</v>
      </c>
      <c r="BC180" s="9">
        <v>2.4</v>
      </c>
      <c r="BD180" s="9">
        <v>1.5</v>
      </c>
      <c r="BE180" s="9">
        <v>1660.798775181991</v>
      </c>
      <c r="BF180" s="15">
        <v>19.600000000000001</v>
      </c>
      <c r="BG180" s="15">
        <v>11</v>
      </c>
      <c r="BH180" s="9">
        <v>7.5</v>
      </c>
      <c r="BI180" s="9">
        <v>60.4</v>
      </c>
      <c r="BJ180" s="9">
        <f>0.4*Table1[[#This Row],[EFG%]]+0.25*Table1[[#This Row],[TOV%]]+0.2*Table1[[#This Row],[REB%]]+0.15*Table1[[#This Row],[FTr]]</f>
        <v>31.35</v>
      </c>
      <c r="BK180" s="9">
        <v>64.099999999999994</v>
      </c>
      <c r="BL180" s="9">
        <v>29.2</v>
      </c>
      <c r="BM180" s="9">
        <v>104.18</v>
      </c>
      <c r="BN180" s="9">
        <v>15.2</v>
      </c>
      <c r="BO180" s="9">
        <v>13.7</v>
      </c>
      <c r="BP180" s="9">
        <v>43.8</v>
      </c>
      <c r="BQ180" s="9">
        <v>10</v>
      </c>
      <c r="BR180" s="9">
        <v>6.3</v>
      </c>
      <c r="BS180" s="9">
        <v>0.19900000000000001</v>
      </c>
      <c r="BT180" s="9">
        <v>7.4</v>
      </c>
      <c r="BU180" s="9">
        <v>13.2637935</v>
      </c>
      <c r="BV18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15.599999999999994</v>
      </c>
      <c r="BW180" s="9">
        <v>15.24</v>
      </c>
      <c r="BX180" s="9">
        <v>5.0999999999999996</v>
      </c>
      <c r="BY180" s="9">
        <v>25.6</v>
      </c>
      <c r="BZ18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26.099999999999998</v>
      </c>
      <c r="CA180" s="9">
        <f>Table1[[#This Row],[VA]]/30</f>
        <v>15.6</v>
      </c>
      <c r="CB18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26.800000000000004</v>
      </c>
      <c r="CC18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0.26761511318557368</v>
      </c>
      <c r="CD180" s="12">
        <f>Table1[[#This Row],[Hustle]]/38</f>
        <v>0.3657894736842105</v>
      </c>
      <c r="CE180" s="12">
        <f>Table1[[#This Row],[Utility]]/23</f>
        <v>0.3295652173913044</v>
      </c>
      <c r="CF180" s="12">
        <f>Table1[[#This Row],[PPP]]/1.8</f>
        <v>0.67192391753795266</v>
      </c>
      <c r="CG180" s="12">
        <f>Table1[[#This Row],[AST Ratio]]/35</f>
        <v>0.51428571428571423</v>
      </c>
      <c r="CH180" s="12">
        <f>Table1[[#This Row],[ScreenAssistsPTS]]/18</f>
        <v>0.12222222222222223</v>
      </c>
      <c r="CI180" s="12">
        <f>Table1[[#This Row],[PRA]]/50</f>
        <v>0.75600000000000012</v>
      </c>
      <c r="CJ180" s="12">
        <f>Table1[[#This Row],[AST/TO]]/3</f>
        <v>0.62666666666666659</v>
      </c>
      <c r="CK180" s="12">
        <f>Table1[[#This Row],[REB]]/25</f>
        <v>0.21199999999999999</v>
      </c>
      <c r="CL180" s="12">
        <f>Table1[[#This Row],[Deflections]]/5</f>
        <v>0.48</v>
      </c>
      <c r="CM180" s="12">
        <f>Table1[[#This Row],[LooseBallsRecovered]]/2.3</f>
        <v>0.65217391304347827</v>
      </c>
      <c r="CN180" s="12">
        <f>Table1[[#This Row],[TeamELO]]/1800</f>
        <v>0.92266598621221718</v>
      </c>
      <c r="CO180" s="12">
        <f>Table1[[#This Row],[EFG%]]/70</f>
        <v>0.86285714285714288</v>
      </c>
      <c r="CP180" s="12">
        <f>Table1[[#This Row],[TS%]]/70</f>
        <v>0.91571428571428559</v>
      </c>
      <c r="CQ180" s="12">
        <f>Table1[[#This Row],[USG%]]/40</f>
        <v>0.73</v>
      </c>
      <c r="CR180" s="12">
        <f>Table1[[#This Row],[PACE]]/110</f>
        <v>0.94709090909090921</v>
      </c>
      <c r="CS180" s="12">
        <f>Table1[[#This Row],[PIE]]/24</f>
        <v>0.6333333333333333</v>
      </c>
      <c r="CT180" s="12">
        <f>(0.4*Table1[[#This Row],[EFG%]]+0.25*Table1[[#This Row],[TOV%]]+0.2*Table1[[#This Row],[REB%]]+0.15*Table1[[#This Row],[FTr]])/42</f>
        <v>0.74642857142857144</v>
      </c>
      <c r="CU180" s="12">
        <f>Table1[[#This Row],[NETRTG]]/17</f>
        <v>0.80588235294117638</v>
      </c>
      <c r="CV180" s="12">
        <f>Table1[[#This Row],[FP]]/62</f>
        <v>0.70645161290322578</v>
      </c>
      <c r="CW180" s="12">
        <f>Table1[[#This Row],[RPM(+/-)]]/12</f>
        <v>0.83333333333333337</v>
      </c>
      <c r="CX180" s="12">
        <f>Table1[[#This Row],[BPM]]/12</f>
        <v>0.52500000000000002</v>
      </c>
      <c r="CY180" s="12">
        <f>Table1[[#This Row],[WS/48]]/0.3</f>
        <v>0.66333333333333344</v>
      </c>
      <c r="CZ180" s="12">
        <f>Table1[[#This Row],[PIPM]]/9</f>
        <v>0.8222222222222223</v>
      </c>
      <c r="DA180" s="12">
        <f>Table1[[#This Row],[WAR]]/20</f>
        <v>0.66318967500000003</v>
      </c>
      <c r="DB180" s="12">
        <f>Table1[[#This Row],[GmSc]]/21</f>
        <v>0.74285714285714255</v>
      </c>
      <c r="DC180" s="12">
        <f>Table1[[#This Row],[WinsRPM]]/21</f>
        <v>0.72571428571428576</v>
      </c>
      <c r="DD180" s="12">
        <f>Table1[[#This Row],[VORP]]/10</f>
        <v>0.51</v>
      </c>
      <c r="DE180" s="12">
        <f>Table1[[#This Row],[PER]]/33</f>
        <v>0.77575757575757576</v>
      </c>
      <c r="DF180" s="12">
        <f>Table1[[#This Row],[EFF]]/36</f>
        <v>0.72499999999999998</v>
      </c>
      <c r="DG180" s="12">
        <f>Table1[[#This Row],[EWA]]/30</f>
        <v>0.52</v>
      </c>
      <c r="DH180" s="12">
        <f>Table1[[#This Row],[PIR]]/40</f>
        <v>0.67000000000000015</v>
      </c>
      <c r="DI180" s="12">
        <f>Table1[[#This Row],[Tendex]]/0.38</f>
        <v>0.70425029785677284</v>
      </c>
      <c r="DJ180" s="14">
        <f>SUM(Table1[[#This Row],[DPI]:[%Tendex]])/32</f>
        <v>0.65255341204334649</v>
      </c>
    </row>
    <row r="181" spans="1:114" x14ac:dyDescent="0.25">
      <c r="A181" t="s">
        <v>87</v>
      </c>
      <c r="B181" t="s">
        <v>90</v>
      </c>
      <c r="C181" t="s">
        <v>93</v>
      </c>
      <c r="D181" t="s">
        <v>62</v>
      </c>
      <c r="E181" s="7">
        <v>11</v>
      </c>
      <c r="F181" t="s">
        <v>73</v>
      </c>
      <c r="G181" s="7">
        <v>100.35</v>
      </c>
      <c r="H181" s="6">
        <v>30</v>
      </c>
      <c r="I181" s="6">
        <v>47</v>
      </c>
      <c r="J181" s="6">
        <v>37</v>
      </c>
      <c r="K181" s="6">
        <v>10</v>
      </c>
      <c r="L181" s="8">
        <f>Table1[[#This Row],[W]]/Table1[[#This Row],[GP]]</f>
        <v>0.78723404255319152</v>
      </c>
      <c r="M181" s="6">
        <v>36358.250000000029</v>
      </c>
      <c r="N181" s="7">
        <v>32.9</v>
      </c>
      <c r="O181" s="7">
        <v>1546.3</v>
      </c>
      <c r="P181" s="7">
        <v>26.7</v>
      </c>
      <c r="Q181" s="7">
        <v>8.5</v>
      </c>
      <c r="R181" s="7">
        <v>17.2</v>
      </c>
      <c r="S181" s="7">
        <v>49.1</v>
      </c>
      <c r="T181" s="7">
        <v>4.2</v>
      </c>
      <c r="U181" s="7">
        <v>10</v>
      </c>
      <c r="V181" s="7">
        <v>42.2</v>
      </c>
      <c r="W181" s="7">
        <v>5.5</v>
      </c>
      <c r="X181" s="7">
        <v>6</v>
      </c>
      <c r="Y181" s="7">
        <v>91.8</v>
      </c>
      <c r="Z181" s="7">
        <v>0.7</v>
      </c>
      <c r="AA181" s="7">
        <v>4.5</v>
      </c>
      <c r="AB181" s="7">
        <v>5.3</v>
      </c>
      <c r="AC181" s="7">
        <v>0.7</v>
      </c>
      <c r="AD181" s="7">
        <v>6.4</v>
      </c>
      <c r="AE181" s="7">
        <v>3.2</v>
      </c>
      <c r="AF181" s="7">
        <v>1.6</v>
      </c>
      <c r="AG181" s="7">
        <v>0.1</v>
      </c>
      <c r="AH181" s="7">
        <v>0.4</v>
      </c>
      <c r="AI181" s="7">
        <v>2.4</v>
      </c>
      <c r="AJ181" s="7">
        <v>4</v>
      </c>
      <c r="AK181" s="7">
        <v>120.9</v>
      </c>
      <c r="AL181" s="7">
        <v>107.9</v>
      </c>
      <c r="AM181" s="7">
        <v>27.7</v>
      </c>
      <c r="AN181" s="7">
        <v>2.4</v>
      </c>
      <c r="AO181" s="7">
        <v>12.3</v>
      </c>
      <c r="AP181" s="7">
        <v>10.8</v>
      </c>
      <c r="AQ181" s="7">
        <f>0.96*Table1[[#This Row],[FGA]]+Table1[[#This Row],[TOV]]+(0.44*Table1[[#This Row],[FTA]]-Table1[[#This Row],[OREB]])</f>
        <v>21.652000000000001</v>
      </c>
      <c r="AR181" s="5">
        <v>5</v>
      </c>
      <c r="AS181" s="5">
        <v>0</v>
      </c>
      <c r="AT181" s="5">
        <v>9.6</v>
      </c>
      <c r="AU181" s="5">
        <v>425</v>
      </c>
      <c r="AV181" s="9">
        <f>Table1[[#This Row],[BLK]]+Table1[[#This Row],[PFD]]+Table1[[#This Row],[STL]]+Table1[Deflections]+Table1[[#This Row],[LooseBallsRecovered]]+Table1[[#This Row],[REB]]-Table1[[#This Row],[TOV]]+Table1[[#This Row],[ScreenAssistsPTS]]</f>
        <v>13.799999999999999</v>
      </c>
      <c r="AW18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7.73</v>
      </c>
      <c r="AX181" s="9">
        <f>Table1[[#This Row],[PTS]]/Table1[[#This Row],[POSS/G]]</f>
        <v>1.233142434878995</v>
      </c>
      <c r="AY181" s="9">
        <v>22</v>
      </c>
      <c r="AZ181" s="9">
        <v>1.6</v>
      </c>
      <c r="BA181" s="9">
        <f>P181+AB181+AD181</f>
        <v>38.4</v>
      </c>
      <c r="BB181" s="9">
        <v>2.0299999999999998</v>
      </c>
      <c r="BC181" s="9">
        <v>2.7</v>
      </c>
      <c r="BD181" s="9">
        <v>1.7</v>
      </c>
      <c r="BE181" s="9">
        <v>1741.4250038744105</v>
      </c>
      <c r="BF181" s="15">
        <v>32</v>
      </c>
      <c r="BG181" s="15">
        <v>13</v>
      </c>
      <c r="BH181" s="9">
        <v>7.9</v>
      </c>
      <c r="BI181" s="9">
        <v>61.4</v>
      </c>
      <c r="BJ181" s="9">
        <f>0.4*Table1[[#This Row],[EFG%]]+0.25*Table1[[#This Row],[TOV%]]+0.2*Table1[[#This Row],[REB%]]+0.15*Table1[[#This Row],[FTr]]</f>
        <v>34.19</v>
      </c>
      <c r="BK181" s="9">
        <v>67.099999999999994</v>
      </c>
      <c r="BL181" s="9">
        <v>28.7</v>
      </c>
      <c r="BM181" s="9">
        <v>105.14</v>
      </c>
      <c r="BN181" s="9">
        <v>16.2</v>
      </c>
      <c r="BO181" s="9">
        <v>13</v>
      </c>
      <c r="BP181" s="9">
        <v>44.6</v>
      </c>
      <c r="BQ181" s="9">
        <v>9.9</v>
      </c>
      <c r="BR181" s="9">
        <v>9.5</v>
      </c>
      <c r="BS181" s="9">
        <v>0.30499999999999999</v>
      </c>
      <c r="BT181" s="9">
        <v>7</v>
      </c>
      <c r="BU181" s="9">
        <v>9.1</v>
      </c>
      <c r="BV18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15.21</v>
      </c>
      <c r="BW181" s="9">
        <v>10.9</v>
      </c>
      <c r="BX181" s="9">
        <v>4.2</v>
      </c>
      <c r="BY181" s="9">
        <v>28</v>
      </c>
      <c r="BZ18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27.700000000000003</v>
      </c>
      <c r="CA181" s="9">
        <f>Table1[[#This Row],[VA]]/30</f>
        <v>14.166666666666666</v>
      </c>
      <c r="CB18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28.900000000000002</v>
      </c>
      <c r="CC18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0.2904755750269517</v>
      </c>
      <c r="CD181" s="12">
        <f>Table1[[#This Row],[Hustle]]/38</f>
        <v>0.36315789473684207</v>
      </c>
      <c r="CE181" s="12">
        <f>Table1[[#This Row],[Utility]]/23</f>
        <v>0.33608695652173914</v>
      </c>
      <c r="CF181" s="12">
        <f>Table1[[#This Row],[PPP]]/1.8</f>
        <v>0.68507913048833058</v>
      </c>
      <c r="CG181" s="12">
        <f>Table1[[#This Row],[AST Ratio]]/35</f>
        <v>0.62857142857142856</v>
      </c>
      <c r="CH181" s="12">
        <f>Table1[[#This Row],[ScreenAssistsPTS]]/18</f>
        <v>8.8888888888888892E-2</v>
      </c>
      <c r="CI181" s="12">
        <f>Table1[[#This Row],[PRA]]/50</f>
        <v>0.76800000000000002</v>
      </c>
      <c r="CJ181" s="12">
        <f>Table1[[#This Row],[AST/TO]]/3</f>
        <v>0.67666666666666664</v>
      </c>
      <c r="CK181" s="12">
        <f>Table1[[#This Row],[REB]]/25</f>
        <v>0.21199999999999999</v>
      </c>
      <c r="CL181" s="12">
        <f>Table1[[#This Row],[Deflections]]/5</f>
        <v>0.54</v>
      </c>
      <c r="CM181" s="12">
        <f>Table1[[#This Row],[LooseBallsRecovered]]/2.3</f>
        <v>0.73913043478260876</v>
      </c>
      <c r="CN181" s="12">
        <f>Table1[[#This Row],[TeamELO]]/1800</f>
        <v>0.96745833548578364</v>
      </c>
      <c r="CO181" s="12">
        <f>Table1[[#This Row],[EFG%]]/70</f>
        <v>0.87714285714285711</v>
      </c>
      <c r="CP181" s="12">
        <f>Table1[[#This Row],[TS%]]/70</f>
        <v>0.95857142857142852</v>
      </c>
      <c r="CQ181" s="12">
        <f>Table1[[#This Row],[USG%]]/40</f>
        <v>0.71750000000000003</v>
      </c>
      <c r="CR181" s="12">
        <f>Table1[[#This Row],[PACE]]/110</f>
        <v>0.95581818181818179</v>
      </c>
      <c r="CS181" s="12">
        <f>Table1[[#This Row],[PIE]]/24</f>
        <v>0.67499999999999993</v>
      </c>
      <c r="CT181" s="12">
        <f>(0.4*Table1[[#This Row],[EFG%]]+0.25*Table1[[#This Row],[TOV%]]+0.2*Table1[[#This Row],[REB%]]+0.15*Table1[[#This Row],[FTr]])/42</f>
        <v>0.81404761904761902</v>
      </c>
      <c r="CU181" s="12">
        <f>Table1[[#This Row],[NETRTG]]/17</f>
        <v>0.76470588235294112</v>
      </c>
      <c r="CV181" s="12">
        <f>Table1[[#This Row],[FP]]/62</f>
        <v>0.71935483870967742</v>
      </c>
      <c r="CW181" s="12">
        <f>Table1[[#This Row],[RPM(+/-)]]/12</f>
        <v>0.82500000000000007</v>
      </c>
      <c r="CX181" s="12">
        <f>Table1[[#This Row],[BPM]]/12</f>
        <v>0.79166666666666663</v>
      </c>
      <c r="CY181" s="12">
        <f>Table1[[#This Row],[WS/48]]/0.3</f>
        <v>1.0166666666666666</v>
      </c>
      <c r="CZ181" s="12">
        <f>Table1[[#This Row],[PIPM]]/9</f>
        <v>0.77777777777777779</v>
      </c>
      <c r="DA181" s="12">
        <f>Table1[[#This Row],[WAR]]/20</f>
        <v>0.45499999999999996</v>
      </c>
      <c r="DB181" s="12">
        <f>Table1[[#This Row],[GmSc]]/21</f>
        <v>0.72428571428571431</v>
      </c>
      <c r="DC181" s="12">
        <f>Table1[[#This Row],[WinsRPM]]/21</f>
        <v>0.51904761904761909</v>
      </c>
      <c r="DD181" s="12">
        <f>Table1[[#This Row],[VORP]]/10</f>
        <v>0.42000000000000004</v>
      </c>
      <c r="DE181" s="12">
        <f>Table1[[#This Row],[PER]]/33</f>
        <v>0.84848484848484851</v>
      </c>
      <c r="DF181" s="12">
        <f>Table1[[#This Row],[EFF]]/36</f>
        <v>0.76944444444444449</v>
      </c>
      <c r="DG181" s="12">
        <f>Table1[[#This Row],[EWA]]/30</f>
        <v>0.47222222222222221</v>
      </c>
      <c r="DH181" s="12">
        <f>Table1[[#This Row],[PIR]]/40</f>
        <v>0.72250000000000003</v>
      </c>
      <c r="DI181" s="12">
        <f>Table1[[#This Row],[Tendex]]/0.38</f>
        <v>0.76440940796566237</v>
      </c>
      <c r="DJ181" s="14">
        <f>SUM(Table1[[#This Row],[DPI]:[%Tendex]])/32</f>
        <v>0.67480268472958171</v>
      </c>
    </row>
    <row r="182" spans="1:114" x14ac:dyDescent="0.25">
      <c r="A182" t="s">
        <v>74</v>
      </c>
      <c r="B182" t="s">
        <v>97</v>
      </c>
      <c r="C182" t="s">
        <v>93</v>
      </c>
      <c r="D182" t="s">
        <v>62</v>
      </c>
      <c r="E182" s="7">
        <v>11</v>
      </c>
      <c r="F182" t="s">
        <v>75</v>
      </c>
      <c r="G182" s="7">
        <v>100.43</v>
      </c>
      <c r="H182" s="6">
        <v>27</v>
      </c>
      <c r="I182" s="6">
        <v>51</v>
      </c>
      <c r="J182" s="6">
        <v>28</v>
      </c>
      <c r="K182" s="6">
        <v>23</v>
      </c>
      <c r="L182" s="8">
        <f>Table1[[#This Row],[W]]/Table1[[#This Row],[GP]]</f>
        <v>0.5490196078431373</v>
      </c>
      <c r="M182" s="6">
        <v>25537.5</v>
      </c>
      <c r="N182" s="7">
        <v>32.799999999999997</v>
      </c>
      <c r="O182" s="7">
        <v>1672.8</v>
      </c>
      <c r="P182" s="7">
        <v>23.6</v>
      </c>
      <c r="Q182" s="7">
        <v>9</v>
      </c>
      <c r="R182" s="7">
        <v>18.2</v>
      </c>
      <c r="S182" s="7">
        <v>49.6</v>
      </c>
      <c r="T182" s="7">
        <v>2.5</v>
      </c>
      <c r="U182" s="7">
        <v>6.1</v>
      </c>
      <c r="V182" s="7">
        <v>41.5</v>
      </c>
      <c r="W182" s="7">
        <v>3</v>
      </c>
      <c r="X182" s="7">
        <v>3.5</v>
      </c>
      <c r="Y182" s="7">
        <v>87.1</v>
      </c>
      <c r="Z182" s="7">
        <v>1.2</v>
      </c>
      <c r="AA182" s="7">
        <v>3.6</v>
      </c>
      <c r="AB182" s="7">
        <v>4.8</v>
      </c>
      <c r="AC182" s="7">
        <v>0.4</v>
      </c>
      <c r="AD182" s="7">
        <v>6.8</v>
      </c>
      <c r="AE182" s="7">
        <v>2.6</v>
      </c>
      <c r="AF182" s="7">
        <v>1.6</v>
      </c>
      <c r="AG182" s="7">
        <v>0.5</v>
      </c>
      <c r="AH182" s="7">
        <v>0.7</v>
      </c>
      <c r="AI182" s="7">
        <v>2.2999999999999998</v>
      </c>
      <c r="AJ182" s="7">
        <v>3.7</v>
      </c>
      <c r="AK182" s="7">
        <v>113.6</v>
      </c>
      <c r="AL182" s="7">
        <v>106.1</v>
      </c>
      <c r="AM182" s="7">
        <v>33</v>
      </c>
      <c r="AN182" s="7">
        <v>3.4</v>
      </c>
      <c r="AO182" s="7">
        <v>10.5</v>
      </c>
      <c r="AP182" s="7">
        <v>9</v>
      </c>
      <c r="AQ182" s="7">
        <f>0.96*Table1[[#This Row],[FGA]]+Table1[[#This Row],[TOV]]+(0.44*Table1[[#This Row],[FTA]]-Table1[[#This Row],[OREB]])</f>
        <v>20.411999999999999</v>
      </c>
      <c r="AR182" s="5">
        <v>15</v>
      </c>
      <c r="AS182" s="5">
        <v>0</v>
      </c>
      <c r="AT182" s="5">
        <v>9.5</v>
      </c>
      <c r="AU182" s="5">
        <v>435</v>
      </c>
      <c r="AV182" s="9">
        <f>Table1[[#This Row],[BLK]]+Table1[[#This Row],[PFD]]+Table1[[#This Row],[STL]]+Table1[Deflections]+Table1[[#This Row],[LooseBallsRecovered]]+Table1[[#This Row],[REB]]-Table1[[#This Row],[TOV]]+Table1[[#This Row],[ScreenAssistsPTS]]</f>
        <v>13.200000000000001</v>
      </c>
      <c r="AW18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8</v>
      </c>
      <c r="AX182" s="9">
        <f>Table1[[#This Row],[PTS]]/Table1[[#This Row],[POSS/G]]</f>
        <v>1.1561826376641193</v>
      </c>
      <c r="AY182" s="9">
        <v>23.5</v>
      </c>
      <c r="AZ182" s="9">
        <v>0.8</v>
      </c>
      <c r="BA182" s="9">
        <f>P182+AB182+AD182</f>
        <v>35.200000000000003</v>
      </c>
      <c r="BB182" s="9">
        <v>2.6</v>
      </c>
      <c r="BC182" s="9">
        <v>2.6</v>
      </c>
      <c r="BD182" s="9">
        <v>1.8</v>
      </c>
      <c r="BE182" s="9">
        <v>1667.2707707437905</v>
      </c>
      <c r="BF182" s="15">
        <v>16.5</v>
      </c>
      <c r="BG182" s="15">
        <v>11</v>
      </c>
      <c r="BH182" s="9">
        <v>7</v>
      </c>
      <c r="BI182" s="9">
        <v>56.6</v>
      </c>
      <c r="BJ182" s="9">
        <f>0.4*Table1[[#This Row],[EFG%]]+0.25*Table1[[#This Row],[TOV%]]+0.2*Table1[[#This Row],[REB%]]+0.15*Table1[[#This Row],[FTr]]</f>
        <v>29.265000000000001</v>
      </c>
      <c r="BK182" s="9">
        <v>59.9</v>
      </c>
      <c r="BL182" s="9">
        <v>28.4</v>
      </c>
      <c r="BM182" s="9">
        <v>101.58</v>
      </c>
      <c r="BN182" s="9">
        <v>16.100000000000001</v>
      </c>
      <c r="BO182" s="9">
        <v>7.5</v>
      </c>
      <c r="BP182" s="9">
        <v>43.2</v>
      </c>
      <c r="BQ182" s="9">
        <v>5.9</v>
      </c>
      <c r="BR182" s="9">
        <v>7</v>
      </c>
      <c r="BS182" s="9">
        <v>0.2</v>
      </c>
      <c r="BT182" s="9">
        <v>5</v>
      </c>
      <c r="BU182" s="9">
        <v>11.5</v>
      </c>
      <c r="BV18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13.610000000000008</v>
      </c>
      <c r="BW182" s="9">
        <v>10.5</v>
      </c>
      <c r="BX182" s="9">
        <v>5.5</v>
      </c>
      <c r="BY182" s="9">
        <v>20.5</v>
      </c>
      <c r="BZ18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25.000000000000004</v>
      </c>
      <c r="CA182" s="9">
        <f>Table1[[#This Row],[VA]]/30</f>
        <v>14.5</v>
      </c>
      <c r="CB18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25.70000000000001</v>
      </c>
      <c r="CC18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0.26584997042606801</v>
      </c>
      <c r="CD182" s="12">
        <f>Table1[[#This Row],[Hustle]]/38</f>
        <v>0.3473684210526316</v>
      </c>
      <c r="CE182" s="12">
        <f>Table1[[#This Row],[Utility]]/23</f>
        <v>0.34782608695652173</v>
      </c>
      <c r="CF182" s="12">
        <f>Table1[[#This Row],[PPP]]/1.8</f>
        <v>0.64232368759117742</v>
      </c>
      <c r="CG182" s="12">
        <f>Table1[[#This Row],[AST Ratio]]/35</f>
        <v>0.67142857142857137</v>
      </c>
      <c r="CH182" s="12">
        <f>Table1[[#This Row],[ScreenAssistsPTS]]/18</f>
        <v>4.4444444444444446E-2</v>
      </c>
      <c r="CI182" s="12">
        <f>Table1[[#This Row],[PRA]]/50</f>
        <v>0.70400000000000007</v>
      </c>
      <c r="CJ182" s="12">
        <f>Table1[[#This Row],[AST/TO]]/3</f>
        <v>0.8666666666666667</v>
      </c>
      <c r="CK182" s="12">
        <f>Table1[[#This Row],[REB]]/25</f>
        <v>0.192</v>
      </c>
      <c r="CL182" s="12">
        <f>Table1[[#This Row],[Deflections]]/5</f>
        <v>0.52</v>
      </c>
      <c r="CM182" s="12">
        <f>Table1[[#This Row],[LooseBallsRecovered]]/2.3</f>
        <v>0.78260869565217395</v>
      </c>
      <c r="CN182" s="12">
        <f>Table1[[#This Row],[TeamELO]]/1800</f>
        <v>0.92626153930210586</v>
      </c>
      <c r="CO182" s="12">
        <f>Table1[[#This Row],[EFG%]]/70</f>
        <v>0.80857142857142861</v>
      </c>
      <c r="CP182" s="12">
        <f>Table1[[#This Row],[TS%]]/70</f>
        <v>0.85571428571428565</v>
      </c>
      <c r="CQ182" s="12">
        <f>Table1[[#This Row],[USG%]]/40</f>
        <v>0.71</v>
      </c>
      <c r="CR182" s="12">
        <f>Table1[[#This Row],[PACE]]/110</f>
        <v>0.92345454545454542</v>
      </c>
      <c r="CS182" s="12">
        <f>Table1[[#This Row],[PIE]]/24</f>
        <v>0.67083333333333339</v>
      </c>
      <c r="CT182" s="12">
        <f>(0.4*Table1[[#This Row],[EFG%]]+0.25*Table1[[#This Row],[TOV%]]+0.2*Table1[[#This Row],[REB%]]+0.15*Table1[[#This Row],[FTr]])/42</f>
        <v>0.69678571428571434</v>
      </c>
      <c r="CU182" s="12">
        <f>Table1[[#This Row],[NETRTG]]/17</f>
        <v>0.44117647058823528</v>
      </c>
      <c r="CV182" s="12">
        <f>Table1[[#This Row],[FP]]/62</f>
        <v>0.6967741935483871</v>
      </c>
      <c r="CW182" s="12">
        <f>Table1[[#This Row],[RPM(+/-)]]/12</f>
        <v>0.4916666666666667</v>
      </c>
      <c r="CX182" s="12">
        <f>Table1[[#This Row],[BPM]]/12</f>
        <v>0.58333333333333337</v>
      </c>
      <c r="CY182" s="12">
        <f>Table1[[#This Row],[WS/48]]/0.3</f>
        <v>0.66666666666666674</v>
      </c>
      <c r="CZ182" s="12">
        <f>Table1[[#This Row],[PIPM]]/9</f>
        <v>0.55555555555555558</v>
      </c>
      <c r="DA182" s="12">
        <f>Table1[[#This Row],[WAR]]/20</f>
        <v>0.57499999999999996</v>
      </c>
      <c r="DB182" s="12">
        <f>Table1[[#This Row],[GmSc]]/21</f>
        <v>0.6480952380952385</v>
      </c>
      <c r="DC182" s="12">
        <f>Table1[[#This Row],[WinsRPM]]/21</f>
        <v>0.5</v>
      </c>
      <c r="DD182" s="12">
        <f>Table1[[#This Row],[VORP]]/10</f>
        <v>0.55000000000000004</v>
      </c>
      <c r="DE182" s="12">
        <f>Table1[[#This Row],[PER]]/33</f>
        <v>0.62121212121212122</v>
      </c>
      <c r="DF182" s="12">
        <f>Table1[[#This Row],[EFF]]/36</f>
        <v>0.69444444444444453</v>
      </c>
      <c r="DG182" s="12">
        <f>Table1[[#This Row],[EWA]]/30</f>
        <v>0.48333333333333334</v>
      </c>
      <c r="DH182" s="12">
        <f>Table1[[#This Row],[PIR]]/40</f>
        <v>0.64250000000000029</v>
      </c>
      <c r="DI182" s="12">
        <f>Table1[[#This Row],[Tendex]]/0.38</f>
        <v>0.69960518533175786</v>
      </c>
      <c r="DJ182" s="14">
        <f>SUM(Table1[[#This Row],[DPI]:[%Tendex]])/32</f>
        <v>0.61123908216341694</v>
      </c>
    </row>
    <row r="183" spans="1:114" x14ac:dyDescent="0.25">
      <c r="A183" t="s">
        <v>74</v>
      </c>
      <c r="B183" t="s">
        <v>97</v>
      </c>
      <c r="C183" t="s">
        <v>91</v>
      </c>
      <c r="D183" t="s">
        <v>62</v>
      </c>
      <c r="E183" s="7">
        <v>11</v>
      </c>
      <c r="F183" t="s">
        <v>75</v>
      </c>
      <c r="G183" s="7">
        <v>100.43</v>
      </c>
      <c r="H183" s="6">
        <v>27</v>
      </c>
      <c r="I183" s="6">
        <v>21</v>
      </c>
      <c r="J183" s="6">
        <v>12</v>
      </c>
      <c r="K183" s="6">
        <v>9</v>
      </c>
      <c r="L183" s="8">
        <f>Table1[[#This Row],[W]]/Table1[[#This Row],[GP]]</f>
        <v>0.5714285714285714</v>
      </c>
      <c r="M183" s="6">
        <v>8040.1666666666752</v>
      </c>
      <c r="N183" s="7">
        <v>32</v>
      </c>
      <c r="O183" s="7">
        <v>672</v>
      </c>
      <c r="P183" s="7">
        <v>22.3</v>
      </c>
      <c r="Q183" s="7">
        <v>8.6999999999999993</v>
      </c>
      <c r="R183" s="7">
        <v>17.899999999999999</v>
      </c>
      <c r="S183" s="7">
        <v>48.4</v>
      </c>
      <c r="T183" s="7">
        <v>2.6</v>
      </c>
      <c r="U183" s="7">
        <v>6.6</v>
      </c>
      <c r="V183" s="7">
        <v>39.6</v>
      </c>
      <c r="W183" s="7">
        <v>2.2999999999999998</v>
      </c>
      <c r="X183" s="7">
        <v>2.9</v>
      </c>
      <c r="Y183" s="7">
        <v>80.3</v>
      </c>
      <c r="Z183" s="7">
        <v>1.2</v>
      </c>
      <c r="AA183" s="7">
        <v>3.6</v>
      </c>
      <c r="AB183" s="7">
        <v>4.9000000000000004</v>
      </c>
      <c r="AC183" s="7">
        <v>0.1</v>
      </c>
      <c r="AD183" s="7">
        <v>6.2</v>
      </c>
      <c r="AE183" s="7">
        <v>2.6</v>
      </c>
      <c r="AF183" s="7">
        <v>1.8</v>
      </c>
      <c r="AG183" s="7">
        <v>0.5</v>
      </c>
      <c r="AH183" s="7">
        <v>0.6</v>
      </c>
      <c r="AI183" s="7">
        <v>2.4</v>
      </c>
      <c r="AJ183" s="7">
        <v>3.4</v>
      </c>
      <c r="AK183" s="7">
        <v>109.7</v>
      </c>
      <c r="AL183" s="7">
        <v>104</v>
      </c>
      <c r="AM183" s="7">
        <v>32.299999999999997</v>
      </c>
      <c r="AN183" s="7">
        <v>3.7</v>
      </c>
      <c r="AO183" s="7">
        <v>10.5</v>
      </c>
      <c r="AP183" s="7">
        <v>9.1999999999999993</v>
      </c>
      <c r="AQ183" s="7">
        <f>0.96*Table1[[#This Row],[FGA]]+Table1[[#This Row],[TOV]]+(0.44*Table1[[#This Row],[FTA]]-Table1[[#This Row],[OREB]])</f>
        <v>19.86</v>
      </c>
      <c r="AR183" s="5">
        <v>4</v>
      </c>
      <c r="AS183" s="5">
        <v>0</v>
      </c>
      <c r="AT183" s="5">
        <v>8.5</v>
      </c>
      <c r="AU183" s="5">
        <v>400</v>
      </c>
      <c r="AV183" s="9">
        <f>Table1[[#This Row],[BLK]]+Table1[[#This Row],[PFD]]+Table1[[#This Row],[STL]]+Table1[Deflections]+Table1[[#This Row],[LooseBallsRecovered]]+Table1[[#This Row],[REB]]-Table1[[#This Row],[TOV]]+Table1[[#This Row],[ScreenAssistsPTS]]</f>
        <v>13.200000000000001</v>
      </c>
      <c r="AW18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7.73</v>
      </c>
      <c r="AX183" s="9">
        <f>Table1[[#This Row],[PTS]]/Table1[[#This Row],[POSS/G]]</f>
        <v>1.1228600201409871</v>
      </c>
      <c r="AY183" s="9">
        <v>22.3</v>
      </c>
      <c r="AZ183" s="9">
        <v>0.3</v>
      </c>
      <c r="BA183" s="9">
        <f>P183+AB183+AD183</f>
        <v>33.400000000000006</v>
      </c>
      <c r="BB183" s="9">
        <v>2.4300000000000002</v>
      </c>
      <c r="BC183" s="9">
        <v>2.9</v>
      </c>
      <c r="BD183" s="9">
        <v>2</v>
      </c>
      <c r="BE183" s="9">
        <v>1677.6067089062224</v>
      </c>
      <c r="BF183" s="15">
        <v>12.8</v>
      </c>
      <c r="BG183" s="15">
        <v>11</v>
      </c>
      <c r="BH183" s="9">
        <v>7.2</v>
      </c>
      <c r="BI183" s="9">
        <v>55.7</v>
      </c>
      <c r="BJ183" s="9">
        <f>0.4*Table1[[#This Row],[EFG%]]+0.25*Table1[[#This Row],[TOV%]]+0.2*Table1[[#This Row],[REB%]]+0.15*Table1[[#This Row],[FTr]]</f>
        <v>28.39</v>
      </c>
      <c r="BK183" s="9">
        <v>58.1</v>
      </c>
      <c r="BL183" s="9">
        <v>28.5</v>
      </c>
      <c r="BM183" s="9">
        <v>101.54</v>
      </c>
      <c r="BN183" s="9">
        <v>15.9</v>
      </c>
      <c r="BO183" s="9">
        <v>5.8</v>
      </c>
      <c r="BP183" s="9">
        <v>41.9</v>
      </c>
      <c r="BQ183" s="9">
        <v>4.5</v>
      </c>
      <c r="BR183" s="9">
        <v>6</v>
      </c>
      <c r="BS183" s="9">
        <v>0.19</v>
      </c>
      <c r="BT183" s="9">
        <v>3</v>
      </c>
      <c r="BU183" s="9">
        <v>10.5</v>
      </c>
      <c r="BV18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12.840000000000005</v>
      </c>
      <c r="BW183" s="9">
        <v>10</v>
      </c>
      <c r="BX183" s="9">
        <v>4.9000000000000004</v>
      </c>
      <c r="BY183" s="9">
        <v>19.5</v>
      </c>
      <c r="BZ18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23.3</v>
      </c>
      <c r="CA183" s="9">
        <f>Table1[[#This Row],[VA]]/30</f>
        <v>13.333333333333334</v>
      </c>
      <c r="CB18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23.700000000000003</v>
      </c>
      <c r="CC18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0.24841396281702965</v>
      </c>
      <c r="CD183" s="12">
        <f>Table1[[#This Row],[Hustle]]/38</f>
        <v>0.3473684210526316</v>
      </c>
      <c r="CE183" s="12">
        <f>Table1[[#This Row],[Utility]]/23</f>
        <v>0.33608695652173914</v>
      </c>
      <c r="CF183" s="12">
        <f>Table1[[#This Row],[PPP]]/1.8</f>
        <v>0.62381112230054836</v>
      </c>
      <c r="CG183" s="12">
        <f>Table1[[#This Row],[AST Ratio]]/35</f>
        <v>0.63714285714285712</v>
      </c>
      <c r="CH183" s="12">
        <f>Table1[[#This Row],[ScreenAssistsPTS]]/18</f>
        <v>1.6666666666666666E-2</v>
      </c>
      <c r="CI183" s="12">
        <f>Table1[[#This Row],[PRA]]/50</f>
        <v>0.66800000000000015</v>
      </c>
      <c r="CJ183" s="12">
        <f>Table1[[#This Row],[AST/TO]]/3</f>
        <v>0.81</v>
      </c>
      <c r="CK183" s="12">
        <f>Table1[[#This Row],[REB]]/25</f>
        <v>0.19600000000000001</v>
      </c>
      <c r="CL183" s="12">
        <f>Table1[[#This Row],[Deflections]]/5</f>
        <v>0.57999999999999996</v>
      </c>
      <c r="CM183" s="12">
        <f>Table1[[#This Row],[LooseBallsRecovered]]/2.3</f>
        <v>0.86956521739130443</v>
      </c>
      <c r="CN183" s="12">
        <f>Table1[[#This Row],[TeamELO]]/1800</f>
        <v>0.93200372717012359</v>
      </c>
      <c r="CO183" s="12">
        <f>Table1[[#This Row],[EFG%]]/70</f>
        <v>0.79571428571428571</v>
      </c>
      <c r="CP183" s="12">
        <f>Table1[[#This Row],[TS%]]/70</f>
        <v>0.83000000000000007</v>
      </c>
      <c r="CQ183" s="12">
        <f>Table1[[#This Row],[USG%]]/40</f>
        <v>0.71250000000000002</v>
      </c>
      <c r="CR183" s="12">
        <f>Table1[[#This Row],[PACE]]/110</f>
        <v>0.92309090909090918</v>
      </c>
      <c r="CS183" s="12">
        <f>Table1[[#This Row],[PIE]]/24</f>
        <v>0.66249999999999998</v>
      </c>
      <c r="CT183" s="12">
        <f>(0.4*Table1[[#This Row],[EFG%]]+0.25*Table1[[#This Row],[TOV%]]+0.2*Table1[[#This Row],[REB%]]+0.15*Table1[[#This Row],[FTr]])/42</f>
        <v>0.67595238095238097</v>
      </c>
      <c r="CU183" s="12">
        <f>Table1[[#This Row],[NETRTG]]/17</f>
        <v>0.3411764705882353</v>
      </c>
      <c r="CV183" s="12">
        <f>Table1[[#This Row],[FP]]/62</f>
        <v>0.6758064516129032</v>
      </c>
      <c r="CW183" s="12">
        <f>Table1[[#This Row],[RPM(+/-)]]/12</f>
        <v>0.375</v>
      </c>
      <c r="CX183" s="12">
        <f>Table1[[#This Row],[BPM]]/12</f>
        <v>0.5</v>
      </c>
      <c r="CY183" s="12">
        <f>Table1[[#This Row],[WS/48]]/0.3</f>
        <v>0.63333333333333341</v>
      </c>
      <c r="CZ183" s="12">
        <f>Table1[[#This Row],[PIPM]]/9</f>
        <v>0.33333333333333331</v>
      </c>
      <c r="DA183" s="12">
        <f>Table1[[#This Row],[WAR]]/20</f>
        <v>0.52500000000000002</v>
      </c>
      <c r="DB183" s="12">
        <f>Table1[[#This Row],[GmSc]]/21</f>
        <v>0.61142857142857165</v>
      </c>
      <c r="DC183" s="12">
        <f>Table1[[#This Row],[WinsRPM]]/21</f>
        <v>0.47619047619047616</v>
      </c>
      <c r="DD183" s="12">
        <f>Table1[[#This Row],[VORP]]/10</f>
        <v>0.49000000000000005</v>
      </c>
      <c r="DE183" s="12">
        <f>Table1[[#This Row],[PER]]/33</f>
        <v>0.59090909090909094</v>
      </c>
      <c r="DF183" s="12">
        <f>Table1[[#This Row],[EFF]]/36</f>
        <v>0.64722222222222225</v>
      </c>
      <c r="DG183" s="12">
        <f>Table1[[#This Row],[EWA]]/30</f>
        <v>0.44444444444444448</v>
      </c>
      <c r="DH183" s="12">
        <f>Table1[[#This Row],[PIR]]/40</f>
        <v>0.59250000000000003</v>
      </c>
      <c r="DI183" s="12">
        <f>Table1[[#This Row],[Tendex]]/0.38</f>
        <v>0.65372095478165693</v>
      </c>
      <c r="DJ183" s="14">
        <f>SUM(Table1[[#This Row],[DPI]:[%Tendex]])/32</f>
        <v>0.57832712165149114</v>
      </c>
    </row>
    <row r="184" spans="1:114" x14ac:dyDescent="0.25">
      <c r="A184" t="s">
        <v>82</v>
      </c>
      <c r="B184" t="s">
        <v>101</v>
      </c>
      <c r="C184" t="s">
        <v>93</v>
      </c>
      <c r="D184" t="s">
        <v>72</v>
      </c>
      <c r="E184" s="7">
        <v>10.5</v>
      </c>
      <c r="F184" t="s">
        <v>103</v>
      </c>
      <c r="G184" s="7">
        <v>102.39</v>
      </c>
      <c r="H184" s="6">
        <v>29</v>
      </c>
      <c r="I184" s="6">
        <v>37</v>
      </c>
      <c r="J184" s="6">
        <v>26</v>
      </c>
      <c r="K184" s="6">
        <v>11</v>
      </c>
      <c r="L184" s="8">
        <f>Table1[[#This Row],[W]]/Table1[[#This Row],[GP]]</f>
        <v>0.70270270270270274</v>
      </c>
      <c r="M184" s="6">
        <v>29602</v>
      </c>
      <c r="N184" s="7">
        <v>29.1</v>
      </c>
      <c r="O184" s="7">
        <v>1076.7</v>
      </c>
      <c r="P184" s="7">
        <v>21.1</v>
      </c>
      <c r="Q184" s="7">
        <v>7</v>
      </c>
      <c r="R184" s="7">
        <v>16.5</v>
      </c>
      <c r="S184" s="7">
        <v>42.5</v>
      </c>
      <c r="T184" s="7">
        <v>3.2</v>
      </c>
      <c r="U184" s="7">
        <v>8.1</v>
      </c>
      <c r="V184" s="7">
        <v>39.9</v>
      </c>
      <c r="W184" s="7">
        <v>3.9</v>
      </c>
      <c r="X184" s="7">
        <v>4.3</v>
      </c>
      <c r="Y184" s="7">
        <v>89.4</v>
      </c>
      <c r="Z184" s="7">
        <v>0.4</v>
      </c>
      <c r="AA184" s="7">
        <v>5.4</v>
      </c>
      <c r="AB184" s="7">
        <v>5.8</v>
      </c>
      <c r="AC184" s="7">
        <v>0.4</v>
      </c>
      <c r="AD184" s="7">
        <v>3.9</v>
      </c>
      <c r="AE184" s="7">
        <v>2.9</v>
      </c>
      <c r="AF184" s="7">
        <v>1.3</v>
      </c>
      <c r="AG184" s="7">
        <v>0.5</v>
      </c>
      <c r="AH184" s="7">
        <v>0.8</v>
      </c>
      <c r="AI184" s="7">
        <v>2.4</v>
      </c>
      <c r="AJ184" s="7">
        <v>3.6</v>
      </c>
      <c r="AK184" s="7">
        <v>113.3</v>
      </c>
      <c r="AL184" s="7">
        <v>105.5</v>
      </c>
      <c r="AM184" s="7">
        <v>20.8</v>
      </c>
      <c r="AN184" s="7">
        <v>1.4</v>
      </c>
      <c r="AO184" s="7">
        <v>17.100000000000001</v>
      </c>
      <c r="AP184" s="7">
        <v>11.5</v>
      </c>
      <c r="AQ184" s="7">
        <f>0.96*Table1[[#This Row],[FGA]]+Table1[[#This Row],[TOV]]+(0.44*Table1[[#This Row],[FTA]]-Table1[[#This Row],[OREB]])</f>
        <v>20.231999999999999</v>
      </c>
      <c r="AR184" s="5">
        <v>5</v>
      </c>
      <c r="AS184" s="5">
        <v>0</v>
      </c>
      <c r="AT184" s="5">
        <v>3.9</v>
      </c>
      <c r="AU184" s="5">
        <v>182.5</v>
      </c>
      <c r="AV184" s="9">
        <f>Table1[[#This Row],[BLK]]+Table1[[#This Row],[PFD]]+Table1[[#This Row],[STL]]+Table1[Deflections]+Table1[[#This Row],[LooseBallsRecovered]]+Table1[[#This Row],[REB]]-Table1[[#This Row],[TOV]]+Table1[[#This Row],[ScreenAssistsPTS]]</f>
        <v>13.2</v>
      </c>
      <c r="AW18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5.5499999999999989</v>
      </c>
      <c r="AX184" s="9">
        <f>Table1[[#This Row],[PTS]]/Table1[[#This Row],[POSS/G]]</f>
        <v>1.0429023329379203</v>
      </c>
      <c r="AY184" s="9">
        <v>15.5</v>
      </c>
      <c r="AZ184" s="9">
        <v>0.9</v>
      </c>
      <c r="BA184" s="9">
        <f>P184+AB184+AD184</f>
        <v>30.8</v>
      </c>
      <c r="BB184" s="9">
        <v>1.35</v>
      </c>
      <c r="BC184" s="9">
        <v>2.9</v>
      </c>
      <c r="BD184" s="9">
        <v>1.1000000000000001</v>
      </c>
      <c r="BE184" s="9">
        <v>1584.4686352820802</v>
      </c>
      <c r="BF184" s="15">
        <v>23.6</v>
      </c>
      <c r="BG184" s="15">
        <v>13</v>
      </c>
      <c r="BH184" s="9">
        <v>9.5</v>
      </c>
      <c r="BI184" s="9">
        <v>52.4</v>
      </c>
      <c r="BJ184" s="9">
        <f>0.4*Table1[[#This Row],[EFG%]]+0.25*Table1[[#This Row],[TOV%]]+0.2*Table1[[#This Row],[REB%]]+0.15*Table1[[#This Row],[FTr]]</f>
        <v>29.65</v>
      </c>
      <c r="BK184" s="9">
        <v>57.5</v>
      </c>
      <c r="BL184" s="9">
        <v>29.9</v>
      </c>
      <c r="BM184" s="9">
        <v>102.87</v>
      </c>
      <c r="BN184" s="9">
        <v>14.2</v>
      </c>
      <c r="BO184" s="9">
        <v>7.8</v>
      </c>
      <c r="BP184" s="9">
        <v>36.5</v>
      </c>
      <c r="BQ184" s="9">
        <v>4.5999999999999996</v>
      </c>
      <c r="BR184" s="9">
        <v>1.94</v>
      </c>
      <c r="BS184" s="9">
        <v>0.153</v>
      </c>
      <c r="BT184" s="9">
        <v>3.2</v>
      </c>
      <c r="BU184" s="9">
        <v>5.5033240827739798</v>
      </c>
      <c r="BV18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10.480000000000006</v>
      </c>
      <c r="BW184" s="9">
        <v>2.4700000000000002</v>
      </c>
      <c r="BX184" s="9">
        <v>2</v>
      </c>
      <c r="BY184" s="9">
        <v>20.51</v>
      </c>
      <c r="BZ18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19.800000000000004</v>
      </c>
      <c r="CA184" s="9">
        <f>Table1[[#This Row],[VA]]/30</f>
        <v>6.083333333333333</v>
      </c>
      <c r="CB18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20.200000000000003</v>
      </c>
      <c r="CC18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0.20093647312649257</v>
      </c>
      <c r="CD184" s="12">
        <f>Table1[[#This Row],[Hustle]]/38</f>
        <v>0.34736842105263155</v>
      </c>
      <c r="CE184" s="12">
        <f>Table1[[#This Row],[Utility]]/23</f>
        <v>0.24130434782608692</v>
      </c>
      <c r="CF184" s="12">
        <f>Table1[[#This Row],[PPP]]/1.8</f>
        <v>0.57939018496551131</v>
      </c>
      <c r="CG184" s="12">
        <f>Table1[[#This Row],[AST Ratio]]/35</f>
        <v>0.44285714285714284</v>
      </c>
      <c r="CH184" s="12">
        <f>Table1[[#This Row],[ScreenAssistsPTS]]/18</f>
        <v>0.05</v>
      </c>
      <c r="CI184" s="12">
        <f>Table1[[#This Row],[PRA]]/50</f>
        <v>0.61599999999999999</v>
      </c>
      <c r="CJ184" s="12">
        <f>Table1[[#This Row],[AST/TO]]/3</f>
        <v>0.45</v>
      </c>
      <c r="CK184" s="12">
        <f>Table1[[#This Row],[REB]]/25</f>
        <v>0.23199999999999998</v>
      </c>
      <c r="CL184" s="12">
        <f>Table1[[#This Row],[Deflections]]/5</f>
        <v>0.57999999999999996</v>
      </c>
      <c r="CM184" s="12">
        <f>Table1[[#This Row],[LooseBallsRecovered]]/2.3</f>
        <v>0.47826086956521746</v>
      </c>
      <c r="CN184" s="12">
        <f>Table1[[#This Row],[TeamELO]]/1800</f>
        <v>0.88026035293448901</v>
      </c>
      <c r="CO184" s="12">
        <f>Table1[[#This Row],[EFG%]]/70</f>
        <v>0.74857142857142855</v>
      </c>
      <c r="CP184" s="12">
        <f>Table1[[#This Row],[TS%]]/70</f>
        <v>0.8214285714285714</v>
      </c>
      <c r="CQ184" s="12">
        <f>Table1[[#This Row],[USG%]]/40</f>
        <v>0.74749999999999994</v>
      </c>
      <c r="CR184" s="12">
        <f>Table1[[#This Row],[PACE]]/110</f>
        <v>0.93518181818181823</v>
      </c>
      <c r="CS184" s="12">
        <f>Table1[[#This Row],[PIE]]/24</f>
        <v>0.59166666666666667</v>
      </c>
      <c r="CT184" s="12">
        <f>(0.4*Table1[[#This Row],[EFG%]]+0.25*Table1[[#This Row],[TOV%]]+0.2*Table1[[#This Row],[REB%]]+0.15*Table1[[#This Row],[FTr]])/42</f>
        <v>0.70595238095238089</v>
      </c>
      <c r="CU184" s="12">
        <f>Table1[[#This Row],[NETRTG]]/17</f>
        <v>0.45882352941176469</v>
      </c>
      <c r="CV184" s="12">
        <f>Table1[[#This Row],[FP]]/62</f>
        <v>0.58870967741935487</v>
      </c>
      <c r="CW184" s="12">
        <f>Table1[[#This Row],[RPM(+/-)]]/12</f>
        <v>0.3833333333333333</v>
      </c>
      <c r="CX184" s="12">
        <f>Table1[[#This Row],[BPM]]/12</f>
        <v>0.16166666666666665</v>
      </c>
      <c r="CY184" s="12">
        <f>Table1[[#This Row],[WS/48]]/0.3</f>
        <v>0.51</v>
      </c>
      <c r="CZ184" s="12">
        <f>Table1[[#This Row],[PIPM]]/9</f>
        <v>0.35555555555555557</v>
      </c>
      <c r="DA184" s="12">
        <f>Table1[[#This Row],[WAR]]/20</f>
        <v>0.27516620413869897</v>
      </c>
      <c r="DB184" s="12">
        <f>Table1[[#This Row],[GmSc]]/21</f>
        <v>0.4990476190476193</v>
      </c>
      <c r="DC184" s="12">
        <f>Table1[[#This Row],[WinsRPM]]/21</f>
        <v>0.11761904761904762</v>
      </c>
      <c r="DD184" s="12">
        <f>Table1[[#This Row],[VORP]]/10</f>
        <v>0.2</v>
      </c>
      <c r="DE184" s="12">
        <f>Table1[[#This Row],[PER]]/33</f>
        <v>0.62151515151515158</v>
      </c>
      <c r="DF184" s="12">
        <f>Table1[[#This Row],[EFF]]/36</f>
        <v>0.55000000000000016</v>
      </c>
      <c r="DG184" s="12">
        <f>Table1[[#This Row],[EWA]]/30</f>
        <v>0.20277777777777778</v>
      </c>
      <c r="DH184" s="12">
        <f>Table1[[#This Row],[PIR]]/40</f>
        <v>0.50500000000000012</v>
      </c>
      <c r="DI184" s="12">
        <f>Table1[[#This Row],[Tendex]]/0.38</f>
        <v>0.52878019243813834</v>
      </c>
      <c r="DJ184" s="14">
        <f>SUM(Table1[[#This Row],[DPI]:[%Tendex]])/32</f>
        <v>0.48142927937265789</v>
      </c>
    </row>
    <row r="185" spans="1:114" x14ac:dyDescent="0.25">
      <c r="A185" t="s">
        <v>96</v>
      </c>
      <c r="B185" t="s">
        <v>97</v>
      </c>
      <c r="C185" t="s">
        <v>92</v>
      </c>
      <c r="D185" t="s">
        <v>62</v>
      </c>
      <c r="E185" s="7">
        <v>11</v>
      </c>
      <c r="F185" t="s">
        <v>100</v>
      </c>
      <c r="G185" s="7">
        <v>99.6</v>
      </c>
      <c r="H185" s="6">
        <v>20</v>
      </c>
      <c r="I185" s="6">
        <v>35</v>
      </c>
      <c r="J185" s="6">
        <v>16</v>
      </c>
      <c r="K185" s="6">
        <v>19</v>
      </c>
      <c r="L185" s="8">
        <f>Table1[[#This Row],[W]]/Table1[[#This Row],[GP]]</f>
        <v>0.45714285714285713</v>
      </c>
      <c r="M185" s="6">
        <v>14780</v>
      </c>
      <c r="N185" s="7">
        <v>32.200000000000003</v>
      </c>
      <c r="O185" s="7">
        <v>1127</v>
      </c>
      <c r="P185" s="7">
        <v>19.600000000000001</v>
      </c>
      <c r="Q185" s="7">
        <v>6.4</v>
      </c>
      <c r="R185" s="7">
        <v>14.6</v>
      </c>
      <c r="S185" s="7">
        <v>43.6</v>
      </c>
      <c r="T185" s="7">
        <v>2.2999999999999998</v>
      </c>
      <c r="U185" s="7">
        <v>6.3</v>
      </c>
      <c r="V185" s="7">
        <v>37.4</v>
      </c>
      <c r="W185" s="7">
        <v>4.5</v>
      </c>
      <c r="X185" s="7">
        <v>5.9</v>
      </c>
      <c r="Y185" s="7">
        <v>76.2</v>
      </c>
      <c r="Z185" s="7">
        <v>1.1000000000000001</v>
      </c>
      <c r="AA185" s="7">
        <v>5.4</v>
      </c>
      <c r="AB185" s="7">
        <v>6.5</v>
      </c>
      <c r="AC185" s="7">
        <v>0.1</v>
      </c>
      <c r="AD185" s="7">
        <v>5</v>
      </c>
      <c r="AE185" s="7">
        <v>3.5</v>
      </c>
      <c r="AF185" s="7">
        <v>1.1000000000000001</v>
      </c>
      <c r="AG185" s="7">
        <v>0.3</v>
      </c>
      <c r="AH185" s="7">
        <v>0.6</v>
      </c>
      <c r="AI185" s="7">
        <v>1.9</v>
      </c>
      <c r="AJ185" s="7">
        <v>5.0999999999999996</v>
      </c>
      <c r="AK185" s="7">
        <v>107.8</v>
      </c>
      <c r="AL185" s="7">
        <v>108.2</v>
      </c>
      <c r="AM185" s="7">
        <v>25.5</v>
      </c>
      <c r="AN185" s="7">
        <v>3.3</v>
      </c>
      <c r="AO185" s="7">
        <v>16</v>
      </c>
      <c r="AP185" s="7">
        <v>13.5</v>
      </c>
      <c r="AQ185" s="7">
        <f>0.96*Table1[[#This Row],[FGA]]+Table1[[#This Row],[TOV]]+(0.44*Table1[[#This Row],[FTA]]-Table1[[#This Row],[OREB]])</f>
        <v>19.011999999999997</v>
      </c>
      <c r="AR185" s="5">
        <v>5</v>
      </c>
      <c r="AS185" s="5">
        <v>0</v>
      </c>
      <c r="AT185" s="5">
        <v>7</v>
      </c>
      <c r="AU185" s="5">
        <v>280</v>
      </c>
      <c r="AV185" s="9">
        <f>Table1[[#This Row],[BLK]]+Table1[[#This Row],[PFD]]+Table1[[#This Row],[STL]]+Table1[Deflections]+Table1[[#This Row],[LooseBallsRecovered]]+Table1[[#This Row],[REB]]-Table1[[#This Row],[TOV]]+Table1[[#This Row],[ScreenAssistsPTS]]</f>
        <v>13.2</v>
      </c>
      <c r="AW18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5.65</v>
      </c>
      <c r="AX185" s="9">
        <f>Table1[[#This Row],[PTS]]/Table1[[#This Row],[POSS/G]]</f>
        <v>1.0309278350515467</v>
      </c>
      <c r="AY185" s="9">
        <v>19.600000000000001</v>
      </c>
      <c r="AZ185" s="9">
        <v>0.2</v>
      </c>
      <c r="BA185" s="9">
        <f>P185+AB185+AD185</f>
        <v>31.1</v>
      </c>
      <c r="BB185" s="9">
        <v>1.45</v>
      </c>
      <c r="BC185" s="9">
        <v>1.9</v>
      </c>
      <c r="BD185" s="9">
        <v>1.6</v>
      </c>
      <c r="BE185" s="9">
        <v>1440.0406426680024</v>
      </c>
      <c r="BF185" s="15">
        <v>30.8</v>
      </c>
      <c r="BG185" s="15">
        <v>16</v>
      </c>
      <c r="BH185" s="9">
        <v>9.6999999999999993</v>
      </c>
      <c r="BI185" s="9">
        <v>51.7</v>
      </c>
      <c r="BJ185" s="9">
        <f>0.4*Table1[[#This Row],[EFG%]]+0.25*Table1[[#This Row],[TOV%]]+0.2*Table1[[#This Row],[REB%]]+0.15*Table1[[#This Row],[FTr]]</f>
        <v>31.240000000000006</v>
      </c>
      <c r="BK185" s="9">
        <v>56.9</v>
      </c>
      <c r="BL185" s="9">
        <v>26.5</v>
      </c>
      <c r="BM185" s="9">
        <v>102.17</v>
      </c>
      <c r="BN185" s="9">
        <v>13.3</v>
      </c>
      <c r="BO185" s="9">
        <v>-0.4</v>
      </c>
      <c r="BP185" s="9">
        <v>35.5</v>
      </c>
      <c r="BQ185" s="9">
        <v>0.4</v>
      </c>
      <c r="BR185" s="9">
        <v>6</v>
      </c>
      <c r="BS185" s="9">
        <v>0.14000000000000001</v>
      </c>
      <c r="BT185" s="9">
        <v>0.5</v>
      </c>
      <c r="BU185" s="9">
        <v>5</v>
      </c>
      <c r="BV18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9.5800000000000072</v>
      </c>
      <c r="BW185" s="9">
        <v>5.5</v>
      </c>
      <c r="BX185" s="9">
        <v>3</v>
      </c>
      <c r="BY185" s="9">
        <v>19</v>
      </c>
      <c r="BZ18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19.399999999999999</v>
      </c>
      <c r="CA185" s="9">
        <f>Table1[[#This Row],[VA]]/30</f>
        <v>9.3333333333333339</v>
      </c>
      <c r="CB18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22</v>
      </c>
      <c r="CC18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0.20832487002134537</v>
      </c>
      <c r="CD185" s="12">
        <f>Table1[[#This Row],[Hustle]]/38</f>
        <v>0.34736842105263155</v>
      </c>
      <c r="CE185" s="12">
        <f>Table1[[#This Row],[Utility]]/23</f>
        <v>0.2456521739130435</v>
      </c>
      <c r="CF185" s="12">
        <f>Table1[[#This Row],[PPP]]/1.8</f>
        <v>0.57273768613974818</v>
      </c>
      <c r="CG185" s="12">
        <f>Table1[[#This Row],[AST Ratio]]/35</f>
        <v>0.56000000000000005</v>
      </c>
      <c r="CH185" s="12">
        <f>Table1[[#This Row],[ScreenAssistsPTS]]/18</f>
        <v>1.1111111111111112E-2</v>
      </c>
      <c r="CI185" s="12">
        <f>Table1[[#This Row],[PRA]]/50</f>
        <v>0.622</v>
      </c>
      <c r="CJ185" s="12">
        <f>Table1[[#This Row],[AST/TO]]/3</f>
        <v>0.48333333333333334</v>
      </c>
      <c r="CK185" s="12">
        <f>Table1[[#This Row],[REB]]/25</f>
        <v>0.26</v>
      </c>
      <c r="CL185" s="12">
        <f>Table1[[#This Row],[Deflections]]/5</f>
        <v>0.38</v>
      </c>
      <c r="CM185" s="12">
        <f>Table1[[#This Row],[LooseBallsRecovered]]/2.3</f>
        <v>0.69565217391304357</v>
      </c>
      <c r="CN185" s="12">
        <f>Table1[[#This Row],[TeamELO]]/1800</f>
        <v>0.80002257926000131</v>
      </c>
      <c r="CO185" s="12">
        <f>Table1[[#This Row],[EFG%]]/70</f>
        <v>0.73857142857142866</v>
      </c>
      <c r="CP185" s="12">
        <f>Table1[[#This Row],[TS%]]/70</f>
        <v>0.81285714285714283</v>
      </c>
      <c r="CQ185" s="12">
        <f>Table1[[#This Row],[USG%]]/40</f>
        <v>0.66249999999999998</v>
      </c>
      <c r="CR185" s="12">
        <f>Table1[[#This Row],[PACE]]/110</f>
        <v>0.92881818181818188</v>
      </c>
      <c r="CS185" s="12">
        <f>Table1[[#This Row],[PIE]]/24</f>
        <v>0.5541666666666667</v>
      </c>
      <c r="CT185" s="12">
        <f>(0.4*Table1[[#This Row],[EFG%]]+0.25*Table1[[#This Row],[TOV%]]+0.2*Table1[[#This Row],[REB%]]+0.15*Table1[[#This Row],[FTr]])/42</f>
        <v>0.74380952380952392</v>
      </c>
      <c r="CU185" s="12">
        <f>Table1[[#This Row],[NETRTG]]/17</f>
        <v>-2.3529411764705882E-2</v>
      </c>
      <c r="CV185" s="12">
        <f>Table1[[#This Row],[FP]]/62</f>
        <v>0.57258064516129037</v>
      </c>
      <c r="CW185" s="12">
        <f>Table1[[#This Row],[RPM(+/-)]]/12</f>
        <v>3.3333333333333333E-2</v>
      </c>
      <c r="CX185" s="12">
        <f>Table1[[#This Row],[BPM]]/12</f>
        <v>0.5</v>
      </c>
      <c r="CY185" s="12">
        <f>Table1[[#This Row],[WS/48]]/0.3</f>
        <v>0.46666666666666673</v>
      </c>
      <c r="CZ185" s="12">
        <f>Table1[[#This Row],[PIPM]]/9</f>
        <v>5.5555555555555552E-2</v>
      </c>
      <c r="DA185" s="12">
        <f>Table1[[#This Row],[WAR]]/20</f>
        <v>0.25</v>
      </c>
      <c r="DB185" s="12">
        <f>Table1[[#This Row],[GmSc]]/21</f>
        <v>0.45619047619047653</v>
      </c>
      <c r="DC185" s="12">
        <f>Table1[[#This Row],[WinsRPM]]/21</f>
        <v>0.26190476190476192</v>
      </c>
      <c r="DD185" s="12">
        <f>Table1[[#This Row],[VORP]]/10</f>
        <v>0.3</v>
      </c>
      <c r="DE185" s="12">
        <f>Table1[[#This Row],[PER]]/33</f>
        <v>0.5757575757575758</v>
      </c>
      <c r="DF185" s="12">
        <f>Table1[[#This Row],[EFF]]/36</f>
        <v>0.53888888888888886</v>
      </c>
      <c r="DG185" s="12">
        <f>Table1[[#This Row],[EWA]]/30</f>
        <v>0.31111111111111112</v>
      </c>
      <c r="DH185" s="12">
        <f>Table1[[#This Row],[PIR]]/40</f>
        <v>0.55000000000000004</v>
      </c>
      <c r="DI185" s="12">
        <f>Table1[[#This Row],[Tendex]]/0.38</f>
        <v>0.5482233421614352</v>
      </c>
      <c r="DJ185" s="14">
        <f>SUM(Table1[[#This Row],[DPI]:[%Tendex]])/32</f>
        <v>0.46297760523163284</v>
      </c>
    </row>
    <row r="186" spans="1:114" x14ac:dyDescent="0.25">
      <c r="A186" t="s">
        <v>74</v>
      </c>
      <c r="B186" t="s">
        <v>97</v>
      </c>
      <c r="C186" t="s">
        <v>92</v>
      </c>
      <c r="D186" t="s">
        <v>62</v>
      </c>
      <c r="E186" s="7">
        <v>11</v>
      </c>
      <c r="F186" t="s">
        <v>75</v>
      </c>
      <c r="G186" s="7">
        <v>100.43</v>
      </c>
      <c r="H186" s="6">
        <v>27</v>
      </c>
      <c r="I186" s="6">
        <v>34</v>
      </c>
      <c r="J186" s="6">
        <v>20</v>
      </c>
      <c r="K186" s="6">
        <v>14</v>
      </c>
      <c r="L186" s="8">
        <f>Table1[[#This Row],[W]]/Table1[[#This Row],[GP]]</f>
        <v>0.58823529411764708</v>
      </c>
      <c r="M186" s="6">
        <v>4360.0208333333376</v>
      </c>
      <c r="N186" s="7">
        <v>32.299999999999997</v>
      </c>
      <c r="O186" s="7">
        <v>1098.1999999999998</v>
      </c>
      <c r="P186" s="7">
        <v>23.1</v>
      </c>
      <c r="Q186" s="7">
        <v>8.8000000000000007</v>
      </c>
      <c r="R186" s="7">
        <v>18</v>
      </c>
      <c r="S186" s="7">
        <v>48.8</v>
      </c>
      <c r="T186" s="7">
        <v>2.7</v>
      </c>
      <c r="U186" s="7">
        <v>6.6</v>
      </c>
      <c r="V186" s="7">
        <v>40.799999999999997</v>
      </c>
      <c r="W186" s="7">
        <v>2.9</v>
      </c>
      <c r="X186" s="7">
        <v>3.4</v>
      </c>
      <c r="Y186" s="7">
        <v>85.3</v>
      </c>
      <c r="Z186" s="7">
        <v>1.3</v>
      </c>
      <c r="AA186" s="7">
        <v>3.7</v>
      </c>
      <c r="AB186" s="7">
        <v>4.9000000000000004</v>
      </c>
      <c r="AC186" s="7">
        <v>0.3</v>
      </c>
      <c r="AD186" s="7">
        <v>6.6</v>
      </c>
      <c r="AE186" s="7">
        <v>2.6</v>
      </c>
      <c r="AF186" s="7">
        <v>1.6</v>
      </c>
      <c r="AG186" s="7">
        <v>0.4</v>
      </c>
      <c r="AH186" s="7">
        <v>0.6</v>
      </c>
      <c r="AI186" s="7">
        <v>2.2999999999999998</v>
      </c>
      <c r="AJ186" s="7">
        <v>3.7</v>
      </c>
      <c r="AK186" s="7">
        <v>113.5</v>
      </c>
      <c r="AL186" s="7">
        <v>104.4</v>
      </c>
      <c r="AM186" s="7">
        <v>32.9</v>
      </c>
      <c r="AN186" s="7">
        <v>3.8</v>
      </c>
      <c r="AO186" s="7">
        <v>10.8</v>
      </c>
      <c r="AP186" s="7">
        <v>9</v>
      </c>
      <c r="AQ186" s="7">
        <f>0.96*Table1[[#This Row],[FGA]]+Table1[[#This Row],[TOV]]+(0.44*Table1[[#This Row],[FTA]]-Table1[[#This Row],[OREB]])</f>
        <v>20.076000000000004</v>
      </c>
      <c r="AR186" s="5">
        <v>8</v>
      </c>
      <c r="AS186" s="5">
        <v>0</v>
      </c>
      <c r="AT186" s="5">
        <v>10</v>
      </c>
      <c r="AU186" s="5">
        <v>420</v>
      </c>
      <c r="AV186" s="9">
        <f>Table1[[#This Row],[BLK]]+Table1[[#This Row],[PFD]]+Table1[[#This Row],[STL]]+Table1[Deflections]+Table1[[#This Row],[LooseBallsRecovered]]+Table1[[#This Row],[REB]]-Table1[[#This Row],[TOV]]+Table1[[#This Row],[ScreenAssistsPTS]]</f>
        <v>13.100000000000001</v>
      </c>
      <c r="AW18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7.8600000000000012</v>
      </c>
      <c r="AX186" s="9">
        <f>Table1[[#This Row],[PTS]]/Table1[[#This Row],[POSS/G]]</f>
        <v>1.1506276150627612</v>
      </c>
      <c r="AY186" s="9">
        <v>23.1</v>
      </c>
      <c r="AZ186" s="9">
        <v>0.6</v>
      </c>
      <c r="BA186" s="9">
        <f>P186+AB186+AD186</f>
        <v>34.6</v>
      </c>
      <c r="BB186" s="9">
        <v>2.56</v>
      </c>
      <c r="BC186" s="9">
        <v>2.5</v>
      </c>
      <c r="BD186" s="9">
        <v>2</v>
      </c>
      <c r="BE186" s="9">
        <v>1584.5519728600937</v>
      </c>
      <c r="BF186" s="15">
        <v>16.100000000000001</v>
      </c>
      <c r="BG186" s="15">
        <v>11</v>
      </c>
      <c r="BH186" s="9">
        <v>7.3</v>
      </c>
      <c r="BI186" s="9">
        <v>56.2</v>
      </c>
      <c r="BJ186" s="9">
        <f>0.4*Table1[[#This Row],[EFG%]]+0.25*Table1[[#This Row],[TOV%]]+0.2*Table1[[#This Row],[REB%]]+0.15*Table1[[#This Row],[FTr]]</f>
        <v>29.105000000000004</v>
      </c>
      <c r="BK186" s="9">
        <v>59.4</v>
      </c>
      <c r="BL186" s="9">
        <v>28.4</v>
      </c>
      <c r="BM186" s="9">
        <v>101.37</v>
      </c>
      <c r="BN186" s="9">
        <v>16.399999999999999</v>
      </c>
      <c r="BO186" s="9">
        <v>9</v>
      </c>
      <c r="BP186" s="9">
        <v>42.6</v>
      </c>
      <c r="BQ186" s="9">
        <v>6.9</v>
      </c>
      <c r="BR186" s="9">
        <v>7.5</v>
      </c>
      <c r="BS186" s="9">
        <v>0.21</v>
      </c>
      <c r="BT186" s="9">
        <v>6</v>
      </c>
      <c r="BU186" s="9">
        <v>12</v>
      </c>
      <c r="BV18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13.240000000000002</v>
      </c>
      <c r="BW186" s="9">
        <v>10.1</v>
      </c>
      <c r="BX186" s="9">
        <v>5</v>
      </c>
      <c r="BY186" s="9">
        <v>19.600000000000001</v>
      </c>
      <c r="BZ18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24.3</v>
      </c>
      <c r="CA186" s="9">
        <f>Table1[[#This Row],[VA]]/30</f>
        <v>14</v>
      </c>
      <c r="CB18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25.100000000000005</v>
      </c>
      <c r="CC18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0.25837850076577468</v>
      </c>
      <c r="CD186" s="12">
        <f>Table1[[#This Row],[Hustle]]/38</f>
        <v>0.34473684210526317</v>
      </c>
      <c r="CE186" s="12">
        <f>Table1[[#This Row],[Utility]]/23</f>
        <v>0.34173913043478266</v>
      </c>
      <c r="CF186" s="12">
        <f>Table1[[#This Row],[PPP]]/1.8</f>
        <v>0.63923756392375619</v>
      </c>
      <c r="CG186" s="12">
        <f>Table1[[#This Row],[AST Ratio]]/35</f>
        <v>0.66</v>
      </c>
      <c r="CH186" s="12">
        <f>Table1[[#This Row],[ScreenAssistsPTS]]/18</f>
        <v>3.3333333333333333E-2</v>
      </c>
      <c r="CI186" s="12">
        <f>Table1[[#This Row],[PRA]]/50</f>
        <v>0.69200000000000006</v>
      </c>
      <c r="CJ186" s="12">
        <f>Table1[[#This Row],[AST/TO]]/3</f>
        <v>0.85333333333333339</v>
      </c>
      <c r="CK186" s="12">
        <f>Table1[[#This Row],[REB]]/25</f>
        <v>0.19600000000000001</v>
      </c>
      <c r="CL186" s="12">
        <f>Table1[[#This Row],[Deflections]]/5</f>
        <v>0.5</v>
      </c>
      <c r="CM186" s="12">
        <f>Table1[[#This Row],[LooseBallsRecovered]]/2.3</f>
        <v>0.86956521739130443</v>
      </c>
      <c r="CN186" s="12">
        <f>Table1[[#This Row],[TeamELO]]/1800</f>
        <v>0.88030665158894095</v>
      </c>
      <c r="CO186" s="12">
        <f>Table1[[#This Row],[EFG%]]/70</f>
        <v>0.80285714285714294</v>
      </c>
      <c r="CP186" s="12">
        <f>Table1[[#This Row],[TS%]]/70</f>
        <v>0.84857142857142853</v>
      </c>
      <c r="CQ186" s="12">
        <f>Table1[[#This Row],[USG%]]/40</f>
        <v>0.71</v>
      </c>
      <c r="CR186" s="12">
        <f>Table1[[#This Row],[PACE]]/110</f>
        <v>0.92154545454545456</v>
      </c>
      <c r="CS186" s="12">
        <f>Table1[[#This Row],[PIE]]/24</f>
        <v>0.68333333333333324</v>
      </c>
      <c r="CT186" s="12">
        <f>(0.4*Table1[[#This Row],[EFG%]]+0.25*Table1[[#This Row],[TOV%]]+0.2*Table1[[#This Row],[REB%]]+0.15*Table1[[#This Row],[FTr]])/42</f>
        <v>0.69297619047619052</v>
      </c>
      <c r="CU186" s="12">
        <f>Table1[[#This Row],[NETRTG]]/17</f>
        <v>0.52941176470588236</v>
      </c>
      <c r="CV186" s="12">
        <f>Table1[[#This Row],[FP]]/62</f>
        <v>0.68709677419354842</v>
      </c>
      <c r="CW186" s="12">
        <f>Table1[[#This Row],[RPM(+/-)]]/12</f>
        <v>0.57500000000000007</v>
      </c>
      <c r="CX186" s="12">
        <f>Table1[[#This Row],[BPM]]/12</f>
        <v>0.625</v>
      </c>
      <c r="CY186" s="12">
        <f>Table1[[#This Row],[WS/48]]/0.3</f>
        <v>0.7</v>
      </c>
      <c r="CZ186" s="12">
        <f>Table1[[#This Row],[PIPM]]/9</f>
        <v>0.66666666666666663</v>
      </c>
      <c r="DA186" s="12">
        <f>Table1[[#This Row],[WAR]]/20</f>
        <v>0.6</v>
      </c>
      <c r="DB186" s="12">
        <f>Table1[[#This Row],[GmSc]]/21</f>
        <v>0.63047619047619052</v>
      </c>
      <c r="DC186" s="12">
        <f>Table1[[#This Row],[WinsRPM]]/21</f>
        <v>0.48095238095238091</v>
      </c>
      <c r="DD186" s="12">
        <f>Table1[[#This Row],[VORP]]/10</f>
        <v>0.5</v>
      </c>
      <c r="DE186" s="12">
        <f>Table1[[#This Row],[PER]]/33</f>
        <v>0.59393939393939399</v>
      </c>
      <c r="DF186" s="12">
        <f>Table1[[#This Row],[EFF]]/36</f>
        <v>0.67500000000000004</v>
      </c>
      <c r="DG186" s="12">
        <f>Table1[[#This Row],[EWA]]/30</f>
        <v>0.46666666666666667</v>
      </c>
      <c r="DH186" s="12">
        <f>Table1[[#This Row],[PIR]]/40</f>
        <v>0.62750000000000017</v>
      </c>
      <c r="DI186" s="12">
        <f>Table1[[#This Row],[Tendex]]/0.38</f>
        <v>0.67994342306782807</v>
      </c>
      <c r="DJ186" s="14">
        <f>SUM(Table1[[#This Row],[DPI]:[%Tendex]])/32</f>
        <v>0.61584965258008817</v>
      </c>
    </row>
    <row r="187" spans="1:114" x14ac:dyDescent="0.25">
      <c r="A187" t="s">
        <v>74</v>
      </c>
      <c r="B187" t="s">
        <v>97</v>
      </c>
      <c r="C187" t="s">
        <v>94</v>
      </c>
      <c r="D187" t="s">
        <v>62</v>
      </c>
      <c r="E187" s="7">
        <v>11</v>
      </c>
      <c r="F187" t="s">
        <v>75</v>
      </c>
      <c r="G187" s="7">
        <v>100.43</v>
      </c>
      <c r="H187" s="6">
        <v>27</v>
      </c>
      <c r="I187" s="6">
        <v>67</v>
      </c>
      <c r="J187" s="6">
        <v>37</v>
      </c>
      <c r="K187" s="6">
        <v>30</v>
      </c>
      <c r="L187" s="8">
        <f>Table1[[#This Row],[W]]/Table1[[#This Row],[GP]]</f>
        <v>0.55223880597014929</v>
      </c>
      <c r="M187" s="6">
        <v>34050</v>
      </c>
      <c r="N187" s="7">
        <v>33</v>
      </c>
      <c r="O187" s="7">
        <v>2211</v>
      </c>
      <c r="P187" s="7">
        <v>23.8</v>
      </c>
      <c r="Q187" s="7">
        <v>9</v>
      </c>
      <c r="R187" s="7">
        <v>18.5</v>
      </c>
      <c r="S187" s="7">
        <v>48.7</v>
      </c>
      <c r="T187" s="7">
        <v>2.6</v>
      </c>
      <c r="U187" s="7">
        <v>6.5</v>
      </c>
      <c r="V187" s="7">
        <v>40.1</v>
      </c>
      <c r="W187" s="7">
        <v>3.2</v>
      </c>
      <c r="X187" s="7">
        <v>3.7</v>
      </c>
      <c r="Y187" s="7">
        <v>87.3</v>
      </c>
      <c r="Z187" s="7">
        <v>1.1000000000000001</v>
      </c>
      <c r="AA187" s="7">
        <v>3.9</v>
      </c>
      <c r="AB187" s="7">
        <v>5</v>
      </c>
      <c r="AC187" s="7">
        <v>0.3</v>
      </c>
      <c r="AD187" s="7">
        <v>6.9</v>
      </c>
      <c r="AE187" s="7">
        <v>2.6</v>
      </c>
      <c r="AF187" s="7">
        <v>1.5</v>
      </c>
      <c r="AG187" s="7">
        <v>0.5</v>
      </c>
      <c r="AH187" s="7">
        <v>0.7</v>
      </c>
      <c r="AI187" s="7">
        <v>2.5</v>
      </c>
      <c r="AJ187" s="7">
        <v>3.6</v>
      </c>
      <c r="AK187" s="7">
        <v>113.4</v>
      </c>
      <c r="AL187" s="7">
        <v>107.1</v>
      </c>
      <c r="AM187" s="7">
        <v>33</v>
      </c>
      <c r="AN187" s="7">
        <v>3.1</v>
      </c>
      <c r="AO187" s="7">
        <v>11.3</v>
      </c>
      <c r="AP187" s="7">
        <v>8.6999999999999993</v>
      </c>
      <c r="AQ187" s="7">
        <f>0.96*Table1[[#This Row],[FGA]]+Table1[[#This Row],[TOV]]+(0.44*Table1[[#This Row],[FTA]]-Table1[[#This Row],[OREB]])</f>
        <v>20.887999999999998</v>
      </c>
      <c r="AR187" s="5">
        <v>21</v>
      </c>
      <c r="AS187" s="5">
        <v>1</v>
      </c>
      <c r="AT187" s="5">
        <v>9.1</v>
      </c>
      <c r="AU187" s="5">
        <v>441.6</v>
      </c>
      <c r="AV187" s="9">
        <f>Table1[[#This Row],[BLK]]+Table1[[#This Row],[PFD]]+Table1[[#This Row],[STL]]+Table1[Deflections]+Table1[[#This Row],[LooseBallsRecovered]]+Table1[[#This Row],[REB]]-Table1[[#This Row],[TOV]]+Table1[[#This Row],[ScreenAssistsPTS]]</f>
        <v>13</v>
      </c>
      <c r="AW18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7.5</v>
      </c>
      <c r="AX187" s="9">
        <f>Table1[[#This Row],[PTS]]/Table1[[#This Row],[POSS/G]]</f>
        <v>1.1394101876675604</v>
      </c>
      <c r="AY187" s="9">
        <v>23.5</v>
      </c>
      <c r="AZ187" s="9">
        <v>0.7</v>
      </c>
      <c r="BA187" s="9">
        <f>P187+AB187+AD187</f>
        <v>35.700000000000003</v>
      </c>
      <c r="BB187" s="9">
        <v>2.7</v>
      </c>
      <c r="BC187" s="9">
        <v>2.5</v>
      </c>
      <c r="BD187" s="9">
        <v>1.8</v>
      </c>
      <c r="BE187" s="9">
        <v>1660.798775181991</v>
      </c>
      <c r="BF187" s="15">
        <v>17.3</v>
      </c>
      <c r="BG187" s="15">
        <v>11</v>
      </c>
      <c r="BH187" s="9">
        <v>7.2</v>
      </c>
      <c r="BI187" s="9">
        <v>55.7</v>
      </c>
      <c r="BJ187" s="9">
        <f>0.4*Table1[[#This Row],[EFG%]]+0.25*Table1[[#This Row],[TOV%]]+0.2*Table1[[#This Row],[REB%]]+0.15*Table1[[#This Row],[FTr]]</f>
        <v>29.065000000000001</v>
      </c>
      <c r="BK187" s="9">
        <v>59.2</v>
      </c>
      <c r="BL187" s="9">
        <v>28.6</v>
      </c>
      <c r="BM187" s="9">
        <v>102.01</v>
      </c>
      <c r="BN187" s="9">
        <v>15.7</v>
      </c>
      <c r="BO187" s="9">
        <v>6.2</v>
      </c>
      <c r="BP187" s="9">
        <v>43.8</v>
      </c>
      <c r="BQ187" s="9">
        <v>5</v>
      </c>
      <c r="BR187" s="9">
        <v>6.4</v>
      </c>
      <c r="BS187" s="9">
        <v>0.19700000000000001</v>
      </c>
      <c r="BT187" s="9">
        <v>3.3</v>
      </c>
      <c r="BU187" s="9">
        <v>10.706791620000001</v>
      </c>
      <c r="BV18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13.360000000000005</v>
      </c>
      <c r="BW187" s="9">
        <v>10.34</v>
      </c>
      <c r="BX187" s="9">
        <v>5.0999999999999996</v>
      </c>
      <c r="BY187" s="9">
        <v>19.600000000000001</v>
      </c>
      <c r="BZ18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25.1</v>
      </c>
      <c r="CA187" s="9">
        <f>Table1[[#This Row],[VA]]/30</f>
        <v>14.72</v>
      </c>
      <c r="CB18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25.500000000000007</v>
      </c>
      <c r="CC18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0.26684690475910616</v>
      </c>
      <c r="CD187" s="12">
        <f>Table1[[#This Row],[Hustle]]/38</f>
        <v>0.34210526315789475</v>
      </c>
      <c r="CE187" s="12">
        <f>Table1[[#This Row],[Utility]]/23</f>
        <v>0.32608695652173914</v>
      </c>
      <c r="CF187" s="12">
        <f>Table1[[#This Row],[PPP]]/1.8</f>
        <v>0.63300565981531132</v>
      </c>
      <c r="CG187" s="12">
        <f>Table1[[#This Row],[AST Ratio]]/35</f>
        <v>0.67142857142857137</v>
      </c>
      <c r="CH187" s="12">
        <f>Table1[[#This Row],[ScreenAssistsPTS]]/18</f>
        <v>3.888888888888889E-2</v>
      </c>
      <c r="CI187" s="12">
        <f>Table1[[#This Row],[PRA]]/50</f>
        <v>0.71400000000000008</v>
      </c>
      <c r="CJ187" s="12">
        <f>Table1[[#This Row],[AST/TO]]/3</f>
        <v>0.9</v>
      </c>
      <c r="CK187" s="12">
        <f>Table1[[#This Row],[REB]]/25</f>
        <v>0.2</v>
      </c>
      <c r="CL187" s="12">
        <f>Table1[[#This Row],[Deflections]]/5</f>
        <v>0.5</v>
      </c>
      <c r="CM187" s="12">
        <f>Table1[[#This Row],[LooseBallsRecovered]]/2.3</f>
        <v>0.78260869565217395</v>
      </c>
      <c r="CN187" s="12">
        <f>Table1[[#This Row],[TeamELO]]/1800</f>
        <v>0.92266598621221718</v>
      </c>
      <c r="CO187" s="12">
        <f>Table1[[#This Row],[EFG%]]/70</f>
        <v>0.79571428571428571</v>
      </c>
      <c r="CP187" s="12">
        <f>Table1[[#This Row],[TS%]]/70</f>
        <v>0.84571428571428575</v>
      </c>
      <c r="CQ187" s="12">
        <f>Table1[[#This Row],[USG%]]/40</f>
        <v>0.71500000000000008</v>
      </c>
      <c r="CR187" s="12">
        <f>Table1[[#This Row],[PACE]]/110</f>
        <v>0.92736363636363639</v>
      </c>
      <c r="CS187" s="12">
        <f>Table1[[#This Row],[PIE]]/24</f>
        <v>0.65416666666666667</v>
      </c>
      <c r="CT187" s="12">
        <f>(0.4*Table1[[#This Row],[EFG%]]+0.25*Table1[[#This Row],[TOV%]]+0.2*Table1[[#This Row],[REB%]]+0.15*Table1[[#This Row],[FTr]])/42</f>
        <v>0.6920238095238096</v>
      </c>
      <c r="CU187" s="12">
        <f>Table1[[#This Row],[NETRTG]]/17</f>
        <v>0.36470588235294121</v>
      </c>
      <c r="CV187" s="12">
        <f>Table1[[#This Row],[FP]]/62</f>
        <v>0.70645161290322578</v>
      </c>
      <c r="CW187" s="12">
        <f>Table1[[#This Row],[RPM(+/-)]]/12</f>
        <v>0.41666666666666669</v>
      </c>
      <c r="CX187" s="12">
        <f>Table1[[#This Row],[BPM]]/12</f>
        <v>0.53333333333333333</v>
      </c>
      <c r="CY187" s="12">
        <f>Table1[[#This Row],[WS/48]]/0.3</f>
        <v>0.65666666666666673</v>
      </c>
      <c r="CZ187" s="12">
        <f>Table1[[#This Row],[PIPM]]/9</f>
        <v>0.36666666666666664</v>
      </c>
      <c r="DA187" s="12">
        <f>Table1[[#This Row],[WAR]]/20</f>
        <v>0.53533958100000001</v>
      </c>
      <c r="DB187" s="12">
        <f>Table1[[#This Row],[GmSc]]/21</f>
        <v>0.63619047619047642</v>
      </c>
      <c r="DC187" s="12">
        <f>Table1[[#This Row],[WinsRPM]]/21</f>
        <v>0.49238095238095236</v>
      </c>
      <c r="DD187" s="12">
        <f>Table1[[#This Row],[VORP]]/10</f>
        <v>0.51</v>
      </c>
      <c r="DE187" s="12">
        <f>Table1[[#This Row],[PER]]/33</f>
        <v>0.59393939393939399</v>
      </c>
      <c r="DF187" s="12">
        <f>Table1[[#This Row],[EFF]]/36</f>
        <v>0.6972222222222223</v>
      </c>
      <c r="DG187" s="12">
        <f>Table1[[#This Row],[EWA]]/30</f>
        <v>0.4906666666666667</v>
      </c>
      <c r="DH187" s="12">
        <f>Table1[[#This Row],[PIR]]/40</f>
        <v>0.63750000000000018</v>
      </c>
      <c r="DI187" s="12">
        <f>Table1[[#This Row],[Tendex]]/0.38</f>
        <v>0.70222869673448984</v>
      </c>
      <c r="DJ187" s="14">
        <f>SUM(Table1[[#This Row],[DPI]:[%Tendex]])/32</f>
        <v>0.5937728601057245</v>
      </c>
    </row>
    <row r="188" spans="1:114" x14ac:dyDescent="0.25">
      <c r="A188" t="s">
        <v>61</v>
      </c>
      <c r="B188" t="s">
        <v>97</v>
      </c>
      <c r="C188" t="s">
        <v>93</v>
      </c>
      <c r="D188" t="s">
        <v>62</v>
      </c>
      <c r="E188" s="7">
        <v>11</v>
      </c>
      <c r="F188" t="s">
        <v>63</v>
      </c>
      <c r="G188" s="7">
        <v>99.96</v>
      </c>
      <c r="H188" s="6">
        <v>28</v>
      </c>
      <c r="I188" s="6">
        <v>60</v>
      </c>
      <c r="J188" s="6">
        <v>37</v>
      </c>
      <c r="K188" s="6">
        <v>23</v>
      </c>
      <c r="L188" s="8">
        <f>Table1[[#This Row],[W]]/Table1[[#This Row],[GP]]</f>
        <v>0.6166666666666667</v>
      </c>
      <c r="M188" s="6">
        <v>9843.1250000000255</v>
      </c>
      <c r="N188" s="7">
        <v>35.299999999999997</v>
      </c>
      <c r="O188" s="7">
        <v>2118</v>
      </c>
      <c r="P188" s="7">
        <v>26</v>
      </c>
      <c r="Q188" s="7">
        <v>8.6</v>
      </c>
      <c r="R188" s="7">
        <v>19.2</v>
      </c>
      <c r="S188" s="7">
        <v>44.7</v>
      </c>
      <c r="T188" s="7">
        <v>2.9</v>
      </c>
      <c r="U188" s="7">
        <v>7.8</v>
      </c>
      <c r="V188" s="7">
        <v>36.6</v>
      </c>
      <c r="W188" s="7">
        <v>6</v>
      </c>
      <c r="X188" s="7">
        <v>6.5</v>
      </c>
      <c r="Y188" s="7">
        <v>91.1</v>
      </c>
      <c r="Z188" s="7">
        <v>0.9</v>
      </c>
      <c r="AA188" s="7">
        <v>3.8</v>
      </c>
      <c r="AB188" s="7">
        <v>4.5999999999999996</v>
      </c>
      <c r="AC188" s="7">
        <v>0.3</v>
      </c>
      <c r="AD188" s="7">
        <v>6.4</v>
      </c>
      <c r="AE188" s="7">
        <v>2.7</v>
      </c>
      <c r="AF188" s="7">
        <v>1.2</v>
      </c>
      <c r="AG188" s="7">
        <v>0.5</v>
      </c>
      <c r="AH188" s="7">
        <v>1.1000000000000001</v>
      </c>
      <c r="AI188" s="7">
        <v>1.8</v>
      </c>
      <c r="AJ188" s="7">
        <v>4.9000000000000004</v>
      </c>
      <c r="AK188" s="7">
        <v>115.4</v>
      </c>
      <c r="AL188" s="7">
        <v>107.8</v>
      </c>
      <c r="AM188" s="7">
        <v>28.2</v>
      </c>
      <c r="AN188" s="7">
        <v>2.2999999999999998</v>
      </c>
      <c r="AO188" s="7">
        <v>10</v>
      </c>
      <c r="AP188" s="7">
        <v>8.8000000000000007</v>
      </c>
      <c r="AQ188" s="7">
        <f>0.96*Table1[[#This Row],[FGA]]+Table1[[#This Row],[TOV]]+(0.44*Table1[[#This Row],[FTA]]-Table1[[#This Row],[OREB]])</f>
        <v>23.091999999999999</v>
      </c>
      <c r="AR188" s="5">
        <v>7</v>
      </c>
      <c r="AS188" s="5">
        <v>0</v>
      </c>
      <c r="AT188" s="5">
        <v>11.5</v>
      </c>
      <c r="AU188" s="5">
        <v>535</v>
      </c>
      <c r="AV188" s="9">
        <f>Table1[[#This Row],[BLK]]+Table1[[#This Row],[PFD]]+Table1[[#This Row],[STL]]+Table1[Deflections]+Table1[[#This Row],[LooseBallsRecovered]]+Table1[[#This Row],[REB]]-Table1[[#This Row],[TOV]]+Table1[[#This Row],[ScreenAssistsPTS]]</f>
        <v>12.9</v>
      </c>
      <c r="AW18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7.75</v>
      </c>
      <c r="AX188" s="9">
        <f>Table1[[#This Row],[PTS]]/Table1[[#This Row],[POSS/G]]</f>
        <v>1.1259310583751949</v>
      </c>
      <c r="AY188" s="9">
        <v>20.7</v>
      </c>
      <c r="AZ188" s="9">
        <v>0.6</v>
      </c>
      <c r="BA188" s="9">
        <f>P188+AB188+AD188</f>
        <v>37</v>
      </c>
      <c r="BB188" s="9">
        <v>2.35</v>
      </c>
      <c r="BC188" s="9">
        <v>2.2999999999999998</v>
      </c>
      <c r="BD188" s="9">
        <v>1.5</v>
      </c>
      <c r="BE188" s="9">
        <v>1568.6600156284642</v>
      </c>
      <c r="BF188" s="15">
        <v>31.3</v>
      </c>
      <c r="BG188" s="15">
        <v>10</v>
      </c>
      <c r="BH188" s="9">
        <v>6.1</v>
      </c>
      <c r="BI188" s="9">
        <v>52.1</v>
      </c>
      <c r="BJ188" s="9">
        <f>0.4*Table1[[#This Row],[EFG%]]+0.25*Table1[[#This Row],[TOV%]]+0.2*Table1[[#This Row],[REB%]]+0.15*Table1[[#This Row],[FTr]]</f>
        <v>29.255000000000003</v>
      </c>
      <c r="BK188" s="9">
        <v>58.8</v>
      </c>
      <c r="BL188" s="9">
        <v>28.5</v>
      </c>
      <c r="BM188" s="9">
        <v>101.38</v>
      </c>
      <c r="BN188" s="9">
        <v>15.4</v>
      </c>
      <c r="BO188" s="9">
        <v>7.6</v>
      </c>
      <c r="BP188" s="9">
        <v>43.2</v>
      </c>
      <c r="BQ188" s="9">
        <v>5.7</v>
      </c>
      <c r="BR188" s="9">
        <v>5</v>
      </c>
      <c r="BS188" s="9">
        <v>0.193</v>
      </c>
      <c r="BT188" s="9">
        <v>4.5</v>
      </c>
      <c r="BU188" s="9">
        <v>12.6</v>
      </c>
      <c r="BV18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13.500000000000011</v>
      </c>
      <c r="BW188" s="9">
        <v>14.8</v>
      </c>
      <c r="BX188" s="9">
        <v>6.5</v>
      </c>
      <c r="BY188" s="9">
        <v>17</v>
      </c>
      <c r="BZ18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24.900000000000002</v>
      </c>
      <c r="CA188" s="9">
        <f>Table1[[#This Row],[VA]]/30</f>
        <v>17.833333333333332</v>
      </c>
      <c r="CB18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26.900000000000002</v>
      </c>
      <c r="CC18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0.26385129122470519</v>
      </c>
      <c r="CD188" s="12">
        <f>Table1[[#This Row],[Hustle]]/38</f>
        <v>0.33947368421052632</v>
      </c>
      <c r="CE188" s="12">
        <f>Table1[[#This Row],[Utility]]/23</f>
        <v>0.33695652173913043</v>
      </c>
      <c r="CF188" s="12">
        <f>Table1[[#This Row],[PPP]]/1.8</f>
        <v>0.6255172546528861</v>
      </c>
      <c r="CG188" s="12">
        <f>Table1[[#This Row],[AST Ratio]]/35</f>
        <v>0.59142857142857141</v>
      </c>
      <c r="CH188" s="12">
        <f>Table1[[#This Row],[ScreenAssistsPTS]]/18</f>
        <v>3.3333333333333333E-2</v>
      </c>
      <c r="CI188" s="12">
        <f>Table1[[#This Row],[PRA]]/50</f>
        <v>0.74</v>
      </c>
      <c r="CJ188" s="12">
        <f>Table1[[#This Row],[AST/TO]]/3</f>
        <v>0.78333333333333333</v>
      </c>
      <c r="CK188" s="12">
        <f>Table1[[#This Row],[REB]]/25</f>
        <v>0.184</v>
      </c>
      <c r="CL188" s="12">
        <f>Table1[[#This Row],[Deflections]]/5</f>
        <v>0.45999999999999996</v>
      </c>
      <c r="CM188" s="12">
        <f>Table1[[#This Row],[LooseBallsRecovered]]/2.3</f>
        <v>0.65217391304347827</v>
      </c>
      <c r="CN188" s="12">
        <f>Table1[[#This Row],[TeamELO]]/1800</f>
        <v>0.87147778646025786</v>
      </c>
      <c r="CO188" s="12">
        <f>Table1[[#This Row],[EFG%]]/70</f>
        <v>0.74428571428571433</v>
      </c>
      <c r="CP188" s="12">
        <f>Table1[[#This Row],[TS%]]/70</f>
        <v>0.84</v>
      </c>
      <c r="CQ188" s="12">
        <f>Table1[[#This Row],[USG%]]/40</f>
        <v>0.71250000000000002</v>
      </c>
      <c r="CR188" s="12">
        <f>Table1[[#This Row],[PACE]]/110</f>
        <v>0.92163636363636359</v>
      </c>
      <c r="CS188" s="12">
        <f>Table1[[#This Row],[PIE]]/24</f>
        <v>0.64166666666666672</v>
      </c>
      <c r="CT188" s="12">
        <f>(0.4*Table1[[#This Row],[EFG%]]+0.25*Table1[[#This Row],[TOV%]]+0.2*Table1[[#This Row],[REB%]]+0.15*Table1[[#This Row],[FTr]])/42</f>
        <v>0.69654761904761908</v>
      </c>
      <c r="CU188" s="12">
        <f>Table1[[#This Row],[NETRTG]]/17</f>
        <v>0.44705882352941173</v>
      </c>
      <c r="CV188" s="12">
        <f>Table1[[#This Row],[FP]]/62</f>
        <v>0.6967741935483871</v>
      </c>
      <c r="CW188" s="12">
        <f>Table1[[#This Row],[RPM(+/-)]]/12</f>
        <v>0.47500000000000003</v>
      </c>
      <c r="CX188" s="12">
        <f>Table1[[#This Row],[BPM]]/12</f>
        <v>0.41666666666666669</v>
      </c>
      <c r="CY188" s="12">
        <f>Table1[[#This Row],[WS/48]]/0.3</f>
        <v>0.64333333333333342</v>
      </c>
      <c r="CZ188" s="12">
        <f>Table1[[#This Row],[PIPM]]/9</f>
        <v>0.5</v>
      </c>
      <c r="DA188" s="12">
        <f>Table1[[#This Row],[WAR]]/20</f>
        <v>0.63</v>
      </c>
      <c r="DB188" s="12">
        <f>Table1[[#This Row],[GmSc]]/21</f>
        <v>0.64285714285714335</v>
      </c>
      <c r="DC188" s="12">
        <f>Table1[[#This Row],[WinsRPM]]/21</f>
        <v>0.70476190476190481</v>
      </c>
      <c r="DD188" s="12">
        <f>Table1[[#This Row],[VORP]]/10</f>
        <v>0.65</v>
      </c>
      <c r="DE188" s="12">
        <f>Table1[[#This Row],[PER]]/33</f>
        <v>0.51515151515151514</v>
      </c>
      <c r="DF188" s="12">
        <f>Table1[[#This Row],[EFF]]/36</f>
        <v>0.69166666666666676</v>
      </c>
      <c r="DG188" s="12">
        <f>Table1[[#This Row],[EWA]]/30</f>
        <v>0.59444444444444444</v>
      </c>
      <c r="DH188" s="12">
        <f>Table1[[#This Row],[PIR]]/40</f>
        <v>0.6725000000000001</v>
      </c>
      <c r="DI188" s="12">
        <f>Table1[[#This Row],[Tendex]]/0.38</f>
        <v>0.69434550322290833</v>
      </c>
      <c r="DJ188" s="14">
        <f>SUM(Table1[[#This Row],[DPI]:[%Tendex]])/32</f>
        <v>0.59840284237563324</v>
      </c>
    </row>
    <row r="189" spans="1:114" x14ac:dyDescent="0.25">
      <c r="A189" t="s">
        <v>82</v>
      </c>
      <c r="B189" t="s">
        <v>101</v>
      </c>
      <c r="C189" t="s">
        <v>91</v>
      </c>
      <c r="D189" t="s">
        <v>72</v>
      </c>
      <c r="E189" s="7">
        <v>10.5</v>
      </c>
      <c r="F189" t="s">
        <v>103</v>
      </c>
      <c r="G189" s="7">
        <v>102.39</v>
      </c>
      <c r="H189" s="6">
        <v>29</v>
      </c>
      <c r="I189" s="6">
        <v>9</v>
      </c>
      <c r="J189" s="6">
        <v>7</v>
      </c>
      <c r="K189" s="6">
        <v>2</v>
      </c>
      <c r="L189" s="8">
        <f>Table1[[#This Row],[W]]/Table1[[#This Row],[GP]]</f>
        <v>0.77777777777777779</v>
      </c>
      <c r="M189" s="6">
        <v>10051</v>
      </c>
      <c r="N189" s="7">
        <v>29.5</v>
      </c>
      <c r="O189" s="7">
        <v>265.5</v>
      </c>
      <c r="P189" s="7">
        <v>22.6</v>
      </c>
      <c r="Q189" s="7">
        <v>7</v>
      </c>
      <c r="R189" s="7">
        <v>16.399999999999999</v>
      </c>
      <c r="S189" s="7">
        <v>42.6</v>
      </c>
      <c r="T189" s="7">
        <v>3.8</v>
      </c>
      <c r="U189" s="7">
        <v>9.6999999999999993</v>
      </c>
      <c r="V189" s="7">
        <v>39.1</v>
      </c>
      <c r="W189" s="7">
        <v>4.8</v>
      </c>
      <c r="X189" s="7">
        <v>5.0999999999999996</v>
      </c>
      <c r="Y189" s="7">
        <v>93.5</v>
      </c>
      <c r="Z189" s="7">
        <v>0.7</v>
      </c>
      <c r="AA189" s="7">
        <v>5.4</v>
      </c>
      <c r="AB189" s="7">
        <v>6.1</v>
      </c>
      <c r="AC189" s="7">
        <v>0.1</v>
      </c>
      <c r="AD189" s="7">
        <v>3.9</v>
      </c>
      <c r="AE189" s="7">
        <v>3.9</v>
      </c>
      <c r="AF189" s="7">
        <v>1.6</v>
      </c>
      <c r="AG189" s="7">
        <v>0.3</v>
      </c>
      <c r="AH189" s="7">
        <v>0.3</v>
      </c>
      <c r="AI189" s="7">
        <v>2.4</v>
      </c>
      <c r="AJ189" s="7">
        <v>4</v>
      </c>
      <c r="AK189" s="7">
        <v>110.2</v>
      </c>
      <c r="AL189" s="7">
        <v>100.2</v>
      </c>
      <c r="AM189" s="7">
        <v>21.1</v>
      </c>
      <c r="AN189" s="7">
        <v>2</v>
      </c>
      <c r="AO189" s="7">
        <v>16.8</v>
      </c>
      <c r="AP189" s="7">
        <v>14.8</v>
      </c>
      <c r="AQ189" s="7">
        <f>0.96*Table1[[#This Row],[FGA]]+Table1[[#This Row],[TOV]]+(0.44*Table1[[#This Row],[FTA]]-Table1[[#This Row],[OREB]])</f>
        <v>21.187999999999999</v>
      </c>
      <c r="AR189" s="5">
        <v>0</v>
      </c>
      <c r="AS189" s="5">
        <v>0</v>
      </c>
      <c r="AT189" s="5">
        <v>5.5</v>
      </c>
      <c r="AU189" s="5">
        <v>240</v>
      </c>
      <c r="AV189" s="9">
        <f>Table1[[#This Row],[BLK]]+Table1[[#This Row],[PFD]]+Table1[[#This Row],[STL]]+Table1[Deflections]+Table1[[#This Row],[LooseBallsRecovered]]+Table1[[#This Row],[REB]]-Table1[[#This Row],[TOV]]+Table1[[#This Row],[ScreenAssistsPTS]]</f>
        <v>12.699999999999998</v>
      </c>
      <c r="AW18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4.9000000000000004</v>
      </c>
      <c r="AX189" s="9">
        <f>Table1[[#This Row],[PTS]]/Table1[[#This Row],[POSS/G]]</f>
        <v>1.0666414951859544</v>
      </c>
      <c r="AY189" s="9">
        <v>14.8</v>
      </c>
      <c r="AZ189" s="9">
        <v>0.2</v>
      </c>
      <c r="BA189" s="9">
        <f>P189+AB189+AD189</f>
        <v>32.6</v>
      </c>
      <c r="BB189" s="9">
        <v>1</v>
      </c>
      <c r="BC189" s="9">
        <v>3.2</v>
      </c>
      <c r="BD189" s="9">
        <v>1.2</v>
      </c>
      <c r="BE189" s="9">
        <v>1551.7353562668243</v>
      </c>
      <c r="BF189" s="15">
        <v>29.3</v>
      </c>
      <c r="BG189" s="15">
        <v>17</v>
      </c>
      <c r="BH189" s="9">
        <v>9.4</v>
      </c>
      <c r="BI189" s="9">
        <v>54.1</v>
      </c>
      <c r="BJ189" s="9">
        <f>0.4*Table1[[#This Row],[EFG%]]+0.25*Table1[[#This Row],[TOV%]]+0.2*Table1[[#This Row],[REB%]]+0.15*Table1[[#This Row],[FTr]]</f>
        <v>32.164999999999999</v>
      </c>
      <c r="BK189" s="9">
        <v>60.3</v>
      </c>
      <c r="BL189" s="9">
        <v>29.8</v>
      </c>
      <c r="BM189" s="9">
        <v>104.84</v>
      </c>
      <c r="BN189" s="9">
        <v>15.7</v>
      </c>
      <c r="BO189" s="9">
        <v>10</v>
      </c>
      <c r="BP189" s="9">
        <v>37.5</v>
      </c>
      <c r="BQ189" s="9">
        <v>6.6</v>
      </c>
      <c r="BR189" s="9">
        <v>5</v>
      </c>
      <c r="BS189" s="9">
        <v>0.22</v>
      </c>
      <c r="BT189" s="9">
        <v>6</v>
      </c>
      <c r="BU189" s="9">
        <v>7.5</v>
      </c>
      <c r="BV18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11.060000000000004</v>
      </c>
      <c r="BW189" s="9">
        <v>3</v>
      </c>
      <c r="BX189" s="9">
        <v>2.5</v>
      </c>
      <c r="BY189" s="9">
        <v>21.2</v>
      </c>
      <c r="BZ18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20.900000000000002</v>
      </c>
      <c r="CA189" s="9">
        <f>Table1[[#This Row],[VA]]/30</f>
        <v>8</v>
      </c>
      <c r="CB18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22.2</v>
      </c>
      <c r="CC18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0.20944897183307651</v>
      </c>
      <c r="CD189" s="12">
        <f>Table1[[#This Row],[Hustle]]/38</f>
        <v>0.3342105263157894</v>
      </c>
      <c r="CE189" s="12">
        <f>Table1[[#This Row],[Utility]]/23</f>
        <v>0.21304347826086958</v>
      </c>
      <c r="CF189" s="12">
        <f>Table1[[#This Row],[PPP]]/1.8</f>
        <v>0.59257860843664134</v>
      </c>
      <c r="CG189" s="12">
        <f>Table1[[#This Row],[AST Ratio]]/35</f>
        <v>0.42285714285714288</v>
      </c>
      <c r="CH189" s="12">
        <f>Table1[[#This Row],[ScreenAssistsPTS]]/18</f>
        <v>1.1111111111111112E-2</v>
      </c>
      <c r="CI189" s="12">
        <f>Table1[[#This Row],[PRA]]/50</f>
        <v>0.65200000000000002</v>
      </c>
      <c r="CJ189" s="12">
        <f>Table1[[#This Row],[AST/TO]]/3</f>
        <v>0.33333333333333331</v>
      </c>
      <c r="CK189" s="12">
        <f>Table1[[#This Row],[REB]]/25</f>
        <v>0.24399999999999999</v>
      </c>
      <c r="CL189" s="12">
        <f>Table1[[#This Row],[Deflections]]/5</f>
        <v>0.64</v>
      </c>
      <c r="CM189" s="12">
        <f>Table1[[#This Row],[LooseBallsRecovered]]/2.3</f>
        <v>0.52173913043478259</v>
      </c>
      <c r="CN189" s="12">
        <f>Table1[[#This Row],[TeamELO]]/1800</f>
        <v>0.8620751979260135</v>
      </c>
      <c r="CO189" s="12">
        <f>Table1[[#This Row],[EFG%]]/70</f>
        <v>0.77285714285714291</v>
      </c>
      <c r="CP189" s="12">
        <f>Table1[[#This Row],[TS%]]/70</f>
        <v>0.86142857142857143</v>
      </c>
      <c r="CQ189" s="12">
        <f>Table1[[#This Row],[USG%]]/40</f>
        <v>0.745</v>
      </c>
      <c r="CR189" s="12">
        <f>Table1[[#This Row],[PACE]]/110</f>
        <v>0.9530909090909091</v>
      </c>
      <c r="CS189" s="12">
        <f>Table1[[#This Row],[PIE]]/24</f>
        <v>0.65416666666666667</v>
      </c>
      <c r="CT189" s="12">
        <f>(0.4*Table1[[#This Row],[EFG%]]+0.25*Table1[[#This Row],[TOV%]]+0.2*Table1[[#This Row],[REB%]]+0.15*Table1[[#This Row],[FTr]])/42</f>
        <v>0.76583333333333337</v>
      </c>
      <c r="CU189" s="12">
        <f>Table1[[#This Row],[NETRTG]]/17</f>
        <v>0.58823529411764708</v>
      </c>
      <c r="CV189" s="12">
        <f>Table1[[#This Row],[FP]]/62</f>
        <v>0.60483870967741937</v>
      </c>
      <c r="CW189" s="12">
        <f>Table1[[#This Row],[RPM(+/-)]]/12</f>
        <v>0.54999999999999993</v>
      </c>
      <c r="CX189" s="12">
        <f>Table1[[#This Row],[BPM]]/12</f>
        <v>0.41666666666666669</v>
      </c>
      <c r="CY189" s="12">
        <f>Table1[[#This Row],[WS/48]]/0.3</f>
        <v>0.73333333333333339</v>
      </c>
      <c r="CZ189" s="12">
        <f>Table1[[#This Row],[PIPM]]/9</f>
        <v>0.66666666666666663</v>
      </c>
      <c r="DA189" s="12">
        <f>Table1[[#This Row],[WAR]]/20</f>
        <v>0.375</v>
      </c>
      <c r="DB189" s="12">
        <f>Table1[[#This Row],[GmSc]]/21</f>
        <v>0.52666666666666684</v>
      </c>
      <c r="DC189" s="12">
        <f>Table1[[#This Row],[WinsRPM]]/21</f>
        <v>0.14285714285714285</v>
      </c>
      <c r="DD189" s="12">
        <f>Table1[[#This Row],[VORP]]/10</f>
        <v>0.25</v>
      </c>
      <c r="DE189" s="12">
        <f>Table1[[#This Row],[PER]]/33</f>
        <v>0.64242424242424245</v>
      </c>
      <c r="DF189" s="12">
        <f>Table1[[#This Row],[EFF]]/36</f>
        <v>0.5805555555555556</v>
      </c>
      <c r="DG189" s="12">
        <f>Table1[[#This Row],[EWA]]/30</f>
        <v>0.26666666666666666</v>
      </c>
      <c r="DH189" s="12">
        <f>Table1[[#This Row],[PIR]]/40</f>
        <v>0.55499999999999994</v>
      </c>
      <c r="DI189" s="12">
        <f>Table1[[#This Row],[Tendex]]/0.38</f>
        <v>0.5511815048238855</v>
      </c>
      <c r="DJ189" s="14">
        <f>SUM(Table1[[#This Row],[DPI]:[%Tendex]])/32</f>
        <v>0.53216930004713126</v>
      </c>
    </row>
    <row r="190" spans="1:114" x14ac:dyDescent="0.25">
      <c r="A190" t="s">
        <v>61</v>
      </c>
      <c r="B190" t="s">
        <v>97</v>
      </c>
      <c r="C190" t="s">
        <v>91</v>
      </c>
      <c r="D190" t="s">
        <v>62</v>
      </c>
      <c r="E190" s="7">
        <v>11</v>
      </c>
      <c r="F190" t="s">
        <v>63</v>
      </c>
      <c r="G190" s="7">
        <v>99.96</v>
      </c>
      <c r="H190" s="6">
        <v>28</v>
      </c>
      <c r="I190" s="6">
        <v>22</v>
      </c>
      <c r="J190" s="6">
        <v>13</v>
      </c>
      <c r="K190" s="6">
        <v>9</v>
      </c>
      <c r="L190" s="8">
        <f>Table1[[#This Row],[W]]/Table1[[#This Row],[GP]]</f>
        <v>0.59090909090909094</v>
      </c>
      <c r="M190" s="6">
        <v>3507.6666666666752</v>
      </c>
      <c r="N190" s="7">
        <v>35.1</v>
      </c>
      <c r="O190" s="7">
        <v>772.2</v>
      </c>
      <c r="P190" s="7">
        <v>26.6</v>
      </c>
      <c r="Q190" s="7">
        <v>8.6999999999999993</v>
      </c>
      <c r="R190" s="7">
        <v>19.7</v>
      </c>
      <c r="S190" s="7">
        <v>44</v>
      </c>
      <c r="T190" s="7">
        <v>3</v>
      </c>
      <c r="U190" s="7">
        <v>8.1</v>
      </c>
      <c r="V190" s="7">
        <v>36.5</v>
      </c>
      <c r="W190" s="7">
        <v>6.3</v>
      </c>
      <c r="X190" s="7">
        <v>7</v>
      </c>
      <c r="Y190" s="7">
        <v>89</v>
      </c>
      <c r="Z190" s="7">
        <v>0.8</v>
      </c>
      <c r="AA190" s="7">
        <v>4.3</v>
      </c>
      <c r="AB190" s="7">
        <v>5.0999999999999996</v>
      </c>
      <c r="AC190" s="7">
        <v>0.3</v>
      </c>
      <c r="AD190" s="7">
        <v>6.1</v>
      </c>
      <c r="AE190" s="7">
        <v>2.4</v>
      </c>
      <c r="AF190" s="7">
        <v>0.8</v>
      </c>
      <c r="AG190" s="7">
        <v>0.4</v>
      </c>
      <c r="AH190" s="7">
        <v>1.4</v>
      </c>
      <c r="AI190" s="7">
        <v>1.6</v>
      </c>
      <c r="AJ190" s="7">
        <v>5.2</v>
      </c>
      <c r="AK190" s="7">
        <v>113.8</v>
      </c>
      <c r="AL190" s="7">
        <v>110</v>
      </c>
      <c r="AM190" s="7">
        <v>27.6</v>
      </c>
      <c r="AN190" s="7">
        <v>2</v>
      </c>
      <c r="AO190" s="7">
        <v>11.1</v>
      </c>
      <c r="AP190" s="7">
        <v>7.8</v>
      </c>
      <c r="AQ190" s="7">
        <f>0.96*Table1[[#This Row],[FGA]]+Table1[[#This Row],[TOV]]+(0.44*Table1[[#This Row],[FTA]]-Table1[[#This Row],[OREB]])</f>
        <v>23.591999999999999</v>
      </c>
      <c r="AR190" s="5">
        <v>2</v>
      </c>
      <c r="AS190" s="5">
        <v>0</v>
      </c>
      <c r="AT190" s="5">
        <v>10</v>
      </c>
      <c r="AU190" s="5">
        <v>540</v>
      </c>
      <c r="AV190" s="9">
        <f>Table1[[#This Row],[BLK]]+Table1[[#This Row],[PFD]]+Table1[[#This Row],[STL]]+Table1[Deflections]+Table1[[#This Row],[LooseBallsRecovered]]+Table1[[#This Row],[REB]]-Table1[[#This Row],[TOV]]+Table1[[#This Row],[ScreenAssistsPTS]]</f>
        <v>12.6</v>
      </c>
      <c r="AW19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7.0300000000000011</v>
      </c>
      <c r="AX190" s="9">
        <f>Table1[[#This Row],[PTS]]/Table1[[#This Row],[POSS/G]]</f>
        <v>1.1275008477449984</v>
      </c>
      <c r="AY190" s="9">
        <v>19.600000000000001</v>
      </c>
      <c r="AZ190" s="9">
        <v>0.6</v>
      </c>
      <c r="BA190" s="9">
        <f>P190+AB190+AD190</f>
        <v>37.800000000000004</v>
      </c>
      <c r="BB190" s="9">
        <v>2.5299999999999998</v>
      </c>
      <c r="BC190" s="9">
        <v>1.5</v>
      </c>
      <c r="BD190" s="9">
        <v>1.4</v>
      </c>
      <c r="BE190" s="9">
        <v>1590.1956862732102</v>
      </c>
      <c r="BF190" s="15">
        <v>32</v>
      </c>
      <c r="BG190" s="15">
        <v>9.5</v>
      </c>
      <c r="BH190" s="9">
        <v>6.6</v>
      </c>
      <c r="BI190" s="9">
        <v>51.5</v>
      </c>
      <c r="BJ190" s="9">
        <f>0.4*Table1[[#This Row],[EFG%]]+0.25*Table1[[#This Row],[TOV%]]+0.2*Table1[[#This Row],[REB%]]+0.15*Table1[[#This Row],[FTr]]</f>
        <v>29.095000000000002</v>
      </c>
      <c r="BK190" s="9">
        <v>58.2</v>
      </c>
      <c r="BL190" s="9">
        <v>28.9</v>
      </c>
      <c r="BM190" s="9">
        <v>102.03</v>
      </c>
      <c r="BN190" s="9">
        <v>15.8</v>
      </c>
      <c r="BO190" s="9">
        <v>3.7</v>
      </c>
      <c r="BP190" s="9">
        <v>43</v>
      </c>
      <c r="BQ190" s="9">
        <v>2.8</v>
      </c>
      <c r="BR190" s="9">
        <v>4</v>
      </c>
      <c r="BS190" s="9">
        <v>0.17</v>
      </c>
      <c r="BT190" s="9">
        <v>3</v>
      </c>
      <c r="BU190" s="9">
        <v>10</v>
      </c>
      <c r="BV19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13.659999999999998</v>
      </c>
      <c r="BW190" s="9">
        <v>15</v>
      </c>
      <c r="BX190" s="9">
        <v>7</v>
      </c>
      <c r="BY190" s="9">
        <v>27.3</v>
      </c>
      <c r="BZ19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24.900000000000002</v>
      </c>
      <c r="CA190" s="9">
        <f>Table1[[#This Row],[VA]]/30</f>
        <v>18</v>
      </c>
      <c r="CB19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27.1</v>
      </c>
      <c r="CC19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0.26384517806086433</v>
      </c>
      <c r="CD190" s="12">
        <f>Table1[[#This Row],[Hustle]]/38</f>
        <v>0.33157894736842103</v>
      </c>
      <c r="CE190" s="12">
        <f>Table1[[#This Row],[Utility]]/23</f>
        <v>0.3056521739130435</v>
      </c>
      <c r="CF190" s="12">
        <f>Table1[[#This Row],[PPP]]/1.8</f>
        <v>0.62638935985833244</v>
      </c>
      <c r="CG190" s="12">
        <f>Table1[[#This Row],[AST Ratio]]/35</f>
        <v>0.56000000000000005</v>
      </c>
      <c r="CH190" s="12">
        <f>Table1[[#This Row],[ScreenAssistsPTS]]/18</f>
        <v>3.3333333333333333E-2</v>
      </c>
      <c r="CI190" s="12">
        <f>Table1[[#This Row],[PRA]]/50</f>
        <v>0.75600000000000012</v>
      </c>
      <c r="CJ190" s="12">
        <f>Table1[[#This Row],[AST/TO]]/3</f>
        <v>0.84333333333333327</v>
      </c>
      <c r="CK190" s="12">
        <f>Table1[[#This Row],[REB]]/25</f>
        <v>0.20399999999999999</v>
      </c>
      <c r="CL190" s="12">
        <f>Table1[[#This Row],[Deflections]]/5</f>
        <v>0.3</v>
      </c>
      <c r="CM190" s="12">
        <f>Table1[[#This Row],[LooseBallsRecovered]]/2.3</f>
        <v>0.60869565217391308</v>
      </c>
      <c r="CN190" s="12">
        <f>Table1[[#This Row],[TeamELO]]/1800</f>
        <v>0.88344204792956127</v>
      </c>
      <c r="CO190" s="12">
        <f>Table1[[#This Row],[EFG%]]/70</f>
        <v>0.73571428571428577</v>
      </c>
      <c r="CP190" s="12">
        <f>Table1[[#This Row],[TS%]]/70</f>
        <v>0.83142857142857152</v>
      </c>
      <c r="CQ190" s="12">
        <f>Table1[[#This Row],[USG%]]/40</f>
        <v>0.72249999999999992</v>
      </c>
      <c r="CR190" s="12">
        <f>Table1[[#This Row],[PACE]]/110</f>
        <v>0.92754545454545456</v>
      </c>
      <c r="CS190" s="12">
        <f>Table1[[#This Row],[PIE]]/24</f>
        <v>0.65833333333333333</v>
      </c>
      <c r="CT190" s="12">
        <f>(0.4*Table1[[#This Row],[EFG%]]+0.25*Table1[[#This Row],[TOV%]]+0.2*Table1[[#This Row],[REB%]]+0.15*Table1[[#This Row],[FTr]])/42</f>
        <v>0.69273809523809526</v>
      </c>
      <c r="CU190" s="12">
        <f>Table1[[#This Row],[NETRTG]]/17</f>
        <v>0.21764705882352942</v>
      </c>
      <c r="CV190" s="12">
        <f>Table1[[#This Row],[FP]]/62</f>
        <v>0.69354838709677424</v>
      </c>
      <c r="CW190" s="12">
        <f>Table1[[#This Row],[RPM(+/-)]]/12</f>
        <v>0.23333333333333331</v>
      </c>
      <c r="CX190" s="12">
        <f>Table1[[#This Row],[BPM]]/12</f>
        <v>0.33333333333333331</v>
      </c>
      <c r="CY190" s="12">
        <f>Table1[[#This Row],[WS/48]]/0.3</f>
        <v>0.56666666666666676</v>
      </c>
      <c r="CZ190" s="12">
        <f>Table1[[#This Row],[PIPM]]/9</f>
        <v>0.33333333333333331</v>
      </c>
      <c r="DA190" s="12">
        <f>Table1[[#This Row],[WAR]]/20</f>
        <v>0.5</v>
      </c>
      <c r="DB190" s="12">
        <f>Table1[[#This Row],[GmSc]]/21</f>
        <v>0.65047619047619043</v>
      </c>
      <c r="DC190" s="12">
        <f>Table1[[#This Row],[WinsRPM]]/21</f>
        <v>0.7142857142857143</v>
      </c>
      <c r="DD190" s="12">
        <f>Table1[[#This Row],[VORP]]/10</f>
        <v>0.7</v>
      </c>
      <c r="DE190" s="12">
        <f>Table1[[#This Row],[PER]]/33</f>
        <v>0.82727272727272727</v>
      </c>
      <c r="DF190" s="12">
        <f>Table1[[#This Row],[EFF]]/36</f>
        <v>0.69166666666666676</v>
      </c>
      <c r="DG190" s="12">
        <f>Table1[[#This Row],[EWA]]/30</f>
        <v>0.6</v>
      </c>
      <c r="DH190" s="12">
        <f>Table1[[#This Row],[PIR]]/40</f>
        <v>0.67749999999999999</v>
      </c>
      <c r="DI190" s="12">
        <f>Table1[[#This Row],[Tendex]]/0.38</f>
        <v>0.69432941594964293</v>
      </c>
      <c r="DJ190" s="14">
        <f>SUM(Table1[[#This Row],[DPI]:[%Tendex]])/32</f>
        <v>0.57668991923148716</v>
      </c>
    </row>
    <row r="191" spans="1:114" x14ac:dyDescent="0.25">
      <c r="A191" t="s">
        <v>61</v>
      </c>
      <c r="B191" t="s">
        <v>90</v>
      </c>
      <c r="C191" t="s">
        <v>94</v>
      </c>
      <c r="D191" t="s">
        <v>62</v>
      </c>
      <c r="E191" s="7">
        <v>11</v>
      </c>
      <c r="F191" t="s">
        <v>63</v>
      </c>
      <c r="G191" s="7">
        <v>97.11</v>
      </c>
      <c r="H191" s="6">
        <v>27</v>
      </c>
      <c r="I191" s="6">
        <v>73</v>
      </c>
      <c r="J191" s="6">
        <v>44</v>
      </c>
      <c r="K191" s="6">
        <v>29</v>
      </c>
      <c r="L191" s="8">
        <f>Table1[[#This Row],[W]]/Table1[[#This Row],[GP]]</f>
        <v>0.60273972602739723</v>
      </c>
      <c r="M191" s="6">
        <v>13124.166666666701</v>
      </c>
      <c r="N191" s="7">
        <v>36.6</v>
      </c>
      <c r="O191" s="7">
        <v>2671.8</v>
      </c>
      <c r="P191" s="7">
        <v>26.9</v>
      </c>
      <c r="Q191" s="7">
        <v>8.5</v>
      </c>
      <c r="R191" s="7">
        <v>19.399999999999999</v>
      </c>
      <c r="S191" s="7">
        <v>43.9</v>
      </c>
      <c r="T191" s="7">
        <v>3.1</v>
      </c>
      <c r="U191" s="7">
        <v>8.6</v>
      </c>
      <c r="V191" s="7">
        <v>36.1</v>
      </c>
      <c r="W191" s="7">
        <v>6.8</v>
      </c>
      <c r="X191" s="7">
        <v>7.4</v>
      </c>
      <c r="Y191" s="7">
        <v>91.6</v>
      </c>
      <c r="Z191" s="7">
        <v>0.8</v>
      </c>
      <c r="AA191" s="7">
        <v>3.6</v>
      </c>
      <c r="AB191" s="7">
        <v>4.5</v>
      </c>
      <c r="AC191" s="7">
        <v>0.2</v>
      </c>
      <c r="AD191" s="7">
        <v>6.6</v>
      </c>
      <c r="AE191" s="7">
        <v>2.8</v>
      </c>
      <c r="AF191" s="7">
        <v>1.1000000000000001</v>
      </c>
      <c r="AG191" s="7">
        <v>0.4</v>
      </c>
      <c r="AH191" s="7">
        <v>1.2</v>
      </c>
      <c r="AI191" s="7">
        <v>1.6</v>
      </c>
      <c r="AJ191" s="7">
        <v>5.4</v>
      </c>
      <c r="AK191" s="7">
        <v>110.7</v>
      </c>
      <c r="AL191" s="7">
        <v>104.5</v>
      </c>
      <c r="AM191" s="7">
        <v>30.1</v>
      </c>
      <c r="AN191" s="7">
        <v>2.2000000000000002</v>
      </c>
      <c r="AO191" s="7">
        <v>9.4</v>
      </c>
      <c r="AP191" s="7">
        <v>8.9</v>
      </c>
      <c r="AQ191" s="7">
        <f>0.96*Table1[[#This Row],[FGA]]+Table1[[#This Row],[TOV]]+(0.44*Table1[[#This Row],[FTA]]-Table1[[#This Row],[OREB]])</f>
        <v>23.88</v>
      </c>
      <c r="AR191" s="5">
        <v>11</v>
      </c>
      <c r="AS191" s="5">
        <v>0</v>
      </c>
      <c r="AT191" s="5">
        <v>12.1</v>
      </c>
      <c r="AU191" s="5">
        <v>565.4</v>
      </c>
      <c r="AV191" s="9">
        <f>Table1[[#This Row],[BLK]]+Table1[[#This Row],[PFD]]+Table1[[#This Row],[STL]]+Table1[Deflections]+Table1[[#This Row],[LooseBallsRecovered]]+Table1[[#This Row],[REB]]-Table1[[#This Row],[TOV]]+Table1[[#This Row],[ScreenAssistsPTS]]</f>
        <v>12.500000000000002</v>
      </c>
      <c r="AW19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7.5300000000000011</v>
      </c>
      <c r="AX191" s="9">
        <f>Table1[[#This Row],[PTS]]/Table1[[#This Row],[POSS/G]]</f>
        <v>1.1264656616415409</v>
      </c>
      <c r="AY191" s="9">
        <v>20.8</v>
      </c>
      <c r="AZ191" s="9">
        <v>0.4</v>
      </c>
      <c r="BA191" s="9">
        <f>P191+AB191+AD191</f>
        <v>38</v>
      </c>
      <c r="BB191" s="9">
        <v>2.33</v>
      </c>
      <c r="BC191" s="9">
        <v>1.8</v>
      </c>
      <c r="BD191" s="9">
        <v>1.7</v>
      </c>
      <c r="BE191" s="9">
        <v>1560.3045463543258</v>
      </c>
      <c r="BF191" s="15">
        <v>35.1</v>
      </c>
      <c r="BG191" s="15">
        <v>11</v>
      </c>
      <c r="BH191" s="9">
        <v>5.8</v>
      </c>
      <c r="BI191" s="9">
        <v>51.9</v>
      </c>
      <c r="BJ191" s="9">
        <f>0.4*Table1[[#This Row],[EFG%]]+0.25*Table1[[#This Row],[TOV%]]+0.2*Table1[[#This Row],[REB%]]+0.15*Table1[[#This Row],[FTr]]</f>
        <v>29.935000000000002</v>
      </c>
      <c r="BK191" s="9">
        <v>59.4</v>
      </c>
      <c r="BL191" s="9">
        <v>29.5</v>
      </c>
      <c r="BM191" s="9">
        <v>98.61</v>
      </c>
      <c r="BN191" s="9">
        <v>16.5</v>
      </c>
      <c r="BO191" s="9">
        <v>6.1</v>
      </c>
      <c r="BP191" s="9">
        <v>43.6</v>
      </c>
      <c r="BQ191" s="9">
        <v>4.7</v>
      </c>
      <c r="BR191" s="9">
        <v>6.8</v>
      </c>
      <c r="BS191" s="9">
        <v>0.22700000000000001</v>
      </c>
      <c r="BT191" s="9">
        <v>4.43</v>
      </c>
      <c r="BU191" s="9">
        <v>13.259034700000001</v>
      </c>
      <c r="BV19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13.580000000000002</v>
      </c>
      <c r="BW191" s="9">
        <v>13.67</v>
      </c>
      <c r="BX191" s="9">
        <v>5.7</v>
      </c>
      <c r="BY191" s="9">
        <v>25.19</v>
      </c>
      <c r="BZ19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25.2</v>
      </c>
      <c r="CA191" s="9">
        <f>Table1[[#This Row],[VA]]/30</f>
        <v>18.846666666666668</v>
      </c>
      <c r="CB19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27.799999999999997</v>
      </c>
      <c r="CC19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0.2752002942682571</v>
      </c>
      <c r="CD191" s="12">
        <f>Table1[[#This Row],[Hustle]]/38</f>
        <v>0.32894736842105265</v>
      </c>
      <c r="CE191" s="12">
        <f>Table1[[#This Row],[Utility]]/23</f>
        <v>0.32739130434782615</v>
      </c>
      <c r="CF191" s="12">
        <f>Table1[[#This Row],[PPP]]/1.8</f>
        <v>0.62581425646752276</v>
      </c>
      <c r="CG191" s="12">
        <f>Table1[[#This Row],[AST Ratio]]/35</f>
        <v>0.59428571428571431</v>
      </c>
      <c r="CH191" s="12">
        <f>Table1[[#This Row],[ScreenAssistsPTS]]/18</f>
        <v>2.2222222222222223E-2</v>
      </c>
      <c r="CI191" s="12">
        <f>Table1[[#This Row],[PRA]]/50</f>
        <v>0.76</v>
      </c>
      <c r="CJ191" s="12">
        <f>Table1[[#This Row],[AST/TO]]/3</f>
        <v>0.77666666666666673</v>
      </c>
      <c r="CK191" s="12">
        <f>Table1[[#This Row],[REB]]/25</f>
        <v>0.18</v>
      </c>
      <c r="CL191" s="12">
        <f>Table1[[#This Row],[Deflections]]/5</f>
        <v>0.36</v>
      </c>
      <c r="CM191" s="12">
        <f>Table1[[#This Row],[LooseBallsRecovered]]/2.3</f>
        <v>0.73913043478260876</v>
      </c>
      <c r="CN191" s="12">
        <f>Table1[[#This Row],[TeamELO]]/1800</f>
        <v>0.86683585908573657</v>
      </c>
      <c r="CO191" s="12">
        <f>Table1[[#This Row],[EFG%]]/70</f>
        <v>0.74142857142857144</v>
      </c>
      <c r="CP191" s="12">
        <f>Table1[[#This Row],[TS%]]/70</f>
        <v>0.84857142857142853</v>
      </c>
      <c r="CQ191" s="12">
        <f>Table1[[#This Row],[USG%]]/40</f>
        <v>0.73750000000000004</v>
      </c>
      <c r="CR191" s="12">
        <f>Table1[[#This Row],[PACE]]/110</f>
        <v>0.8964545454545455</v>
      </c>
      <c r="CS191" s="12">
        <f>Table1[[#This Row],[PIE]]/24</f>
        <v>0.6875</v>
      </c>
      <c r="CT191" s="12">
        <f>(0.4*Table1[[#This Row],[EFG%]]+0.25*Table1[[#This Row],[TOV%]]+0.2*Table1[[#This Row],[REB%]]+0.15*Table1[[#This Row],[FTr]])/42</f>
        <v>0.71273809523809528</v>
      </c>
      <c r="CU191" s="12">
        <f>Table1[[#This Row],[NETRTG]]/17</f>
        <v>0.35882352941176471</v>
      </c>
      <c r="CV191" s="12">
        <f>Table1[[#This Row],[FP]]/62</f>
        <v>0.70322580645161292</v>
      </c>
      <c r="CW191" s="12">
        <f>Table1[[#This Row],[RPM(+/-)]]/12</f>
        <v>0.39166666666666666</v>
      </c>
      <c r="CX191" s="12">
        <f>Table1[[#This Row],[BPM]]/12</f>
        <v>0.56666666666666665</v>
      </c>
      <c r="CY191" s="12">
        <f>Table1[[#This Row],[WS/48]]/0.3</f>
        <v>0.75666666666666671</v>
      </c>
      <c r="CZ191" s="12">
        <f>Table1[[#This Row],[PIPM]]/9</f>
        <v>0.49222222222222217</v>
      </c>
      <c r="DA191" s="12">
        <f>Table1[[#This Row],[WAR]]/20</f>
        <v>0.66295173500000004</v>
      </c>
      <c r="DB191" s="12">
        <f>Table1[[#This Row],[GmSc]]/21</f>
        <v>0.64666666666666672</v>
      </c>
      <c r="DC191" s="12">
        <f>Table1[[#This Row],[WinsRPM]]/21</f>
        <v>0.65095238095238095</v>
      </c>
      <c r="DD191" s="12">
        <f>Table1[[#This Row],[VORP]]/10</f>
        <v>0.57000000000000006</v>
      </c>
      <c r="DE191" s="12">
        <f>Table1[[#This Row],[PER]]/33</f>
        <v>0.76333333333333342</v>
      </c>
      <c r="DF191" s="12">
        <f>Table1[[#This Row],[EFF]]/36</f>
        <v>0.7</v>
      </c>
      <c r="DG191" s="12">
        <f>Table1[[#This Row],[EWA]]/30</f>
        <v>0.62822222222222224</v>
      </c>
      <c r="DH191" s="12">
        <f>Table1[[#This Row],[PIR]]/40</f>
        <v>0.69499999999999995</v>
      </c>
      <c r="DI191" s="12">
        <f>Table1[[#This Row],[Tendex]]/0.38</f>
        <v>0.72421130070593975</v>
      </c>
      <c r="DJ191" s="14">
        <f>SUM(Table1[[#This Row],[DPI]:[%Tendex]])/32</f>
        <v>0.6098779894980666</v>
      </c>
    </row>
    <row r="192" spans="1:114" x14ac:dyDescent="0.25">
      <c r="A192" t="s">
        <v>61</v>
      </c>
      <c r="B192" t="s">
        <v>97</v>
      </c>
      <c r="C192" t="s">
        <v>92</v>
      </c>
      <c r="D192" t="s">
        <v>62</v>
      </c>
      <c r="E192" s="7">
        <v>11</v>
      </c>
      <c r="F192" t="s">
        <v>63</v>
      </c>
      <c r="G192" s="7">
        <v>99.96</v>
      </c>
      <c r="H192" s="6">
        <v>28</v>
      </c>
      <c r="I192" s="6">
        <v>37</v>
      </c>
      <c r="J192" s="6">
        <v>21</v>
      </c>
      <c r="K192" s="6">
        <v>16</v>
      </c>
      <c r="L192" s="8">
        <f>Table1[[#This Row],[W]]/Table1[[#This Row],[GP]]</f>
        <v>0.56756756756756754</v>
      </c>
      <c r="M192" s="6">
        <v>7015.3333333333503</v>
      </c>
      <c r="N192" s="7">
        <v>35.299999999999997</v>
      </c>
      <c r="O192" s="7">
        <v>1306.0999999999999</v>
      </c>
      <c r="P192" s="7">
        <v>26.8</v>
      </c>
      <c r="Q192" s="7">
        <v>8.8000000000000007</v>
      </c>
      <c r="R192" s="7">
        <v>19.5</v>
      </c>
      <c r="S192" s="7">
        <v>45.4</v>
      </c>
      <c r="T192" s="7">
        <v>3.1</v>
      </c>
      <c r="U192" s="7">
        <v>7.8</v>
      </c>
      <c r="V192" s="7">
        <v>40.299999999999997</v>
      </c>
      <c r="W192" s="7">
        <v>6</v>
      </c>
      <c r="X192" s="7">
        <v>6.7</v>
      </c>
      <c r="Y192" s="7">
        <v>89.1</v>
      </c>
      <c r="Z192" s="7">
        <v>0.8</v>
      </c>
      <c r="AA192" s="7">
        <v>3.9</v>
      </c>
      <c r="AB192" s="7">
        <v>4.7</v>
      </c>
      <c r="AC192" s="7">
        <v>0.2</v>
      </c>
      <c r="AD192" s="7">
        <v>5.8</v>
      </c>
      <c r="AE192" s="7">
        <v>2.7</v>
      </c>
      <c r="AF192" s="7">
        <v>0.9</v>
      </c>
      <c r="AG192" s="7">
        <v>0.5</v>
      </c>
      <c r="AH192" s="7">
        <v>1.2</v>
      </c>
      <c r="AI192" s="7">
        <v>1.9</v>
      </c>
      <c r="AJ192" s="7">
        <v>5.0999999999999996</v>
      </c>
      <c r="AK192" s="7">
        <v>112.3</v>
      </c>
      <c r="AL192" s="7">
        <v>109</v>
      </c>
      <c r="AM192" s="7">
        <v>26.7</v>
      </c>
      <c r="AN192" s="7">
        <v>2.1</v>
      </c>
      <c r="AO192" s="7">
        <v>10.4</v>
      </c>
      <c r="AP192" s="7">
        <v>8.8000000000000007</v>
      </c>
      <c r="AQ192" s="7">
        <f>0.96*Table1[[#This Row],[FGA]]+Table1[[#This Row],[TOV]]+(0.44*Table1[[#This Row],[FTA]]-Table1[[#This Row],[OREB]])</f>
        <v>23.567999999999998</v>
      </c>
      <c r="AR192" s="5">
        <v>3</v>
      </c>
      <c r="AS192" s="5">
        <v>0</v>
      </c>
      <c r="AT192" s="5">
        <v>10</v>
      </c>
      <c r="AU192" s="5">
        <v>530</v>
      </c>
      <c r="AV192" s="9">
        <f>Table1[[#This Row],[BLK]]+Table1[[#This Row],[PFD]]+Table1[[#This Row],[STL]]+Table1[Deflections]+Table1[[#This Row],[LooseBallsRecovered]]+Table1[[#This Row],[REB]]-Table1[[#This Row],[TOV]]+Table1[[#This Row],[ScreenAssistsPTS]]</f>
        <v>12.5</v>
      </c>
      <c r="AW19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6.85</v>
      </c>
      <c r="AX192" s="9">
        <f>Table1[[#This Row],[PTS]]/Table1[[#This Row],[POSS/G]]</f>
        <v>1.1371350984385609</v>
      </c>
      <c r="AY192" s="9">
        <v>18.8</v>
      </c>
      <c r="AZ192" s="9">
        <v>0.5</v>
      </c>
      <c r="BA192" s="9">
        <f>P192+AB192+AD192</f>
        <v>37.299999999999997</v>
      </c>
      <c r="BB192" s="9">
        <v>2.15</v>
      </c>
      <c r="BC192" s="9">
        <v>2</v>
      </c>
      <c r="BD192" s="9">
        <v>1.5</v>
      </c>
      <c r="BE192" s="9">
        <v>1571.3087509032873</v>
      </c>
      <c r="BF192" s="15">
        <v>30.8</v>
      </c>
      <c r="BG192" s="15">
        <v>10</v>
      </c>
      <c r="BH192" s="9">
        <v>6.3</v>
      </c>
      <c r="BI192" s="9">
        <v>53.5</v>
      </c>
      <c r="BJ192" s="9">
        <f>0.4*Table1[[#This Row],[EFG%]]+0.25*Table1[[#This Row],[TOV%]]+0.2*Table1[[#This Row],[REB%]]+0.15*Table1[[#This Row],[FTr]]</f>
        <v>29.780000000000005</v>
      </c>
      <c r="BK192" s="9">
        <v>59.8</v>
      </c>
      <c r="BL192" s="9">
        <v>28.8</v>
      </c>
      <c r="BM192" s="9">
        <v>101.36</v>
      </c>
      <c r="BN192" s="9">
        <v>15.7</v>
      </c>
      <c r="BO192" s="9">
        <v>3.4</v>
      </c>
      <c r="BP192" s="9">
        <v>42.7</v>
      </c>
      <c r="BQ192" s="9">
        <v>2.7</v>
      </c>
      <c r="BR192" s="9">
        <v>3.9</v>
      </c>
      <c r="BS192" s="9">
        <v>0.17199999999999999</v>
      </c>
      <c r="BT192" s="9">
        <v>3</v>
      </c>
      <c r="BU192" s="9">
        <v>10.199999999999999</v>
      </c>
      <c r="BV19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13.79</v>
      </c>
      <c r="BW192" s="9">
        <v>15.3</v>
      </c>
      <c r="BX192" s="9">
        <v>7.5</v>
      </c>
      <c r="BY192" s="9">
        <v>28</v>
      </c>
      <c r="BZ19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24.599999999999998</v>
      </c>
      <c r="CA192" s="9">
        <f>Table1[[#This Row],[VA]]/30</f>
        <v>17.666666666666668</v>
      </c>
      <c r="CB19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26.6</v>
      </c>
      <c r="CC19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0.25959656506351109</v>
      </c>
      <c r="CD192" s="12">
        <f>Table1[[#This Row],[Hustle]]/38</f>
        <v>0.32894736842105265</v>
      </c>
      <c r="CE192" s="12">
        <f>Table1[[#This Row],[Utility]]/23</f>
        <v>0.29782608695652174</v>
      </c>
      <c r="CF192" s="12">
        <f>Table1[[#This Row],[PPP]]/1.8</f>
        <v>0.63174172135475604</v>
      </c>
      <c r="CG192" s="12">
        <f>Table1[[#This Row],[AST Ratio]]/35</f>
        <v>0.53714285714285714</v>
      </c>
      <c r="CH192" s="12">
        <f>Table1[[#This Row],[ScreenAssistsPTS]]/18</f>
        <v>2.7777777777777776E-2</v>
      </c>
      <c r="CI192" s="12">
        <f>Table1[[#This Row],[PRA]]/50</f>
        <v>0.746</v>
      </c>
      <c r="CJ192" s="12">
        <f>Table1[[#This Row],[AST/TO]]/3</f>
        <v>0.71666666666666667</v>
      </c>
      <c r="CK192" s="12">
        <f>Table1[[#This Row],[REB]]/25</f>
        <v>0.188</v>
      </c>
      <c r="CL192" s="12">
        <f>Table1[[#This Row],[Deflections]]/5</f>
        <v>0.4</v>
      </c>
      <c r="CM192" s="12">
        <f>Table1[[#This Row],[LooseBallsRecovered]]/2.3</f>
        <v>0.65217391304347827</v>
      </c>
      <c r="CN192" s="12">
        <f>Table1[[#This Row],[TeamELO]]/1800</f>
        <v>0.87294930605738186</v>
      </c>
      <c r="CO192" s="12">
        <f>Table1[[#This Row],[EFG%]]/70</f>
        <v>0.76428571428571423</v>
      </c>
      <c r="CP192" s="12">
        <f>Table1[[#This Row],[TS%]]/70</f>
        <v>0.8542857142857142</v>
      </c>
      <c r="CQ192" s="12">
        <f>Table1[[#This Row],[USG%]]/40</f>
        <v>0.72</v>
      </c>
      <c r="CR192" s="12">
        <f>Table1[[#This Row],[PACE]]/110</f>
        <v>0.92145454545454542</v>
      </c>
      <c r="CS192" s="12">
        <f>Table1[[#This Row],[PIE]]/24</f>
        <v>0.65416666666666667</v>
      </c>
      <c r="CT192" s="12">
        <f>(0.4*Table1[[#This Row],[EFG%]]+0.25*Table1[[#This Row],[TOV%]]+0.2*Table1[[#This Row],[REB%]]+0.15*Table1[[#This Row],[FTr]])/42</f>
        <v>0.70904761904761915</v>
      </c>
      <c r="CU192" s="12">
        <f>Table1[[#This Row],[NETRTG]]/17</f>
        <v>0.19999999999999998</v>
      </c>
      <c r="CV192" s="12">
        <f>Table1[[#This Row],[FP]]/62</f>
        <v>0.68870967741935485</v>
      </c>
      <c r="CW192" s="12">
        <f>Table1[[#This Row],[RPM(+/-)]]/12</f>
        <v>0.22500000000000001</v>
      </c>
      <c r="CX192" s="12">
        <f>Table1[[#This Row],[BPM]]/12</f>
        <v>0.32500000000000001</v>
      </c>
      <c r="CY192" s="12">
        <f>Table1[[#This Row],[WS/48]]/0.3</f>
        <v>0.57333333333333336</v>
      </c>
      <c r="CZ192" s="12">
        <f>Table1[[#This Row],[PIPM]]/9</f>
        <v>0.33333333333333331</v>
      </c>
      <c r="DA192" s="12">
        <f>Table1[[#This Row],[WAR]]/20</f>
        <v>0.51</v>
      </c>
      <c r="DB192" s="12">
        <f>Table1[[#This Row],[GmSc]]/21</f>
        <v>0.65666666666666662</v>
      </c>
      <c r="DC192" s="12">
        <f>Table1[[#This Row],[WinsRPM]]/21</f>
        <v>0.72857142857142865</v>
      </c>
      <c r="DD192" s="12">
        <f>Table1[[#This Row],[VORP]]/10</f>
        <v>0.75</v>
      </c>
      <c r="DE192" s="12">
        <f>Table1[[#This Row],[PER]]/33</f>
        <v>0.84848484848484851</v>
      </c>
      <c r="DF192" s="12">
        <f>Table1[[#This Row],[EFF]]/36</f>
        <v>0.68333333333333324</v>
      </c>
      <c r="DG192" s="12">
        <f>Table1[[#This Row],[EWA]]/30</f>
        <v>0.58888888888888891</v>
      </c>
      <c r="DH192" s="12">
        <f>Table1[[#This Row],[PIR]]/40</f>
        <v>0.66500000000000004</v>
      </c>
      <c r="DI192" s="12">
        <f>Table1[[#This Row],[Tendex]]/0.38</f>
        <v>0.68314885543029236</v>
      </c>
      <c r="DJ192" s="14">
        <f>SUM(Table1[[#This Row],[DPI]:[%Tendex]])/32</f>
        <v>0.57756051008194464</v>
      </c>
    </row>
    <row r="193" spans="1:114" x14ac:dyDescent="0.25">
      <c r="A193" t="s">
        <v>61</v>
      </c>
      <c r="B193" t="s">
        <v>90</v>
      </c>
      <c r="C193" t="s">
        <v>91</v>
      </c>
      <c r="D193" t="s">
        <v>62</v>
      </c>
      <c r="E193" s="7">
        <v>11</v>
      </c>
      <c r="F193" t="s">
        <v>63</v>
      </c>
      <c r="G193" s="7">
        <v>97.11</v>
      </c>
      <c r="H193" s="6">
        <v>27</v>
      </c>
      <c r="I193" s="6">
        <v>22</v>
      </c>
      <c r="J193" s="6">
        <v>13</v>
      </c>
      <c r="K193" s="6">
        <v>9</v>
      </c>
      <c r="L193" s="8">
        <f>Table1[[#This Row],[W]]/Table1[[#This Row],[GP]]</f>
        <v>0.59090909090909094</v>
      </c>
      <c r="M193" s="6">
        <v>3281.0416666666752</v>
      </c>
      <c r="N193" s="7">
        <v>36.5</v>
      </c>
      <c r="O193" s="7">
        <v>803</v>
      </c>
      <c r="P193" s="7">
        <v>25.4</v>
      </c>
      <c r="Q193" s="7">
        <v>8</v>
      </c>
      <c r="R193" s="7">
        <v>19</v>
      </c>
      <c r="S193" s="7">
        <v>42</v>
      </c>
      <c r="T193" s="7">
        <v>2.5</v>
      </c>
      <c r="U193" s="7">
        <v>7.6</v>
      </c>
      <c r="V193" s="7">
        <v>32.9</v>
      </c>
      <c r="W193" s="7">
        <v>7</v>
      </c>
      <c r="X193" s="7">
        <v>7.5</v>
      </c>
      <c r="Y193" s="7">
        <v>92.2</v>
      </c>
      <c r="Z193" s="7">
        <v>1.1000000000000001</v>
      </c>
      <c r="AA193" s="7">
        <v>4</v>
      </c>
      <c r="AB193" s="7">
        <v>5</v>
      </c>
      <c r="AC193" s="7">
        <v>0.2</v>
      </c>
      <c r="AD193" s="7">
        <v>6.1</v>
      </c>
      <c r="AE193" s="7">
        <v>3</v>
      </c>
      <c r="AF193" s="7">
        <v>1</v>
      </c>
      <c r="AG193" s="7">
        <v>0.5</v>
      </c>
      <c r="AH193" s="7">
        <v>1.3</v>
      </c>
      <c r="AI193" s="7">
        <v>1.5</v>
      </c>
      <c r="AJ193" s="7">
        <v>5</v>
      </c>
      <c r="AK193" s="7">
        <v>105.5</v>
      </c>
      <c r="AL193" s="7">
        <v>100.4</v>
      </c>
      <c r="AM193" s="7">
        <v>29.4</v>
      </c>
      <c r="AN193" s="7">
        <v>2.9</v>
      </c>
      <c r="AO193" s="7">
        <v>10.3</v>
      </c>
      <c r="AP193" s="7">
        <v>9.6999999999999993</v>
      </c>
      <c r="AQ193" s="7">
        <f>0.96*Table1[[#This Row],[FGA]]+Table1[[#This Row],[TOV]]+(0.44*Table1[[#This Row],[FTA]]-Table1[[#This Row],[OREB]])</f>
        <v>23.439999999999998</v>
      </c>
      <c r="AR193" s="5">
        <v>3</v>
      </c>
      <c r="AS193" s="5">
        <v>0</v>
      </c>
      <c r="AT193" s="5">
        <v>11.5</v>
      </c>
      <c r="AU193" s="5">
        <v>500</v>
      </c>
      <c r="AV193" s="9">
        <f>Table1[[#This Row],[BLK]]+Table1[[#This Row],[PFD]]+Table1[[#This Row],[STL]]+Table1[Deflections]+Table1[[#This Row],[LooseBallsRecovered]]+Table1[[#This Row],[REB]]-Table1[[#This Row],[TOV]]+Table1[[#This Row],[ScreenAssistsPTS]]</f>
        <v>12.4</v>
      </c>
      <c r="AW19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6.61</v>
      </c>
      <c r="AX193" s="9">
        <f>Table1[[#This Row],[PTS]]/Table1[[#This Row],[POSS/G]]</f>
        <v>1.0836177474402731</v>
      </c>
      <c r="AY193" s="9">
        <v>19.600000000000001</v>
      </c>
      <c r="AZ193" s="9">
        <v>0.4</v>
      </c>
      <c r="BA193" s="9">
        <f>P193+AB193+AD193</f>
        <v>36.5</v>
      </c>
      <c r="BB193" s="9">
        <v>2.0099999999999998</v>
      </c>
      <c r="BC193" s="9">
        <v>1.8</v>
      </c>
      <c r="BD193" s="9">
        <v>1.7</v>
      </c>
      <c r="BE193" s="9">
        <v>1554.8335564204526</v>
      </c>
      <c r="BF193" s="15">
        <v>36.799999999999997</v>
      </c>
      <c r="BG193" s="15">
        <v>11</v>
      </c>
      <c r="BH193" s="9">
        <v>6.6</v>
      </c>
      <c r="BI193" s="9">
        <v>48.6</v>
      </c>
      <c r="BJ193" s="9">
        <f>0.4*Table1[[#This Row],[EFG%]]+0.25*Table1[[#This Row],[TOV%]]+0.2*Table1[[#This Row],[REB%]]+0.15*Table1[[#This Row],[FTr]]</f>
        <v>29.03</v>
      </c>
      <c r="BK193" s="9">
        <v>56.9</v>
      </c>
      <c r="BL193" s="9">
        <v>29.2</v>
      </c>
      <c r="BM193" s="9">
        <v>99.3</v>
      </c>
      <c r="BN193" s="9">
        <v>16.5</v>
      </c>
      <c r="BO193" s="9">
        <v>5.2</v>
      </c>
      <c r="BP193" s="9">
        <v>42.2</v>
      </c>
      <c r="BQ193" s="9">
        <v>4.4000000000000004</v>
      </c>
      <c r="BR193" s="9">
        <v>6.5</v>
      </c>
      <c r="BS193" s="9">
        <v>0.25</v>
      </c>
      <c r="BT193" s="9">
        <v>4</v>
      </c>
      <c r="BU193" s="9">
        <v>12</v>
      </c>
      <c r="BV19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12.219999999999997</v>
      </c>
      <c r="BW193" s="9">
        <v>13</v>
      </c>
      <c r="BX193" s="9">
        <v>5.5</v>
      </c>
      <c r="BY193" s="9">
        <v>25</v>
      </c>
      <c r="BZ19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23.5</v>
      </c>
      <c r="CA193" s="9">
        <f>Table1[[#This Row],[VA]]/30</f>
        <v>16.666666666666668</v>
      </c>
      <c r="CB19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25.7</v>
      </c>
      <c r="CC19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0.2551134383945079</v>
      </c>
      <c r="CD193" s="12">
        <f>Table1[[#This Row],[Hustle]]/38</f>
        <v>0.32631578947368423</v>
      </c>
      <c r="CE193" s="12">
        <f>Table1[[#This Row],[Utility]]/23</f>
        <v>0.28739130434782612</v>
      </c>
      <c r="CF193" s="12">
        <f>Table1[[#This Row],[PPP]]/1.8</f>
        <v>0.60200985968904053</v>
      </c>
      <c r="CG193" s="12">
        <f>Table1[[#This Row],[AST Ratio]]/35</f>
        <v>0.56000000000000005</v>
      </c>
      <c r="CH193" s="12">
        <f>Table1[[#This Row],[ScreenAssistsPTS]]/18</f>
        <v>2.2222222222222223E-2</v>
      </c>
      <c r="CI193" s="12">
        <f>Table1[[#This Row],[PRA]]/50</f>
        <v>0.73</v>
      </c>
      <c r="CJ193" s="12">
        <f>Table1[[#This Row],[AST/TO]]/3</f>
        <v>0.66999999999999993</v>
      </c>
      <c r="CK193" s="12">
        <f>Table1[[#This Row],[REB]]/25</f>
        <v>0.2</v>
      </c>
      <c r="CL193" s="12">
        <f>Table1[[#This Row],[Deflections]]/5</f>
        <v>0.36</v>
      </c>
      <c r="CM193" s="12">
        <f>Table1[[#This Row],[LooseBallsRecovered]]/2.3</f>
        <v>0.73913043478260876</v>
      </c>
      <c r="CN193" s="12">
        <f>Table1[[#This Row],[TeamELO]]/1800</f>
        <v>0.86379642023358483</v>
      </c>
      <c r="CO193" s="12">
        <f>Table1[[#This Row],[EFG%]]/70</f>
        <v>0.69428571428571428</v>
      </c>
      <c r="CP193" s="12">
        <f>Table1[[#This Row],[TS%]]/70</f>
        <v>0.81285714285714283</v>
      </c>
      <c r="CQ193" s="12">
        <f>Table1[[#This Row],[USG%]]/40</f>
        <v>0.73</v>
      </c>
      <c r="CR193" s="12">
        <f>Table1[[#This Row],[PACE]]/110</f>
        <v>0.90272727272727271</v>
      </c>
      <c r="CS193" s="12">
        <f>Table1[[#This Row],[PIE]]/24</f>
        <v>0.6875</v>
      </c>
      <c r="CT193" s="12">
        <f>(0.4*Table1[[#This Row],[EFG%]]+0.25*Table1[[#This Row],[TOV%]]+0.2*Table1[[#This Row],[REB%]]+0.15*Table1[[#This Row],[FTr]])/42</f>
        <v>0.69119047619047624</v>
      </c>
      <c r="CU193" s="12">
        <f>Table1[[#This Row],[NETRTG]]/17</f>
        <v>0.30588235294117649</v>
      </c>
      <c r="CV193" s="12">
        <f>Table1[[#This Row],[FP]]/62</f>
        <v>0.6806451612903226</v>
      </c>
      <c r="CW193" s="12">
        <f>Table1[[#This Row],[RPM(+/-)]]/12</f>
        <v>0.3666666666666667</v>
      </c>
      <c r="CX193" s="12">
        <f>Table1[[#This Row],[BPM]]/12</f>
        <v>0.54166666666666663</v>
      </c>
      <c r="CY193" s="12">
        <f>Table1[[#This Row],[WS/48]]/0.3</f>
        <v>0.83333333333333337</v>
      </c>
      <c r="CZ193" s="12">
        <f>Table1[[#This Row],[PIPM]]/9</f>
        <v>0.44444444444444442</v>
      </c>
      <c r="DA193" s="12">
        <f>Table1[[#This Row],[WAR]]/20</f>
        <v>0.6</v>
      </c>
      <c r="DB193" s="12">
        <f>Table1[[#This Row],[GmSc]]/21</f>
        <v>0.58190476190476181</v>
      </c>
      <c r="DC193" s="12">
        <f>Table1[[#This Row],[WinsRPM]]/21</f>
        <v>0.61904761904761907</v>
      </c>
      <c r="DD193" s="12">
        <f>Table1[[#This Row],[VORP]]/10</f>
        <v>0.55000000000000004</v>
      </c>
      <c r="DE193" s="12">
        <f>Table1[[#This Row],[PER]]/33</f>
        <v>0.75757575757575757</v>
      </c>
      <c r="DF193" s="12">
        <f>Table1[[#This Row],[EFF]]/36</f>
        <v>0.65277777777777779</v>
      </c>
      <c r="DG193" s="12">
        <f>Table1[[#This Row],[EWA]]/30</f>
        <v>0.55555555555555558</v>
      </c>
      <c r="DH193" s="12">
        <f>Table1[[#This Row],[PIR]]/40</f>
        <v>0.64249999999999996</v>
      </c>
      <c r="DI193" s="12">
        <f>Table1[[#This Row],[Tendex]]/0.38</f>
        <v>0.67135115366975762</v>
      </c>
      <c r="DJ193" s="14">
        <f>SUM(Table1[[#This Row],[DPI]:[%Tendex]])/32</f>
        <v>0.5838368089901067</v>
      </c>
    </row>
    <row r="194" spans="1:114" x14ac:dyDescent="0.25">
      <c r="A194" t="s">
        <v>87</v>
      </c>
      <c r="B194" t="s">
        <v>97</v>
      </c>
      <c r="C194" t="s">
        <v>91</v>
      </c>
      <c r="D194" t="s">
        <v>62</v>
      </c>
      <c r="E194" s="7">
        <v>11</v>
      </c>
      <c r="F194" t="s">
        <v>73</v>
      </c>
      <c r="G194" s="7">
        <v>101.73</v>
      </c>
      <c r="H194" s="6">
        <v>31</v>
      </c>
      <c r="I194" s="6">
        <v>12</v>
      </c>
      <c r="J194" s="6">
        <v>10</v>
      </c>
      <c r="K194" s="6">
        <v>2</v>
      </c>
      <c r="L194" s="8">
        <f>Table1[[#This Row],[W]]/Table1[[#This Row],[GP]]</f>
        <v>0.83333333333333337</v>
      </c>
      <c r="M194" s="6">
        <v>12346.041666666675</v>
      </c>
      <c r="N194" s="7">
        <v>33.299999999999997</v>
      </c>
      <c r="O194" s="7">
        <v>399.59999999999997</v>
      </c>
      <c r="P194" s="7">
        <v>29.5</v>
      </c>
      <c r="Q194" s="7">
        <v>10.199999999999999</v>
      </c>
      <c r="R194" s="7">
        <v>19.8</v>
      </c>
      <c r="S194" s="7">
        <v>51.5</v>
      </c>
      <c r="T194" s="7">
        <v>5.2</v>
      </c>
      <c r="U194" s="7">
        <v>10.5</v>
      </c>
      <c r="V194" s="7">
        <v>49.2</v>
      </c>
      <c r="W194" s="7">
        <v>4</v>
      </c>
      <c r="X194" s="7">
        <v>4.3</v>
      </c>
      <c r="Y194" s="7">
        <v>92.3</v>
      </c>
      <c r="Z194" s="7">
        <v>0.5</v>
      </c>
      <c r="AA194" s="7">
        <v>4.5</v>
      </c>
      <c r="AB194" s="7">
        <v>5</v>
      </c>
      <c r="AC194" s="7">
        <v>0.8</v>
      </c>
      <c r="AD194" s="7">
        <v>6.1</v>
      </c>
      <c r="AE194" s="7">
        <v>3</v>
      </c>
      <c r="AF194" s="7">
        <v>1</v>
      </c>
      <c r="AG194" s="7">
        <v>0.3</v>
      </c>
      <c r="AH194" s="7">
        <v>0.5</v>
      </c>
      <c r="AI194" s="7">
        <v>2.2999999999999998</v>
      </c>
      <c r="AJ194" s="7">
        <v>3.7</v>
      </c>
      <c r="AK194" s="7">
        <v>119.7</v>
      </c>
      <c r="AL194" s="7">
        <v>106.5</v>
      </c>
      <c r="AM194" s="7">
        <v>27.5</v>
      </c>
      <c r="AN194" s="7">
        <v>1.6</v>
      </c>
      <c r="AO194" s="7">
        <v>11.9</v>
      </c>
      <c r="AP194" s="7">
        <v>9.9</v>
      </c>
      <c r="AQ194" s="7">
        <f>0.96*Table1[[#This Row],[FGA]]+Table1[[#This Row],[TOV]]+(0.44*Table1[[#This Row],[FTA]]-Table1[[#This Row],[OREB]])</f>
        <v>23.4</v>
      </c>
      <c r="AR194" s="5">
        <v>0</v>
      </c>
      <c r="AS194" s="5">
        <v>0</v>
      </c>
      <c r="AT194" s="5">
        <v>9.5</v>
      </c>
      <c r="AU194" s="5">
        <v>550</v>
      </c>
      <c r="AV194" s="9">
        <f>Table1[[#This Row],[BLK]]+Table1[[#This Row],[PFD]]+Table1[[#This Row],[STL]]+Table1[Deflections]+Table1[[#This Row],[LooseBallsRecovered]]+Table1[[#This Row],[REB]]-Table1[[#This Row],[TOV]]+Table1[[#This Row],[ScreenAssistsPTS]]</f>
        <v>12.3</v>
      </c>
      <c r="AW19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6.5299999999999994</v>
      </c>
      <c r="AX194" s="9">
        <f>Table1[[#This Row],[PTS]]/Table1[[#This Row],[POSS/G]]</f>
        <v>1.2606837606837609</v>
      </c>
      <c r="AY194" s="9">
        <v>20</v>
      </c>
      <c r="AZ194" s="9">
        <v>1.8</v>
      </c>
      <c r="BA194" s="9">
        <f>P194+AB194+AD194</f>
        <v>40.6</v>
      </c>
      <c r="BB194" s="9">
        <v>2.0299999999999998</v>
      </c>
      <c r="BC194" s="9">
        <v>1.8</v>
      </c>
      <c r="BD194" s="9">
        <v>1.7</v>
      </c>
      <c r="BE194" s="9">
        <v>1677.6067089062224</v>
      </c>
      <c r="BF194" s="15">
        <v>20.2</v>
      </c>
      <c r="BG194" s="15">
        <v>12</v>
      </c>
      <c r="BH194" s="9">
        <v>7.2</v>
      </c>
      <c r="BI194" s="9">
        <v>64.599999999999994</v>
      </c>
      <c r="BJ194" s="9">
        <f>0.4*Table1[[#This Row],[EFG%]]+0.25*Table1[[#This Row],[TOV%]]+0.2*Table1[[#This Row],[REB%]]+0.15*Table1[[#This Row],[FTr]]</f>
        <v>33.31</v>
      </c>
      <c r="BK194" s="9">
        <v>68.099999999999994</v>
      </c>
      <c r="BL194" s="9">
        <v>29.6</v>
      </c>
      <c r="BM194" s="9">
        <v>105.98</v>
      </c>
      <c r="BN194" s="9">
        <v>17.5</v>
      </c>
      <c r="BO194" s="9">
        <v>13.3</v>
      </c>
      <c r="BP194" s="9">
        <v>45.6</v>
      </c>
      <c r="BQ194" s="9">
        <v>9.8000000000000007</v>
      </c>
      <c r="BR194" s="9">
        <v>6</v>
      </c>
      <c r="BS194" s="9">
        <v>0.19</v>
      </c>
      <c r="BT194" s="9">
        <v>7</v>
      </c>
      <c r="BU194" s="9">
        <v>13</v>
      </c>
      <c r="BV19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17.11</v>
      </c>
      <c r="BW194" s="9">
        <v>17</v>
      </c>
      <c r="BX194" s="9">
        <v>6</v>
      </c>
      <c r="BY194" s="9">
        <v>27</v>
      </c>
      <c r="BZ19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28.999999999999996</v>
      </c>
      <c r="CA194" s="9">
        <f>Table1[[#This Row],[VA]]/30</f>
        <v>18.333333333333332</v>
      </c>
      <c r="CB19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29.9</v>
      </c>
      <c r="CC19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0.29659021057821799</v>
      </c>
      <c r="CD194" s="12">
        <f>Table1[[#This Row],[Hustle]]/38</f>
        <v>0.3236842105263158</v>
      </c>
      <c r="CE194" s="12">
        <f>Table1[[#This Row],[Utility]]/23</f>
        <v>0.28391304347826085</v>
      </c>
      <c r="CF194" s="12">
        <f>Table1[[#This Row],[PPP]]/1.8</f>
        <v>0.70037986704653377</v>
      </c>
      <c r="CG194" s="12">
        <f>Table1[[#This Row],[AST Ratio]]/35</f>
        <v>0.5714285714285714</v>
      </c>
      <c r="CH194" s="12">
        <f>Table1[[#This Row],[ScreenAssistsPTS]]/18</f>
        <v>0.1</v>
      </c>
      <c r="CI194" s="12">
        <f>Table1[[#This Row],[PRA]]/50</f>
        <v>0.81200000000000006</v>
      </c>
      <c r="CJ194" s="12">
        <f>Table1[[#This Row],[AST/TO]]/3</f>
        <v>0.67666666666666664</v>
      </c>
      <c r="CK194" s="12">
        <f>Table1[[#This Row],[REB]]/25</f>
        <v>0.2</v>
      </c>
      <c r="CL194" s="12">
        <f>Table1[[#This Row],[Deflections]]/5</f>
        <v>0.36</v>
      </c>
      <c r="CM194" s="12">
        <f>Table1[[#This Row],[LooseBallsRecovered]]/2.3</f>
        <v>0.73913043478260876</v>
      </c>
      <c r="CN194" s="12">
        <f>Table1[[#This Row],[TeamELO]]/1800</f>
        <v>0.93200372717012359</v>
      </c>
      <c r="CO194" s="12">
        <f>Table1[[#This Row],[EFG%]]/70</f>
        <v>0.92285714285714282</v>
      </c>
      <c r="CP194" s="12">
        <f>Table1[[#This Row],[TS%]]/70</f>
        <v>0.97285714285714275</v>
      </c>
      <c r="CQ194" s="12">
        <f>Table1[[#This Row],[USG%]]/40</f>
        <v>0.74</v>
      </c>
      <c r="CR194" s="12">
        <f>Table1[[#This Row],[PACE]]/110</f>
        <v>0.96345454545454545</v>
      </c>
      <c r="CS194" s="12">
        <f>Table1[[#This Row],[PIE]]/24</f>
        <v>0.72916666666666663</v>
      </c>
      <c r="CT194" s="12">
        <f>(0.4*Table1[[#This Row],[EFG%]]+0.25*Table1[[#This Row],[TOV%]]+0.2*Table1[[#This Row],[REB%]]+0.15*Table1[[#This Row],[FTr]])/42</f>
        <v>0.79309523809523819</v>
      </c>
      <c r="CU194" s="12">
        <f>Table1[[#This Row],[NETRTG]]/17</f>
        <v>0.78235294117647058</v>
      </c>
      <c r="CV194" s="12">
        <f>Table1[[#This Row],[FP]]/62</f>
        <v>0.73548387096774193</v>
      </c>
      <c r="CW194" s="12">
        <f>Table1[[#This Row],[RPM(+/-)]]/12</f>
        <v>0.81666666666666676</v>
      </c>
      <c r="CX194" s="12">
        <f>Table1[[#This Row],[BPM]]/12</f>
        <v>0.5</v>
      </c>
      <c r="CY194" s="12">
        <f>Table1[[#This Row],[WS/48]]/0.3</f>
        <v>0.63333333333333341</v>
      </c>
      <c r="CZ194" s="12">
        <f>Table1[[#This Row],[PIPM]]/9</f>
        <v>0.77777777777777779</v>
      </c>
      <c r="DA194" s="12">
        <f>Table1[[#This Row],[WAR]]/20</f>
        <v>0.65</v>
      </c>
      <c r="DB194" s="12">
        <f>Table1[[#This Row],[GmSc]]/21</f>
        <v>0.81476190476190469</v>
      </c>
      <c r="DC194" s="12">
        <f>Table1[[#This Row],[WinsRPM]]/21</f>
        <v>0.80952380952380953</v>
      </c>
      <c r="DD194" s="12">
        <f>Table1[[#This Row],[VORP]]/10</f>
        <v>0.6</v>
      </c>
      <c r="DE194" s="12">
        <f>Table1[[#This Row],[PER]]/33</f>
        <v>0.81818181818181823</v>
      </c>
      <c r="DF194" s="12">
        <f>Table1[[#This Row],[EFF]]/36</f>
        <v>0.80555555555555547</v>
      </c>
      <c r="DG194" s="12">
        <f>Table1[[#This Row],[EWA]]/30</f>
        <v>0.61111111111111105</v>
      </c>
      <c r="DH194" s="12">
        <f>Table1[[#This Row],[PIR]]/40</f>
        <v>0.74749999999999994</v>
      </c>
      <c r="DI194" s="12">
        <f>Table1[[#This Row],[Tendex]]/0.38</f>
        <v>0.78050055415320518</v>
      </c>
      <c r="DJ194" s="14">
        <f>SUM(Table1[[#This Row],[DPI]:[%Tendex]])/32</f>
        <v>0.67823083125747541</v>
      </c>
    </row>
    <row r="195" spans="1:114" x14ac:dyDescent="0.25">
      <c r="A195" t="s">
        <v>61</v>
      </c>
      <c r="B195" t="s">
        <v>101</v>
      </c>
      <c r="C195" t="s">
        <v>92</v>
      </c>
      <c r="D195" t="s">
        <v>62</v>
      </c>
      <c r="E195" s="7">
        <v>11</v>
      </c>
      <c r="F195" t="s">
        <v>63</v>
      </c>
      <c r="G195" s="7">
        <v>101.15</v>
      </c>
      <c r="H195" s="6">
        <v>29</v>
      </c>
      <c r="I195" s="6">
        <v>32</v>
      </c>
      <c r="J195" s="6">
        <v>14</v>
      </c>
      <c r="K195" s="6">
        <v>18</v>
      </c>
      <c r="L195" s="8">
        <f>Table1[[#This Row],[W]]/Table1[[#This Row],[GP]]</f>
        <v>0.4375</v>
      </c>
      <c r="M195" s="6">
        <v>8063.6600000000226</v>
      </c>
      <c r="N195" s="7">
        <v>36.9</v>
      </c>
      <c r="O195" s="7">
        <v>1180.8</v>
      </c>
      <c r="P195" s="7">
        <v>27.2</v>
      </c>
      <c r="Q195" s="7">
        <v>8.4</v>
      </c>
      <c r="R195" s="7">
        <v>19</v>
      </c>
      <c r="S195" s="7">
        <v>44.4</v>
      </c>
      <c r="T195" s="7">
        <v>3.4</v>
      </c>
      <c r="U195" s="7">
        <v>9.6</v>
      </c>
      <c r="V195" s="7">
        <v>35.799999999999997</v>
      </c>
      <c r="W195" s="7">
        <v>6.9</v>
      </c>
      <c r="X195" s="7">
        <v>7.8</v>
      </c>
      <c r="Y195" s="7">
        <v>88.7</v>
      </c>
      <c r="Z195" s="7">
        <v>0.5</v>
      </c>
      <c r="AA195" s="7">
        <v>3.7</v>
      </c>
      <c r="AB195" s="7">
        <v>4.0999999999999996</v>
      </c>
      <c r="AC195" s="7">
        <v>0.3</v>
      </c>
      <c r="AD195" s="7">
        <v>7.6</v>
      </c>
      <c r="AE195" s="7">
        <v>2.9</v>
      </c>
      <c r="AF195" s="7">
        <v>1</v>
      </c>
      <c r="AG195" s="7">
        <v>0.4</v>
      </c>
      <c r="AH195" s="7">
        <v>1</v>
      </c>
      <c r="AI195" s="7">
        <v>2</v>
      </c>
      <c r="AJ195" s="7">
        <v>5.8</v>
      </c>
      <c r="AK195" s="7">
        <v>111.8</v>
      </c>
      <c r="AL195" s="7">
        <v>109.9</v>
      </c>
      <c r="AM195" s="7">
        <v>32.1</v>
      </c>
      <c r="AN195" s="7">
        <v>1.2</v>
      </c>
      <c r="AO195" s="7">
        <v>8.8000000000000007</v>
      </c>
      <c r="AP195" s="7">
        <v>8.8000000000000007</v>
      </c>
      <c r="AQ195" s="7">
        <f>0.96*Table1[[#This Row],[FGA]]+Table1[[#This Row],[TOV]]+(0.44*Table1[[#This Row],[FTA]]-Table1[[#This Row],[OREB]])</f>
        <v>24.071999999999996</v>
      </c>
      <c r="AR195" s="5">
        <v>6</v>
      </c>
      <c r="AS195" s="5">
        <v>0</v>
      </c>
      <c r="AT195" s="5">
        <v>11</v>
      </c>
      <c r="AU195" s="5">
        <v>400</v>
      </c>
      <c r="AV195" s="9">
        <f>Table1[[#This Row],[BLK]]+Table1[[#This Row],[PFD]]+Table1[[#This Row],[STL]]+Table1[Deflections]+Table1[[#This Row],[LooseBallsRecovered]]+Table1[[#This Row],[REB]]-Table1[[#This Row],[TOV]]+Table1[[#This Row],[ScreenAssistsPTS]]</f>
        <v>12.299999999999999</v>
      </c>
      <c r="AW195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7.830000000000001</v>
      </c>
      <c r="AX195" s="9">
        <f>Table1[[#This Row],[PTS]]/Table1[[#This Row],[POSS/G]]</f>
        <v>1.129943502824859</v>
      </c>
      <c r="AY195" s="9">
        <v>23.2</v>
      </c>
      <c r="AZ195" s="9">
        <v>0.6</v>
      </c>
      <c r="BA195" s="9">
        <f>P195+AB195+AD195</f>
        <v>38.9</v>
      </c>
      <c r="BB195" s="9">
        <v>2.63</v>
      </c>
      <c r="BC195" s="9">
        <v>2.1</v>
      </c>
      <c r="BD195" s="9">
        <v>1.2</v>
      </c>
      <c r="BE195" s="9">
        <v>1545.8016601491497</v>
      </c>
      <c r="BF195" s="15">
        <v>36.299999999999997</v>
      </c>
      <c r="BG195" s="15">
        <v>11</v>
      </c>
      <c r="BH195" s="9">
        <v>5.0999999999999996</v>
      </c>
      <c r="BI195" s="9">
        <v>53.5</v>
      </c>
      <c r="BJ195" s="9">
        <f>0.4*Table1[[#This Row],[EFG%]]+0.25*Table1[[#This Row],[TOV%]]+0.2*Table1[[#This Row],[REB%]]+0.15*Table1[[#This Row],[FTr]]</f>
        <v>30.615000000000002</v>
      </c>
      <c r="BK195" s="9">
        <v>60.7</v>
      </c>
      <c r="BL195" s="9">
        <v>28.1</v>
      </c>
      <c r="BM195" s="9">
        <v>102.58</v>
      </c>
      <c r="BN195" s="9">
        <v>15.9</v>
      </c>
      <c r="BO195" s="9">
        <v>1.9</v>
      </c>
      <c r="BP195" s="9">
        <v>44.7</v>
      </c>
      <c r="BQ195" s="9">
        <v>1.8</v>
      </c>
      <c r="BR195" s="9">
        <v>4</v>
      </c>
      <c r="BS195" s="9">
        <v>0.23499999999999999</v>
      </c>
      <c r="BT195" s="9">
        <v>3.5</v>
      </c>
      <c r="BU195" s="9">
        <v>11</v>
      </c>
      <c r="BV195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13.540000000000004</v>
      </c>
      <c r="BW195" s="9">
        <v>3.5</v>
      </c>
      <c r="BX195" s="9">
        <v>3.5</v>
      </c>
      <c r="BY195" s="9">
        <v>25.4</v>
      </c>
      <c r="BZ195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25.9</v>
      </c>
      <c r="CA195" s="9">
        <f>Table1[[#This Row],[VA]]/30</f>
        <v>13.333333333333334</v>
      </c>
      <c r="CB195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28.699999999999996</v>
      </c>
      <c r="CC195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0.27458381726674402</v>
      </c>
      <c r="CD195" s="12">
        <f>Table1[[#This Row],[Hustle]]/38</f>
        <v>0.32368421052631574</v>
      </c>
      <c r="CE195" s="12">
        <f>Table1[[#This Row],[Utility]]/23</f>
        <v>0.3404347826086957</v>
      </c>
      <c r="CF195" s="12">
        <f>Table1[[#This Row],[PPP]]/1.8</f>
        <v>0.62774639045825498</v>
      </c>
      <c r="CG195" s="12">
        <f>Table1[[#This Row],[AST Ratio]]/35</f>
        <v>0.66285714285714281</v>
      </c>
      <c r="CH195" s="12">
        <f>Table1[[#This Row],[ScreenAssistsPTS]]/18</f>
        <v>3.3333333333333333E-2</v>
      </c>
      <c r="CI195" s="12">
        <f>Table1[[#This Row],[PRA]]/50</f>
        <v>0.77800000000000002</v>
      </c>
      <c r="CJ195" s="12">
        <f>Table1[[#This Row],[AST/TO]]/3</f>
        <v>0.87666666666666659</v>
      </c>
      <c r="CK195" s="12">
        <f>Table1[[#This Row],[REB]]/25</f>
        <v>0.16399999999999998</v>
      </c>
      <c r="CL195" s="12">
        <f>Table1[[#This Row],[Deflections]]/5</f>
        <v>0.42000000000000004</v>
      </c>
      <c r="CM195" s="12">
        <f>Table1[[#This Row],[LooseBallsRecovered]]/2.3</f>
        <v>0.52173913043478259</v>
      </c>
      <c r="CN195" s="12">
        <f>Table1[[#This Row],[TeamELO]]/1800</f>
        <v>0.85877870008286095</v>
      </c>
      <c r="CO195" s="12">
        <f>Table1[[#This Row],[EFG%]]/70</f>
        <v>0.76428571428571423</v>
      </c>
      <c r="CP195" s="12">
        <f>Table1[[#This Row],[TS%]]/70</f>
        <v>0.86714285714285722</v>
      </c>
      <c r="CQ195" s="12">
        <f>Table1[[#This Row],[USG%]]/40</f>
        <v>0.70250000000000001</v>
      </c>
      <c r="CR195" s="12">
        <f>Table1[[#This Row],[PACE]]/110</f>
        <v>0.93254545454545457</v>
      </c>
      <c r="CS195" s="12">
        <f>Table1[[#This Row],[PIE]]/24</f>
        <v>0.66249999999999998</v>
      </c>
      <c r="CT195" s="12">
        <f>(0.4*Table1[[#This Row],[EFG%]]+0.25*Table1[[#This Row],[TOV%]]+0.2*Table1[[#This Row],[REB%]]+0.15*Table1[[#This Row],[FTr]])/42</f>
        <v>0.72892857142857148</v>
      </c>
      <c r="CU195" s="12">
        <f>Table1[[#This Row],[NETRTG]]/17</f>
        <v>0.11176470588235293</v>
      </c>
      <c r="CV195" s="12">
        <f>Table1[[#This Row],[FP]]/62</f>
        <v>0.72096774193548396</v>
      </c>
      <c r="CW195" s="12">
        <f>Table1[[#This Row],[RPM(+/-)]]/12</f>
        <v>0.15</v>
      </c>
      <c r="CX195" s="12">
        <f>Table1[[#This Row],[BPM]]/12</f>
        <v>0.33333333333333331</v>
      </c>
      <c r="CY195" s="12">
        <f>Table1[[#This Row],[WS/48]]/0.3</f>
        <v>0.78333333333333333</v>
      </c>
      <c r="CZ195" s="12">
        <f>Table1[[#This Row],[PIPM]]/9</f>
        <v>0.3888888888888889</v>
      </c>
      <c r="DA195" s="12">
        <f>Table1[[#This Row],[WAR]]/20</f>
        <v>0.55000000000000004</v>
      </c>
      <c r="DB195" s="12">
        <f>Table1[[#This Row],[GmSc]]/21</f>
        <v>0.64476190476190498</v>
      </c>
      <c r="DC195" s="12">
        <f>Table1[[#This Row],[WinsRPM]]/21</f>
        <v>0.16666666666666666</v>
      </c>
      <c r="DD195" s="12">
        <f>Table1[[#This Row],[VORP]]/10</f>
        <v>0.35</v>
      </c>
      <c r="DE195" s="12">
        <f>Table1[[#This Row],[PER]]/33</f>
        <v>0.76969696969696966</v>
      </c>
      <c r="DF195" s="12">
        <f>Table1[[#This Row],[EFF]]/36</f>
        <v>0.71944444444444444</v>
      </c>
      <c r="DG195" s="12">
        <f>Table1[[#This Row],[EWA]]/30</f>
        <v>0.44444444444444448</v>
      </c>
      <c r="DH195" s="12">
        <f>Table1[[#This Row],[PIR]]/40</f>
        <v>0.71749999999999992</v>
      </c>
      <c r="DI195" s="12">
        <f>Table1[[#This Row],[Tendex]]/0.38</f>
        <v>0.72258899280722111</v>
      </c>
      <c r="DJ195" s="14">
        <f>SUM(Table1[[#This Row],[DPI]:[%Tendex]])/32</f>
        <v>0.55745419939267793</v>
      </c>
    </row>
    <row r="196" spans="1:114" x14ac:dyDescent="0.25">
      <c r="A196" t="s">
        <v>61</v>
      </c>
      <c r="B196" t="s">
        <v>101</v>
      </c>
      <c r="C196" t="s">
        <v>93</v>
      </c>
      <c r="D196" t="s">
        <v>62</v>
      </c>
      <c r="E196" s="7">
        <v>11</v>
      </c>
      <c r="F196" t="s">
        <v>63</v>
      </c>
      <c r="G196" s="7">
        <v>101.15</v>
      </c>
      <c r="H196" s="6">
        <v>29</v>
      </c>
      <c r="I196" s="6">
        <v>54</v>
      </c>
      <c r="J196" s="6">
        <v>25</v>
      </c>
      <c r="K196" s="6">
        <v>29</v>
      </c>
      <c r="L196" s="8">
        <f>Table1[[#This Row],[W]]/Table1[[#This Row],[GP]]</f>
        <v>0.46296296296296297</v>
      </c>
      <c r="M196" s="6">
        <v>12217.666666666701</v>
      </c>
      <c r="N196" s="7">
        <v>37</v>
      </c>
      <c r="O196" s="7">
        <v>1998</v>
      </c>
      <c r="P196" s="7">
        <v>29.5</v>
      </c>
      <c r="Q196" s="7">
        <v>9.4</v>
      </c>
      <c r="R196" s="7">
        <v>20.399999999999999</v>
      </c>
      <c r="S196" s="7">
        <v>46</v>
      </c>
      <c r="T196" s="7">
        <v>3.9</v>
      </c>
      <c r="U196" s="7">
        <v>10</v>
      </c>
      <c r="V196" s="7">
        <v>39.299999999999997</v>
      </c>
      <c r="W196" s="7">
        <v>6.8</v>
      </c>
      <c r="X196" s="7">
        <v>7.7</v>
      </c>
      <c r="Y196" s="7">
        <v>88.9</v>
      </c>
      <c r="Z196" s="7">
        <v>0.5</v>
      </c>
      <c r="AA196" s="7">
        <v>3.8</v>
      </c>
      <c r="AB196" s="7">
        <v>4.4000000000000004</v>
      </c>
      <c r="AC196" s="7">
        <v>0.2</v>
      </c>
      <c r="AD196" s="7">
        <v>7.9</v>
      </c>
      <c r="AE196" s="7">
        <v>2.9</v>
      </c>
      <c r="AF196" s="7">
        <v>1</v>
      </c>
      <c r="AG196" s="7">
        <v>0.3</v>
      </c>
      <c r="AH196" s="7">
        <v>1.3</v>
      </c>
      <c r="AI196" s="7">
        <v>1.7</v>
      </c>
      <c r="AJ196" s="7">
        <v>6.1</v>
      </c>
      <c r="AK196" s="7">
        <v>114</v>
      </c>
      <c r="AL196" s="7">
        <v>113.1</v>
      </c>
      <c r="AM196" s="7">
        <v>34.1</v>
      </c>
      <c r="AN196" s="7">
        <v>1.3</v>
      </c>
      <c r="AO196" s="7">
        <v>9.1999999999999993</v>
      </c>
      <c r="AP196" s="7">
        <v>8.5</v>
      </c>
      <c r="AQ196" s="7">
        <f>0.96*Table1[[#This Row],[FGA]]+Table1[[#This Row],[TOV]]+(0.44*Table1[[#This Row],[FTA]]-Table1[[#This Row],[OREB]])</f>
        <v>25.372</v>
      </c>
      <c r="AR196" s="5">
        <v>16</v>
      </c>
      <c r="AS196" s="5">
        <v>1</v>
      </c>
      <c r="AT196" s="5">
        <v>9.6</v>
      </c>
      <c r="AU196" s="5">
        <v>487</v>
      </c>
      <c r="AV196" s="9">
        <f>Table1[[#This Row],[BLK]]+Table1[[#This Row],[PFD]]+Table1[[#This Row],[STL]]+Table1[Deflections]+Table1[[#This Row],[LooseBallsRecovered]]+Table1[[#This Row],[REB]]-Table1[[#This Row],[TOV]]+Table1[[#This Row],[ScreenAssistsPTS]]</f>
        <v>12.2</v>
      </c>
      <c r="AW196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7.5200000000000014</v>
      </c>
      <c r="AX196" s="9">
        <f>Table1[[#This Row],[PTS]]/Table1[[#This Row],[POSS/G]]</f>
        <v>1.162699038309948</v>
      </c>
      <c r="AY196" s="9">
        <v>23.1</v>
      </c>
      <c r="AZ196" s="9">
        <v>0.4</v>
      </c>
      <c r="BA196" s="9">
        <f>P196+AB196+AD196</f>
        <v>41.8</v>
      </c>
      <c r="BB196" s="9">
        <v>2.72</v>
      </c>
      <c r="BC196" s="9">
        <v>2</v>
      </c>
      <c r="BD196" s="9">
        <v>0.9</v>
      </c>
      <c r="BE196" s="9">
        <v>1525.1719524901159</v>
      </c>
      <c r="BF196" s="15">
        <v>33.299999999999997</v>
      </c>
      <c r="BG196" s="15">
        <v>10</v>
      </c>
      <c r="BH196" s="9">
        <v>5.4</v>
      </c>
      <c r="BI196" s="9">
        <v>55.6</v>
      </c>
      <c r="BJ196" s="9">
        <f>0.4*Table1[[#This Row],[EFG%]]+0.25*Table1[[#This Row],[TOV%]]+0.2*Table1[[#This Row],[REB%]]+0.15*Table1[[#This Row],[FTr]]</f>
        <v>30.814999999999998</v>
      </c>
      <c r="BK196" s="9">
        <v>62.1</v>
      </c>
      <c r="BL196" s="9">
        <v>29.7</v>
      </c>
      <c r="BM196" s="9">
        <v>102.19</v>
      </c>
      <c r="BN196" s="9">
        <v>16.899999999999999</v>
      </c>
      <c r="BO196" s="9">
        <v>0.9</v>
      </c>
      <c r="BP196" s="9">
        <v>47.6</v>
      </c>
      <c r="BQ196" s="9">
        <v>0.9</v>
      </c>
      <c r="BR196" s="9">
        <v>2.38</v>
      </c>
      <c r="BS196" s="9">
        <v>0.215</v>
      </c>
      <c r="BT196" s="9">
        <v>2.99</v>
      </c>
      <c r="BU196" s="9">
        <v>9.5876432953925406</v>
      </c>
      <c r="BV196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15.380000000000004</v>
      </c>
      <c r="BW196" s="9">
        <v>4.8499999999999996</v>
      </c>
      <c r="BX196" s="9">
        <v>5</v>
      </c>
      <c r="BY196" s="9">
        <v>26.25</v>
      </c>
      <c r="BZ196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28.299999999999997</v>
      </c>
      <c r="CA196" s="9">
        <f>Table1[[#This Row],[VA]]/30</f>
        <v>16.233333333333334</v>
      </c>
      <c r="CB196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31.4</v>
      </c>
      <c r="CC196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0.29905659490434572</v>
      </c>
      <c r="CD196" s="12">
        <f>Table1[[#This Row],[Hustle]]/38</f>
        <v>0.32105263157894737</v>
      </c>
      <c r="CE196" s="12">
        <f>Table1[[#This Row],[Utility]]/23</f>
        <v>0.32695652173913048</v>
      </c>
      <c r="CF196" s="12">
        <f>Table1[[#This Row],[PPP]]/1.8</f>
        <v>0.64594391017219333</v>
      </c>
      <c r="CG196" s="12">
        <f>Table1[[#This Row],[AST Ratio]]/35</f>
        <v>0.66</v>
      </c>
      <c r="CH196" s="12">
        <f>Table1[[#This Row],[ScreenAssistsPTS]]/18</f>
        <v>2.2222222222222223E-2</v>
      </c>
      <c r="CI196" s="12">
        <f>Table1[[#This Row],[PRA]]/50</f>
        <v>0.83599999999999997</v>
      </c>
      <c r="CJ196" s="12">
        <f>Table1[[#This Row],[AST/TO]]/3</f>
        <v>0.90666666666666673</v>
      </c>
      <c r="CK196" s="12">
        <f>Table1[[#This Row],[REB]]/25</f>
        <v>0.17600000000000002</v>
      </c>
      <c r="CL196" s="12">
        <f>Table1[[#This Row],[Deflections]]/5</f>
        <v>0.4</v>
      </c>
      <c r="CM196" s="12">
        <f>Table1[[#This Row],[LooseBallsRecovered]]/2.3</f>
        <v>0.39130434782608697</v>
      </c>
      <c r="CN196" s="12">
        <f>Table1[[#This Row],[TeamELO]]/1800</f>
        <v>0.84731775138339771</v>
      </c>
      <c r="CO196" s="12">
        <f>Table1[[#This Row],[EFG%]]/70</f>
        <v>0.79428571428571426</v>
      </c>
      <c r="CP196" s="12">
        <f>Table1[[#This Row],[TS%]]/70</f>
        <v>0.88714285714285712</v>
      </c>
      <c r="CQ196" s="12">
        <f>Table1[[#This Row],[USG%]]/40</f>
        <v>0.74249999999999994</v>
      </c>
      <c r="CR196" s="12">
        <f>Table1[[#This Row],[PACE]]/110</f>
        <v>0.92899999999999994</v>
      </c>
      <c r="CS196" s="12">
        <f>Table1[[#This Row],[PIE]]/24</f>
        <v>0.70416666666666661</v>
      </c>
      <c r="CT196" s="12">
        <f>(0.4*Table1[[#This Row],[EFG%]]+0.25*Table1[[#This Row],[TOV%]]+0.2*Table1[[#This Row],[REB%]]+0.15*Table1[[#This Row],[FTr]])/42</f>
        <v>0.73369047619047612</v>
      </c>
      <c r="CU196" s="12">
        <f>Table1[[#This Row],[NETRTG]]/17</f>
        <v>5.2941176470588235E-2</v>
      </c>
      <c r="CV196" s="12">
        <f>Table1[[#This Row],[FP]]/62</f>
        <v>0.76774193548387104</v>
      </c>
      <c r="CW196" s="12">
        <f>Table1[[#This Row],[RPM(+/-)]]/12</f>
        <v>7.4999999999999997E-2</v>
      </c>
      <c r="CX196" s="12">
        <f>Table1[[#This Row],[BPM]]/12</f>
        <v>0.19833333333333333</v>
      </c>
      <c r="CY196" s="12">
        <f>Table1[[#This Row],[WS/48]]/0.3</f>
        <v>0.71666666666666667</v>
      </c>
      <c r="CZ196" s="12">
        <f>Table1[[#This Row],[PIPM]]/9</f>
        <v>0.33222222222222225</v>
      </c>
      <c r="DA196" s="12">
        <f>Table1[[#This Row],[WAR]]/20</f>
        <v>0.47938216476962703</v>
      </c>
      <c r="DB196" s="12">
        <f>Table1[[#This Row],[GmSc]]/21</f>
        <v>0.73238095238095258</v>
      </c>
      <c r="DC196" s="12">
        <f>Table1[[#This Row],[WinsRPM]]/21</f>
        <v>0.23095238095238094</v>
      </c>
      <c r="DD196" s="12">
        <f>Table1[[#This Row],[VORP]]/10</f>
        <v>0.5</v>
      </c>
      <c r="DE196" s="12">
        <f>Table1[[#This Row],[PER]]/33</f>
        <v>0.79545454545454541</v>
      </c>
      <c r="DF196" s="12">
        <f>Table1[[#This Row],[EFF]]/36</f>
        <v>0.78611111111111098</v>
      </c>
      <c r="DG196" s="12">
        <f>Table1[[#This Row],[EWA]]/30</f>
        <v>0.5411111111111111</v>
      </c>
      <c r="DH196" s="12">
        <f>Table1[[#This Row],[PIR]]/40</f>
        <v>0.78499999999999992</v>
      </c>
      <c r="DI196" s="12">
        <f>Table1[[#This Row],[Tendex]]/0.38</f>
        <v>0.78699103922196245</v>
      </c>
      <c r="DJ196" s="14">
        <f>SUM(Table1[[#This Row],[DPI]:[%Tendex]])/32</f>
        <v>0.56576682515789778</v>
      </c>
    </row>
    <row r="197" spans="1:114" x14ac:dyDescent="0.25">
      <c r="A197" t="s">
        <v>96</v>
      </c>
      <c r="B197" t="s">
        <v>97</v>
      </c>
      <c r="C197" t="s">
        <v>91</v>
      </c>
      <c r="D197" t="s">
        <v>62</v>
      </c>
      <c r="E197" s="7">
        <v>11</v>
      </c>
      <c r="F197" t="s">
        <v>100</v>
      </c>
      <c r="G197" s="7">
        <v>99.6</v>
      </c>
      <c r="H197" s="6">
        <v>20</v>
      </c>
      <c r="I197" s="6">
        <v>20</v>
      </c>
      <c r="J197" s="6">
        <v>10</v>
      </c>
      <c r="K197" s="6">
        <v>10</v>
      </c>
      <c r="L197" s="8">
        <f>Table1[[#This Row],[W]]/Table1[[#This Row],[GP]]</f>
        <v>0.5</v>
      </c>
      <c r="M197" s="6">
        <v>7390</v>
      </c>
      <c r="N197" s="7">
        <v>33.1</v>
      </c>
      <c r="O197" s="7">
        <v>662</v>
      </c>
      <c r="P197" s="7">
        <v>18.5</v>
      </c>
      <c r="Q197" s="7">
        <v>6.5</v>
      </c>
      <c r="R197" s="7">
        <v>14.6</v>
      </c>
      <c r="S197" s="7">
        <v>44.3</v>
      </c>
      <c r="T197" s="7">
        <v>2.4</v>
      </c>
      <c r="U197" s="7">
        <v>6.2</v>
      </c>
      <c r="V197" s="7">
        <v>38.200000000000003</v>
      </c>
      <c r="W197" s="7">
        <v>3.2</v>
      </c>
      <c r="X197" s="7">
        <v>4.0999999999999996</v>
      </c>
      <c r="Y197" s="7">
        <v>79</v>
      </c>
      <c r="Z197" s="7">
        <v>1.1000000000000001</v>
      </c>
      <c r="AA197" s="7">
        <v>5.5</v>
      </c>
      <c r="AB197" s="7">
        <v>6.5</v>
      </c>
      <c r="AC197" s="7">
        <v>0</v>
      </c>
      <c r="AD197" s="7">
        <v>4.3</v>
      </c>
      <c r="AE197" s="7">
        <v>3.8</v>
      </c>
      <c r="AF197" s="7">
        <v>1.1000000000000001</v>
      </c>
      <c r="AG197" s="7">
        <v>0.4</v>
      </c>
      <c r="AH197" s="7">
        <v>0.5</v>
      </c>
      <c r="AI197" s="7">
        <v>2.2000000000000002</v>
      </c>
      <c r="AJ197" s="7">
        <v>4.3</v>
      </c>
      <c r="AK197" s="7">
        <v>106.3</v>
      </c>
      <c r="AL197" s="7">
        <v>107.3</v>
      </c>
      <c r="AM197" s="7">
        <v>20.7</v>
      </c>
      <c r="AN197" s="7">
        <v>3.1</v>
      </c>
      <c r="AO197" s="7">
        <v>16</v>
      </c>
      <c r="AP197" s="7">
        <v>15.4</v>
      </c>
      <c r="AQ197" s="7">
        <f>0.96*Table1[[#This Row],[FGA]]+Table1[[#This Row],[TOV]]+(0.44*Table1[[#This Row],[FTA]]-Table1[[#This Row],[OREB]])</f>
        <v>18.52</v>
      </c>
      <c r="AR197" s="5">
        <v>1</v>
      </c>
      <c r="AS197" s="5">
        <v>0</v>
      </c>
      <c r="AT197" s="5">
        <v>6</v>
      </c>
      <c r="AU197" s="5">
        <v>250</v>
      </c>
      <c r="AV197" s="9">
        <f>Table1[[#This Row],[BLK]]+Table1[[#This Row],[PFD]]+Table1[[#This Row],[STL]]+Table1[Deflections]+Table1[[#This Row],[LooseBallsRecovered]]+Table1[[#This Row],[REB]]-Table1[[#This Row],[TOV]]+Table1[[#This Row],[ScreenAssistsPTS]]</f>
        <v>12.100000000000001</v>
      </c>
      <c r="AW197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4.03</v>
      </c>
      <c r="AX197" s="9">
        <f>Table1[[#This Row],[PTS]]/Table1[[#This Row],[POSS/G]]</f>
        <v>0.9989200863930886</v>
      </c>
      <c r="AY197" s="9">
        <v>17.5</v>
      </c>
      <c r="AZ197" s="9">
        <v>0</v>
      </c>
      <c r="BA197" s="9">
        <f>P197+AB197+AD197</f>
        <v>29.3</v>
      </c>
      <c r="BB197" s="9">
        <v>1.1299999999999999</v>
      </c>
      <c r="BC197" s="9">
        <v>1.8</v>
      </c>
      <c r="BD197" s="9">
        <v>1.8</v>
      </c>
      <c r="BE197" s="9">
        <v>1677.6067089062224</v>
      </c>
      <c r="BF197" s="15">
        <v>21.9</v>
      </c>
      <c r="BG197" s="15">
        <v>18</v>
      </c>
      <c r="BH197" s="9">
        <v>9.6</v>
      </c>
      <c r="BI197" s="9">
        <v>52.4</v>
      </c>
      <c r="BJ197" s="9">
        <f>0.4*Table1[[#This Row],[EFG%]]+0.25*Table1[[#This Row],[TOV%]]+0.2*Table1[[#This Row],[REB%]]+0.15*Table1[[#This Row],[FTr]]</f>
        <v>30.665000000000003</v>
      </c>
      <c r="BK197" s="9">
        <v>56.5</v>
      </c>
      <c r="BL197" s="9">
        <v>25</v>
      </c>
      <c r="BM197" s="9">
        <v>102.54</v>
      </c>
      <c r="BN197" s="9">
        <v>11.9</v>
      </c>
      <c r="BO197" s="9">
        <v>-1</v>
      </c>
      <c r="BP197" s="9">
        <v>33.4</v>
      </c>
      <c r="BQ197" s="9">
        <v>-0.1</v>
      </c>
      <c r="BR197" s="9">
        <v>5</v>
      </c>
      <c r="BS197" s="9">
        <v>0.125</v>
      </c>
      <c r="BT197" s="9">
        <v>0</v>
      </c>
      <c r="BU197" s="9">
        <v>4.3</v>
      </c>
      <c r="BV197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8.7200000000000024</v>
      </c>
      <c r="BW197" s="9">
        <v>4.5</v>
      </c>
      <c r="BX197" s="9">
        <v>2</v>
      </c>
      <c r="BY197" s="9">
        <v>17.5</v>
      </c>
      <c r="BZ197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18.000000000000004</v>
      </c>
      <c r="CA197" s="9">
        <f>Table1[[#This Row],[VA]]/30</f>
        <v>8.3333333333333339</v>
      </c>
      <c r="CB197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19.600000000000001</v>
      </c>
      <c r="CC197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0.18924034506606485</v>
      </c>
      <c r="CD197" s="12">
        <f>Table1[[#This Row],[Hustle]]/38</f>
        <v>0.31842105263157899</v>
      </c>
      <c r="CE197" s="12">
        <f>Table1[[#This Row],[Utility]]/23</f>
        <v>0.17521739130434782</v>
      </c>
      <c r="CF197" s="12">
        <f>Table1[[#This Row],[PPP]]/1.8</f>
        <v>0.55495560355171591</v>
      </c>
      <c r="CG197" s="12">
        <f>Table1[[#This Row],[AST Ratio]]/35</f>
        <v>0.5</v>
      </c>
      <c r="CH197" s="12">
        <f>Table1[[#This Row],[ScreenAssistsPTS]]/18</f>
        <v>0</v>
      </c>
      <c r="CI197" s="12">
        <f>Table1[[#This Row],[PRA]]/50</f>
        <v>0.58599999999999997</v>
      </c>
      <c r="CJ197" s="12">
        <f>Table1[[#This Row],[AST/TO]]/3</f>
        <v>0.37666666666666665</v>
      </c>
      <c r="CK197" s="12">
        <f>Table1[[#This Row],[REB]]/25</f>
        <v>0.26</v>
      </c>
      <c r="CL197" s="12">
        <f>Table1[[#This Row],[Deflections]]/5</f>
        <v>0.36</v>
      </c>
      <c r="CM197" s="12">
        <f>Table1[[#This Row],[LooseBallsRecovered]]/2.3</f>
        <v>0.78260869565217395</v>
      </c>
      <c r="CN197" s="12">
        <f>Table1[[#This Row],[TeamELO]]/1800</f>
        <v>0.93200372717012359</v>
      </c>
      <c r="CO197" s="12">
        <f>Table1[[#This Row],[EFG%]]/70</f>
        <v>0.74857142857142855</v>
      </c>
      <c r="CP197" s="12">
        <f>Table1[[#This Row],[TS%]]/70</f>
        <v>0.80714285714285716</v>
      </c>
      <c r="CQ197" s="12">
        <f>Table1[[#This Row],[USG%]]/40</f>
        <v>0.625</v>
      </c>
      <c r="CR197" s="12">
        <f>Table1[[#This Row],[PACE]]/110</f>
        <v>0.93218181818181822</v>
      </c>
      <c r="CS197" s="12">
        <f>Table1[[#This Row],[PIE]]/24</f>
        <v>0.49583333333333335</v>
      </c>
      <c r="CT197" s="12">
        <f>(0.4*Table1[[#This Row],[EFG%]]+0.25*Table1[[#This Row],[TOV%]]+0.2*Table1[[#This Row],[REB%]]+0.15*Table1[[#This Row],[FTr]])/42</f>
        <v>0.73011904761904767</v>
      </c>
      <c r="CU197" s="12">
        <f>Table1[[#This Row],[NETRTG]]/17</f>
        <v>-5.8823529411764705E-2</v>
      </c>
      <c r="CV197" s="12">
        <f>Table1[[#This Row],[FP]]/62</f>
        <v>0.53870967741935483</v>
      </c>
      <c r="CW197" s="12">
        <f>Table1[[#This Row],[RPM(+/-)]]/12</f>
        <v>-8.3333333333333332E-3</v>
      </c>
      <c r="CX197" s="12">
        <f>Table1[[#This Row],[BPM]]/12</f>
        <v>0.41666666666666669</v>
      </c>
      <c r="CY197" s="12">
        <f>Table1[[#This Row],[WS/48]]/0.3</f>
        <v>0.41666666666666669</v>
      </c>
      <c r="CZ197" s="12">
        <f>Table1[[#This Row],[PIPM]]/9</f>
        <v>0</v>
      </c>
      <c r="DA197" s="12">
        <f>Table1[[#This Row],[WAR]]/20</f>
        <v>0.215</v>
      </c>
      <c r="DB197" s="12">
        <f>Table1[[#This Row],[GmSc]]/21</f>
        <v>0.41523809523809535</v>
      </c>
      <c r="DC197" s="12">
        <f>Table1[[#This Row],[WinsRPM]]/21</f>
        <v>0.21428571428571427</v>
      </c>
      <c r="DD197" s="12">
        <f>Table1[[#This Row],[VORP]]/10</f>
        <v>0.2</v>
      </c>
      <c r="DE197" s="12">
        <f>Table1[[#This Row],[PER]]/33</f>
        <v>0.53030303030303028</v>
      </c>
      <c r="DF197" s="12">
        <f>Table1[[#This Row],[EFF]]/36</f>
        <v>0.50000000000000011</v>
      </c>
      <c r="DG197" s="12">
        <f>Table1[[#This Row],[EWA]]/30</f>
        <v>0.27777777777777779</v>
      </c>
      <c r="DH197" s="12">
        <f>Table1[[#This Row],[PIR]]/40</f>
        <v>0.49000000000000005</v>
      </c>
      <c r="DI197" s="12">
        <f>Table1[[#This Row],[Tendex]]/0.38</f>
        <v>0.49800090806859171</v>
      </c>
      <c r="DJ197" s="14">
        <f>SUM(Table1[[#This Row],[DPI]:[%Tendex]])/32</f>
        <v>0.43219416548455902</v>
      </c>
    </row>
    <row r="198" spans="1:114" x14ac:dyDescent="0.25">
      <c r="A198" t="s">
        <v>61</v>
      </c>
      <c r="B198" t="s">
        <v>90</v>
      </c>
      <c r="C198" t="s">
        <v>92</v>
      </c>
      <c r="D198" t="s">
        <v>62</v>
      </c>
      <c r="E198" s="7">
        <v>11</v>
      </c>
      <c r="F198" t="s">
        <v>63</v>
      </c>
      <c r="G198" s="7">
        <v>97.11</v>
      </c>
      <c r="H198" s="6">
        <v>27</v>
      </c>
      <c r="I198" s="6">
        <v>31</v>
      </c>
      <c r="J198" s="6">
        <v>16</v>
      </c>
      <c r="K198" s="6">
        <v>15</v>
      </c>
      <c r="L198" s="8">
        <f>Table1[[#This Row],[W]]/Table1[[#This Row],[GP]]</f>
        <v>0.5161290322580645</v>
      </c>
      <c r="M198" s="6">
        <v>6562.0833333333503</v>
      </c>
      <c r="N198" s="7">
        <v>37.1</v>
      </c>
      <c r="O198" s="7">
        <v>1150.1000000000001</v>
      </c>
      <c r="P198" s="7">
        <v>25.2</v>
      </c>
      <c r="Q198" s="7">
        <v>8.1</v>
      </c>
      <c r="R198" s="7">
        <v>19.399999999999999</v>
      </c>
      <c r="S198" s="7">
        <v>41.8</v>
      </c>
      <c r="T198" s="7">
        <v>2.8</v>
      </c>
      <c r="U198" s="7">
        <v>8.1</v>
      </c>
      <c r="V198" s="7">
        <v>34.799999999999997</v>
      </c>
      <c r="W198" s="7">
        <v>6.2</v>
      </c>
      <c r="X198" s="7">
        <v>6.7</v>
      </c>
      <c r="Y198" s="7">
        <v>92.8</v>
      </c>
      <c r="Z198" s="7">
        <v>0.9</v>
      </c>
      <c r="AA198" s="7">
        <v>4.0999999999999996</v>
      </c>
      <c r="AB198" s="7">
        <v>5</v>
      </c>
      <c r="AC198" s="7">
        <v>0.3</v>
      </c>
      <c r="AD198" s="7">
        <v>6.4</v>
      </c>
      <c r="AE198" s="7">
        <v>3.1</v>
      </c>
      <c r="AF198" s="7">
        <v>1</v>
      </c>
      <c r="AG198" s="7">
        <v>0.5</v>
      </c>
      <c r="AH198" s="7">
        <v>1.3</v>
      </c>
      <c r="AI198" s="7">
        <v>1.7</v>
      </c>
      <c r="AJ198" s="7">
        <v>4.8</v>
      </c>
      <c r="AK198" s="7">
        <v>105.8</v>
      </c>
      <c r="AL198" s="7">
        <v>103</v>
      </c>
      <c r="AM198" s="7">
        <v>29.4</v>
      </c>
      <c r="AN198" s="7">
        <v>2.4</v>
      </c>
      <c r="AO198" s="7">
        <v>10.8</v>
      </c>
      <c r="AP198" s="7">
        <v>9.8000000000000007</v>
      </c>
      <c r="AQ198" s="7">
        <f>0.96*Table1[[#This Row],[FGA]]+Table1[[#This Row],[TOV]]+(0.44*Table1[[#This Row],[FTA]]-Table1[[#This Row],[OREB]])</f>
        <v>23.771999999999998</v>
      </c>
      <c r="AR198" s="5">
        <v>5</v>
      </c>
      <c r="AS198" s="5">
        <v>0</v>
      </c>
      <c r="AT198" s="5">
        <v>11</v>
      </c>
      <c r="AU198" s="5">
        <v>490</v>
      </c>
      <c r="AV198" s="9">
        <f>Table1[[#This Row],[BLK]]+Table1[[#This Row],[PFD]]+Table1[[#This Row],[STL]]+Table1[Deflections]+Table1[[#This Row],[LooseBallsRecovered]]+Table1[[#This Row],[REB]]-Table1[[#This Row],[TOV]]+Table1[[#This Row],[ScreenAssistsPTS]]</f>
        <v>12</v>
      </c>
      <c r="AW198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6.05</v>
      </c>
      <c r="AX198" s="9">
        <f>Table1[[#This Row],[PTS]]/Table1[[#This Row],[POSS/G]]</f>
        <v>1.0600706713780919</v>
      </c>
      <c r="AY198" s="9">
        <v>20.100000000000001</v>
      </c>
      <c r="AZ198" s="9">
        <v>0.6</v>
      </c>
      <c r="BA198" s="9">
        <f>P198+AB198+AD198</f>
        <v>36.6</v>
      </c>
      <c r="BB198" s="9">
        <v>2.0499999999999998</v>
      </c>
      <c r="BC198" s="9">
        <v>1.8</v>
      </c>
      <c r="BD198" s="9">
        <v>1.4</v>
      </c>
      <c r="BE198" s="9">
        <v>1544.1866612502979</v>
      </c>
      <c r="BF198" s="15">
        <v>32</v>
      </c>
      <c r="BG198" s="15">
        <v>12</v>
      </c>
      <c r="BH198" s="9">
        <v>6.6</v>
      </c>
      <c r="BI198" s="9">
        <v>49.1</v>
      </c>
      <c r="BJ198" s="9">
        <f>0.4*Table1[[#This Row],[EFG%]]+0.25*Table1[[#This Row],[TOV%]]+0.2*Table1[[#This Row],[REB%]]+0.15*Table1[[#This Row],[FTr]]</f>
        <v>28.76</v>
      </c>
      <c r="BK198" s="9">
        <v>56.5</v>
      </c>
      <c r="BL198" s="9">
        <v>29.3</v>
      </c>
      <c r="BM198" s="9">
        <v>98.64</v>
      </c>
      <c r="BN198" s="9">
        <v>15.8</v>
      </c>
      <c r="BO198" s="9">
        <v>2.8</v>
      </c>
      <c r="BP198" s="9">
        <v>42.1</v>
      </c>
      <c r="BQ198" s="9">
        <v>2.4</v>
      </c>
      <c r="BR198" s="9">
        <v>6</v>
      </c>
      <c r="BS198" s="9">
        <v>0.2</v>
      </c>
      <c r="BT198" s="9">
        <v>2.5</v>
      </c>
      <c r="BU198" s="9">
        <v>11</v>
      </c>
      <c r="BV198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11.81</v>
      </c>
      <c r="BW198" s="9">
        <v>12.5</v>
      </c>
      <c r="BX198" s="9">
        <v>5</v>
      </c>
      <c r="BY198" s="9">
        <v>24</v>
      </c>
      <c r="BZ198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23.200000000000003</v>
      </c>
      <c r="CA198" s="9">
        <f>Table1[[#This Row],[VA]]/30</f>
        <v>16.333333333333332</v>
      </c>
      <c r="CB198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25</v>
      </c>
      <c r="CC198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0.25254104555485374</v>
      </c>
      <c r="CD198" s="12">
        <f>Table1[[#This Row],[Hustle]]/38</f>
        <v>0.31578947368421051</v>
      </c>
      <c r="CE198" s="12">
        <f>Table1[[#This Row],[Utility]]/23</f>
        <v>0.26304347826086955</v>
      </c>
      <c r="CF198" s="12">
        <f>Table1[[#This Row],[PPP]]/1.8</f>
        <v>0.58892815076560656</v>
      </c>
      <c r="CG198" s="12">
        <f>Table1[[#This Row],[AST Ratio]]/35</f>
        <v>0.57428571428571429</v>
      </c>
      <c r="CH198" s="12">
        <f>Table1[[#This Row],[ScreenAssistsPTS]]/18</f>
        <v>3.3333333333333333E-2</v>
      </c>
      <c r="CI198" s="12">
        <f>Table1[[#This Row],[PRA]]/50</f>
        <v>0.73199999999999998</v>
      </c>
      <c r="CJ198" s="12">
        <f>Table1[[#This Row],[AST/TO]]/3</f>
        <v>0.68333333333333324</v>
      </c>
      <c r="CK198" s="12">
        <f>Table1[[#This Row],[REB]]/25</f>
        <v>0.2</v>
      </c>
      <c r="CL198" s="12">
        <f>Table1[[#This Row],[Deflections]]/5</f>
        <v>0.36</v>
      </c>
      <c r="CM198" s="12">
        <f>Table1[[#This Row],[LooseBallsRecovered]]/2.3</f>
        <v>0.60869565217391308</v>
      </c>
      <c r="CN198" s="12">
        <f>Table1[[#This Row],[TeamELO]]/1800</f>
        <v>0.85788147847238772</v>
      </c>
      <c r="CO198" s="12">
        <f>Table1[[#This Row],[EFG%]]/70</f>
        <v>0.7014285714285714</v>
      </c>
      <c r="CP198" s="12">
        <f>Table1[[#This Row],[TS%]]/70</f>
        <v>0.80714285714285716</v>
      </c>
      <c r="CQ198" s="12">
        <f>Table1[[#This Row],[USG%]]/40</f>
        <v>0.73250000000000004</v>
      </c>
      <c r="CR198" s="12">
        <f>Table1[[#This Row],[PACE]]/110</f>
        <v>0.89672727272727271</v>
      </c>
      <c r="CS198" s="12">
        <f>Table1[[#This Row],[PIE]]/24</f>
        <v>0.65833333333333333</v>
      </c>
      <c r="CT198" s="12">
        <f>(0.4*Table1[[#This Row],[EFG%]]+0.25*Table1[[#This Row],[TOV%]]+0.2*Table1[[#This Row],[REB%]]+0.15*Table1[[#This Row],[FTr]])/42</f>
        <v>0.68476190476190479</v>
      </c>
      <c r="CU198" s="12">
        <f>Table1[[#This Row],[NETRTG]]/17</f>
        <v>0.16470588235294117</v>
      </c>
      <c r="CV198" s="12">
        <f>Table1[[#This Row],[FP]]/62</f>
        <v>0.67903225806451617</v>
      </c>
      <c r="CW198" s="12">
        <f>Table1[[#This Row],[RPM(+/-)]]/12</f>
        <v>0.19999999999999998</v>
      </c>
      <c r="CX198" s="12">
        <f>Table1[[#This Row],[BPM]]/12</f>
        <v>0.5</v>
      </c>
      <c r="CY198" s="12">
        <f>Table1[[#This Row],[WS/48]]/0.3</f>
        <v>0.66666666666666674</v>
      </c>
      <c r="CZ198" s="12">
        <f>Table1[[#This Row],[PIPM]]/9</f>
        <v>0.27777777777777779</v>
      </c>
      <c r="DA198" s="12">
        <f>Table1[[#This Row],[WAR]]/20</f>
        <v>0.55000000000000004</v>
      </c>
      <c r="DB198" s="12">
        <f>Table1[[#This Row],[GmSc]]/21</f>
        <v>0.56238095238095243</v>
      </c>
      <c r="DC198" s="12">
        <f>Table1[[#This Row],[WinsRPM]]/21</f>
        <v>0.59523809523809523</v>
      </c>
      <c r="DD198" s="12">
        <f>Table1[[#This Row],[VORP]]/10</f>
        <v>0.5</v>
      </c>
      <c r="DE198" s="12">
        <f>Table1[[#This Row],[PER]]/33</f>
        <v>0.72727272727272729</v>
      </c>
      <c r="DF198" s="12">
        <f>Table1[[#This Row],[EFF]]/36</f>
        <v>0.64444444444444449</v>
      </c>
      <c r="DG198" s="12">
        <f>Table1[[#This Row],[EWA]]/30</f>
        <v>0.5444444444444444</v>
      </c>
      <c r="DH198" s="12">
        <f>Table1[[#This Row],[PIR]]/40</f>
        <v>0.625</v>
      </c>
      <c r="DI198" s="12">
        <f>Table1[[#This Row],[Tendex]]/0.38</f>
        <v>0.66458169882856244</v>
      </c>
      <c r="DJ198" s="14">
        <f>SUM(Table1[[#This Row],[DPI]:[%Tendex]])/32</f>
        <v>0.54999154691170105</v>
      </c>
    </row>
    <row r="199" spans="1:114" x14ac:dyDescent="0.25">
      <c r="A199" t="s">
        <v>61</v>
      </c>
      <c r="B199" t="s">
        <v>90</v>
      </c>
      <c r="C199" t="s">
        <v>93</v>
      </c>
      <c r="D199" t="s">
        <v>62</v>
      </c>
      <c r="E199" s="7">
        <v>11</v>
      </c>
      <c r="F199" t="s">
        <v>63</v>
      </c>
      <c r="G199" s="7">
        <v>97.11</v>
      </c>
      <c r="H199" s="6">
        <v>27</v>
      </c>
      <c r="I199" s="6">
        <v>54</v>
      </c>
      <c r="J199" s="6">
        <v>30</v>
      </c>
      <c r="K199" s="6">
        <v>24</v>
      </c>
      <c r="L199" s="8">
        <f>Table1[[#This Row],[W]]/Table1[[#This Row],[GP]]</f>
        <v>0.55555555555555558</v>
      </c>
      <c r="M199" s="6">
        <v>9843.1250000000255</v>
      </c>
      <c r="N199" s="7">
        <v>36.5</v>
      </c>
      <c r="O199" s="7">
        <v>1971</v>
      </c>
      <c r="P199" s="7">
        <v>26.3</v>
      </c>
      <c r="Q199" s="7">
        <v>8.6</v>
      </c>
      <c r="R199" s="7">
        <v>19.100000000000001</v>
      </c>
      <c r="S199" s="7">
        <v>44.9</v>
      </c>
      <c r="T199" s="7">
        <v>3</v>
      </c>
      <c r="U199" s="7">
        <v>8.1999999999999993</v>
      </c>
      <c r="V199" s="7">
        <v>36.9</v>
      </c>
      <c r="W199" s="7">
        <v>6.2</v>
      </c>
      <c r="X199" s="7">
        <v>6.7</v>
      </c>
      <c r="Y199" s="7">
        <v>91.8</v>
      </c>
      <c r="Z199" s="7">
        <v>0.7</v>
      </c>
      <c r="AA199" s="7">
        <v>3.9</v>
      </c>
      <c r="AB199" s="7">
        <v>4.5</v>
      </c>
      <c r="AC199" s="7">
        <v>0.2</v>
      </c>
      <c r="AD199" s="7">
        <v>6.6</v>
      </c>
      <c r="AE199" s="7">
        <v>3.1</v>
      </c>
      <c r="AF199" s="7">
        <v>1</v>
      </c>
      <c r="AG199" s="7">
        <v>0.4</v>
      </c>
      <c r="AH199" s="7">
        <v>1.1000000000000001</v>
      </c>
      <c r="AI199" s="7">
        <v>1.7</v>
      </c>
      <c r="AJ199" s="7">
        <v>5.0999999999999996</v>
      </c>
      <c r="AK199" s="7">
        <v>109.9</v>
      </c>
      <c r="AL199" s="7">
        <v>105.7</v>
      </c>
      <c r="AM199" s="7">
        <v>30.3</v>
      </c>
      <c r="AN199" s="7">
        <v>1.8</v>
      </c>
      <c r="AO199" s="7">
        <v>10.199999999999999</v>
      </c>
      <c r="AP199" s="7">
        <v>10</v>
      </c>
      <c r="AQ199" s="7">
        <f>0.96*Table1[[#This Row],[FGA]]+Table1[[#This Row],[TOV]]+(0.44*Table1[[#This Row],[FTA]]-Table1[[#This Row],[OREB]])</f>
        <v>23.684000000000005</v>
      </c>
      <c r="AR199" s="5">
        <v>8</v>
      </c>
      <c r="AS199" s="5">
        <v>0</v>
      </c>
      <c r="AT199" s="5">
        <v>11</v>
      </c>
      <c r="AU199" s="5">
        <v>520</v>
      </c>
      <c r="AV199" s="9">
        <f>Table1[[#This Row],[BLK]]+Table1[[#This Row],[PFD]]+Table1[[#This Row],[STL]]+Table1[Deflections]+Table1[[#This Row],[LooseBallsRecovered]]+Table1[[#This Row],[REB]]-Table1[[#This Row],[TOV]]+Table1[[#This Row],[ScreenAssistsPTS]]</f>
        <v>11.8</v>
      </c>
      <c r="AW199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6.6</v>
      </c>
      <c r="AX199" s="9">
        <f>Table1[[#This Row],[PTS]]/Table1[[#This Row],[POSS/G]]</f>
        <v>1.1104543151494679</v>
      </c>
      <c r="AY199" s="9">
        <v>20.9</v>
      </c>
      <c r="AZ199" s="9">
        <v>0.4</v>
      </c>
      <c r="BA199" s="9">
        <f>P199+AB199+AD199</f>
        <v>37.4</v>
      </c>
      <c r="BB199" s="9">
        <v>2.1</v>
      </c>
      <c r="BC199" s="9">
        <v>1.8</v>
      </c>
      <c r="BD199" s="9">
        <v>1.7</v>
      </c>
      <c r="BE199" s="9">
        <v>1538.7436984586557</v>
      </c>
      <c r="BF199" s="15">
        <v>32.5</v>
      </c>
      <c r="BG199" s="15">
        <v>12</v>
      </c>
      <c r="BH199" s="9">
        <v>6</v>
      </c>
      <c r="BI199" s="9">
        <v>52.9</v>
      </c>
      <c r="BJ199" s="9">
        <f>0.4*Table1[[#This Row],[EFG%]]+0.25*Table1[[#This Row],[TOV%]]+0.2*Table1[[#This Row],[REB%]]+0.15*Table1[[#This Row],[FTr]]</f>
        <v>30.234999999999999</v>
      </c>
      <c r="BK199" s="9">
        <v>59.8</v>
      </c>
      <c r="BL199" s="9">
        <v>29.4</v>
      </c>
      <c r="BM199" s="9">
        <v>98.3</v>
      </c>
      <c r="BN199" s="9">
        <v>16.3</v>
      </c>
      <c r="BO199" s="9">
        <v>4.3</v>
      </c>
      <c r="BP199" s="9">
        <v>42.8</v>
      </c>
      <c r="BQ199" s="9">
        <v>3.3</v>
      </c>
      <c r="BR199" s="9">
        <v>5.8</v>
      </c>
      <c r="BS199" s="9">
        <v>0.2</v>
      </c>
      <c r="BT199" s="9">
        <v>3</v>
      </c>
      <c r="BU199" s="9">
        <v>11.2</v>
      </c>
      <c r="BV199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13.049999999999999</v>
      </c>
      <c r="BW199" s="9">
        <v>13.4</v>
      </c>
      <c r="BX199" s="9">
        <v>5.3</v>
      </c>
      <c r="BY199" s="9">
        <v>24.5</v>
      </c>
      <c r="BZ199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24.699999999999996</v>
      </c>
      <c r="CA199" s="9">
        <f>Table1[[#This Row],[VA]]/30</f>
        <v>17.333333333333332</v>
      </c>
      <c r="CB199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26.999999999999996</v>
      </c>
      <c r="CC199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0.26850549631169823</v>
      </c>
      <c r="CD199" s="12">
        <f>Table1[[#This Row],[Hustle]]/38</f>
        <v>0.31052631578947371</v>
      </c>
      <c r="CE199" s="12">
        <f>Table1[[#This Row],[Utility]]/23</f>
        <v>0.28695652173913044</v>
      </c>
      <c r="CF199" s="12">
        <f>Table1[[#This Row],[PPP]]/1.8</f>
        <v>0.61691906397192664</v>
      </c>
      <c r="CG199" s="12">
        <f>Table1[[#This Row],[AST Ratio]]/35</f>
        <v>0.59714285714285709</v>
      </c>
      <c r="CH199" s="12">
        <f>Table1[[#This Row],[ScreenAssistsPTS]]/18</f>
        <v>2.2222222222222223E-2</v>
      </c>
      <c r="CI199" s="12">
        <f>Table1[[#This Row],[PRA]]/50</f>
        <v>0.748</v>
      </c>
      <c r="CJ199" s="12">
        <f>Table1[[#This Row],[AST/TO]]/3</f>
        <v>0.70000000000000007</v>
      </c>
      <c r="CK199" s="12">
        <f>Table1[[#This Row],[REB]]/25</f>
        <v>0.18</v>
      </c>
      <c r="CL199" s="12">
        <f>Table1[[#This Row],[Deflections]]/5</f>
        <v>0.36</v>
      </c>
      <c r="CM199" s="12">
        <f>Table1[[#This Row],[LooseBallsRecovered]]/2.3</f>
        <v>0.73913043478260876</v>
      </c>
      <c r="CN199" s="12">
        <f>Table1[[#This Row],[TeamELO]]/1800</f>
        <v>0.85485761025480866</v>
      </c>
      <c r="CO199" s="12">
        <f>Table1[[#This Row],[EFG%]]/70</f>
        <v>0.75571428571428567</v>
      </c>
      <c r="CP199" s="12">
        <f>Table1[[#This Row],[TS%]]/70</f>
        <v>0.8542857142857142</v>
      </c>
      <c r="CQ199" s="12">
        <f>Table1[[#This Row],[USG%]]/40</f>
        <v>0.73499999999999999</v>
      </c>
      <c r="CR199" s="12">
        <f>Table1[[#This Row],[PACE]]/110</f>
        <v>0.89363636363636356</v>
      </c>
      <c r="CS199" s="12">
        <f>Table1[[#This Row],[PIE]]/24</f>
        <v>0.6791666666666667</v>
      </c>
      <c r="CT199" s="12">
        <f>(0.4*Table1[[#This Row],[EFG%]]+0.25*Table1[[#This Row],[TOV%]]+0.2*Table1[[#This Row],[REB%]]+0.15*Table1[[#This Row],[FTr]])/42</f>
        <v>0.7198809523809524</v>
      </c>
      <c r="CU199" s="12">
        <f>Table1[[#This Row],[NETRTG]]/17</f>
        <v>0.25294117647058822</v>
      </c>
      <c r="CV199" s="12">
        <f>Table1[[#This Row],[FP]]/62</f>
        <v>0.69032258064516128</v>
      </c>
      <c r="CW199" s="12">
        <f>Table1[[#This Row],[RPM(+/-)]]/12</f>
        <v>0.27499999999999997</v>
      </c>
      <c r="CX199" s="12">
        <f>Table1[[#This Row],[BPM]]/12</f>
        <v>0.48333333333333334</v>
      </c>
      <c r="CY199" s="12">
        <f>Table1[[#This Row],[WS/48]]/0.3</f>
        <v>0.66666666666666674</v>
      </c>
      <c r="CZ199" s="12">
        <f>Table1[[#This Row],[PIPM]]/9</f>
        <v>0.33333333333333331</v>
      </c>
      <c r="DA199" s="12">
        <f>Table1[[#This Row],[WAR]]/20</f>
        <v>0.55999999999999994</v>
      </c>
      <c r="DB199" s="12">
        <f>Table1[[#This Row],[GmSc]]/21</f>
        <v>0.62142857142857133</v>
      </c>
      <c r="DC199" s="12">
        <f>Table1[[#This Row],[WinsRPM]]/21</f>
        <v>0.63809523809523816</v>
      </c>
      <c r="DD199" s="12">
        <f>Table1[[#This Row],[VORP]]/10</f>
        <v>0.53</v>
      </c>
      <c r="DE199" s="12">
        <f>Table1[[#This Row],[PER]]/33</f>
        <v>0.74242424242424243</v>
      </c>
      <c r="DF199" s="12">
        <f>Table1[[#This Row],[EFF]]/36</f>
        <v>0.68611111111111101</v>
      </c>
      <c r="DG199" s="12">
        <f>Table1[[#This Row],[EWA]]/30</f>
        <v>0.57777777777777772</v>
      </c>
      <c r="DH199" s="12">
        <f>Table1[[#This Row],[PIR]]/40</f>
        <v>0.67499999999999993</v>
      </c>
      <c r="DI199" s="12">
        <f>Table1[[#This Row],[Tendex]]/0.38</f>
        <v>0.70659341134657427</v>
      </c>
      <c r="DJ199" s="14">
        <f>SUM(Table1[[#This Row],[DPI]:[%Tendex]])/32</f>
        <v>0.5778895766006128</v>
      </c>
    </row>
    <row r="200" spans="1:114" x14ac:dyDescent="0.25">
      <c r="A200" t="s">
        <v>74</v>
      </c>
      <c r="B200" t="s">
        <v>90</v>
      </c>
      <c r="C200" t="s">
        <v>91</v>
      </c>
      <c r="D200" t="s">
        <v>62</v>
      </c>
      <c r="E200" s="7">
        <v>11</v>
      </c>
      <c r="F200" t="s">
        <v>75</v>
      </c>
      <c r="G200" s="7">
        <v>96.75</v>
      </c>
      <c r="H200" s="6">
        <v>26</v>
      </c>
      <c r="I200" s="6">
        <v>22</v>
      </c>
      <c r="J200" s="6">
        <v>18</v>
      </c>
      <c r="K200" s="6">
        <v>4</v>
      </c>
      <c r="L200" s="8">
        <f>Table1[[#This Row],[W]]/Table1[[#This Row],[GP]]</f>
        <v>0.81818181818181823</v>
      </c>
      <c r="M200" s="6">
        <v>7813.5416666666752</v>
      </c>
      <c r="N200" s="7">
        <v>31.7</v>
      </c>
      <c r="O200" s="7">
        <v>697.4</v>
      </c>
      <c r="P200" s="7">
        <v>23.4</v>
      </c>
      <c r="Q200" s="7">
        <v>8.5</v>
      </c>
      <c r="R200" s="7">
        <v>17.7</v>
      </c>
      <c r="S200" s="7">
        <v>48.1</v>
      </c>
      <c r="T200" s="7">
        <v>2.2000000000000002</v>
      </c>
      <c r="U200" s="7">
        <v>5.9</v>
      </c>
      <c r="V200" s="7">
        <v>37.200000000000003</v>
      </c>
      <c r="W200" s="7">
        <v>4.2</v>
      </c>
      <c r="X200" s="7">
        <v>4.8</v>
      </c>
      <c r="Y200" s="7">
        <v>86.8</v>
      </c>
      <c r="Z200" s="7">
        <v>0.5</v>
      </c>
      <c r="AA200" s="7">
        <v>2.8</v>
      </c>
      <c r="AB200" s="7">
        <v>3.3</v>
      </c>
      <c r="AC200" s="7">
        <v>0.5</v>
      </c>
      <c r="AD200" s="7">
        <v>5.2</v>
      </c>
      <c r="AE200" s="7">
        <v>2.1</v>
      </c>
      <c r="AF200" s="7">
        <v>1.5</v>
      </c>
      <c r="AG200" s="7">
        <v>0.3</v>
      </c>
      <c r="AH200" s="7">
        <v>0.9</v>
      </c>
      <c r="AI200" s="7">
        <v>2.2000000000000002</v>
      </c>
      <c r="AJ200" s="7">
        <v>3.6</v>
      </c>
      <c r="AK200" s="7">
        <v>107.7</v>
      </c>
      <c r="AL200" s="7">
        <v>100.7</v>
      </c>
      <c r="AM200" s="7">
        <v>30.3</v>
      </c>
      <c r="AN200" s="7">
        <v>1.6</v>
      </c>
      <c r="AO200" s="7">
        <v>8.6</v>
      </c>
      <c r="AP200" s="7">
        <v>7.9</v>
      </c>
      <c r="AQ200" s="7">
        <f>0.96*Table1[[#This Row],[FGA]]+Table1[[#This Row],[TOV]]+(0.44*Table1[[#This Row],[FTA]]-Table1[[#This Row],[OREB]])</f>
        <v>20.704000000000001</v>
      </c>
      <c r="AR200" s="5">
        <v>1</v>
      </c>
      <c r="AS200" s="5">
        <v>0</v>
      </c>
      <c r="AT200" s="5">
        <v>10</v>
      </c>
      <c r="AU200" s="5">
        <v>350</v>
      </c>
      <c r="AV200" s="9">
        <f>Table1[[#This Row],[BLK]]+Table1[[#This Row],[PFD]]+Table1[[#This Row],[STL]]+Table1[Deflections]+Table1[[#This Row],[LooseBallsRecovered]]+Table1[[#This Row],[REB]]-Table1[[#This Row],[TOV]]+Table1[[#This Row],[ScreenAssistsPTS]]</f>
        <v>11</v>
      </c>
      <c r="AW200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7.0299999999999994</v>
      </c>
      <c r="AX200" s="9">
        <f>Table1[[#This Row],[PTS]]/Table1[[#This Row],[POSS/G]]</f>
        <v>1.1302163833075733</v>
      </c>
      <c r="AY200" s="9">
        <v>19.3</v>
      </c>
      <c r="AZ200" s="9">
        <v>1.1000000000000001</v>
      </c>
      <c r="BA200" s="9">
        <f>P200+AB200+AD200</f>
        <v>31.9</v>
      </c>
      <c r="BB200" s="9">
        <v>2.4300000000000002</v>
      </c>
      <c r="BC200" s="9">
        <v>2</v>
      </c>
      <c r="BD200" s="9">
        <v>1.3</v>
      </c>
      <c r="BE200" s="9">
        <v>1588.4351699271238</v>
      </c>
      <c r="BF200" s="15">
        <v>23.7</v>
      </c>
      <c r="BG200" s="15">
        <v>9.6</v>
      </c>
      <c r="BH200" s="9">
        <v>5.2</v>
      </c>
      <c r="BI200" s="9">
        <v>54.2</v>
      </c>
      <c r="BJ200" s="9">
        <f>0.4*Table1[[#This Row],[EFG%]]+0.25*Table1[[#This Row],[TOV%]]+0.2*Table1[[#This Row],[REB%]]+0.15*Table1[[#This Row],[FTr]]</f>
        <v>28.675000000000001</v>
      </c>
      <c r="BK200" s="9">
        <v>59</v>
      </c>
      <c r="BL200" s="9">
        <v>29.7</v>
      </c>
      <c r="BM200" s="9">
        <v>98.77</v>
      </c>
      <c r="BN200" s="9">
        <v>16.399999999999999</v>
      </c>
      <c r="BO200" s="9">
        <v>7</v>
      </c>
      <c r="BP200" s="9">
        <v>38.200000000000003</v>
      </c>
      <c r="BQ200" s="9">
        <v>5.8</v>
      </c>
      <c r="BR200" s="9">
        <v>7</v>
      </c>
      <c r="BS200" s="9">
        <v>0.24</v>
      </c>
      <c r="BT200" s="9">
        <v>4</v>
      </c>
      <c r="BU200" s="9">
        <v>9</v>
      </c>
      <c r="BV200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12.650000000000002</v>
      </c>
      <c r="BW200" s="9">
        <v>6</v>
      </c>
      <c r="BX200" s="9">
        <v>3.5</v>
      </c>
      <c r="BY200" s="9">
        <v>24.4</v>
      </c>
      <c r="BZ200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21.799999999999997</v>
      </c>
      <c r="CA200" s="9">
        <f>Table1[[#This Row],[VA]]/30</f>
        <v>11.666666666666666</v>
      </c>
      <c r="CB200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22.299999999999997</v>
      </c>
      <c r="CC200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0.24029377481068478</v>
      </c>
      <c r="CD200" s="12">
        <f>Table1[[#This Row],[Hustle]]/38</f>
        <v>0.28947368421052633</v>
      </c>
      <c r="CE200" s="12">
        <f>Table1[[#This Row],[Utility]]/23</f>
        <v>0.30565217391304345</v>
      </c>
      <c r="CF200" s="12">
        <f>Table1[[#This Row],[PPP]]/1.8</f>
        <v>0.6278979907264296</v>
      </c>
      <c r="CG200" s="12">
        <f>Table1[[#This Row],[AST Ratio]]/35</f>
        <v>0.55142857142857149</v>
      </c>
      <c r="CH200" s="12">
        <f>Table1[[#This Row],[ScreenAssistsPTS]]/18</f>
        <v>6.1111111111111116E-2</v>
      </c>
      <c r="CI200" s="12">
        <f>Table1[[#This Row],[PRA]]/50</f>
        <v>0.63800000000000001</v>
      </c>
      <c r="CJ200" s="12">
        <f>Table1[[#This Row],[AST/TO]]/3</f>
        <v>0.81</v>
      </c>
      <c r="CK200" s="12">
        <f>Table1[[#This Row],[REB]]/25</f>
        <v>0.13200000000000001</v>
      </c>
      <c r="CL200" s="12">
        <f>Table1[[#This Row],[Deflections]]/5</f>
        <v>0.4</v>
      </c>
      <c r="CM200" s="12">
        <f>Table1[[#This Row],[LooseBallsRecovered]]/2.3</f>
        <v>0.56521739130434789</v>
      </c>
      <c r="CN200" s="12">
        <f>Table1[[#This Row],[TeamELO]]/1800</f>
        <v>0.88246398329284648</v>
      </c>
      <c r="CO200" s="12">
        <f>Table1[[#This Row],[EFG%]]/70</f>
        <v>0.77428571428571435</v>
      </c>
      <c r="CP200" s="12">
        <f>Table1[[#This Row],[TS%]]/70</f>
        <v>0.84285714285714286</v>
      </c>
      <c r="CQ200" s="12">
        <f>Table1[[#This Row],[USG%]]/40</f>
        <v>0.74249999999999994</v>
      </c>
      <c r="CR200" s="12">
        <f>Table1[[#This Row],[PACE]]/110</f>
        <v>0.89790909090909088</v>
      </c>
      <c r="CS200" s="12">
        <f>Table1[[#This Row],[PIE]]/24</f>
        <v>0.68333333333333324</v>
      </c>
      <c r="CT200" s="12">
        <f>(0.4*Table1[[#This Row],[EFG%]]+0.25*Table1[[#This Row],[TOV%]]+0.2*Table1[[#This Row],[REB%]]+0.15*Table1[[#This Row],[FTr]])/42</f>
        <v>0.68273809523809526</v>
      </c>
      <c r="CU200" s="12">
        <f>Table1[[#This Row],[NETRTG]]/17</f>
        <v>0.41176470588235292</v>
      </c>
      <c r="CV200" s="12">
        <f>Table1[[#This Row],[FP]]/62</f>
        <v>0.61612903225806459</v>
      </c>
      <c r="CW200" s="12">
        <f>Table1[[#This Row],[RPM(+/-)]]/12</f>
        <v>0.48333333333333334</v>
      </c>
      <c r="CX200" s="12">
        <f>Table1[[#This Row],[BPM]]/12</f>
        <v>0.58333333333333337</v>
      </c>
      <c r="CY200" s="12">
        <f>Table1[[#This Row],[WS/48]]/0.3</f>
        <v>0.8</v>
      </c>
      <c r="CZ200" s="12">
        <f>Table1[[#This Row],[PIPM]]/9</f>
        <v>0.44444444444444442</v>
      </c>
      <c r="DA200" s="12">
        <f>Table1[[#This Row],[WAR]]/20</f>
        <v>0.45</v>
      </c>
      <c r="DB200" s="12">
        <f>Table1[[#This Row],[GmSc]]/21</f>
        <v>0.60238095238095246</v>
      </c>
      <c r="DC200" s="12">
        <f>Table1[[#This Row],[WinsRPM]]/21</f>
        <v>0.2857142857142857</v>
      </c>
      <c r="DD200" s="12">
        <f>Table1[[#This Row],[VORP]]/10</f>
        <v>0.35</v>
      </c>
      <c r="DE200" s="12">
        <f>Table1[[#This Row],[PER]]/33</f>
        <v>0.73939393939393938</v>
      </c>
      <c r="DF200" s="12">
        <f>Table1[[#This Row],[EFF]]/36</f>
        <v>0.60555555555555551</v>
      </c>
      <c r="DG200" s="12">
        <f>Table1[[#This Row],[EWA]]/30</f>
        <v>0.3888888888888889</v>
      </c>
      <c r="DH200" s="12">
        <f>Table1[[#This Row],[PIR]]/40</f>
        <v>0.55749999999999988</v>
      </c>
      <c r="DI200" s="12">
        <f>Table1[[#This Row],[Tendex]]/0.38</f>
        <v>0.63235203897548631</v>
      </c>
      <c r="DJ200" s="14">
        <f>SUM(Table1[[#This Row],[DPI]:[%Tendex]])/32</f>
        <v>0.55742683727409048</v>
      </c>
    </row>
    <row r="201" spans="1:114" x14ac:dyDescent="0.25">
      <c r="A201" t="s">
        <v>74</v>
      </c>
      <c r="B201" t="s">
        <v>90</v>
      </c>
      <c r="C201" t="s">
        <v>93</v>
      </c>
      <c r="D201" t="s">
        <v>62</v>
      </c>
      <c r="E201" s="7">
        <v>11</v>
      </c>
      <c r="F201" t="s">
        <v>75</v>
      </c>
      <c r="G201" s="7">
        <v>96.75</v>
      </c>
      <c r="H201" s="6">
        <v>26</v>
      </c>
      <c r="I201" s="6">
        <v>57</v>
      </c>
      <c r="J201" s="6">
        <v>40</v>
      </c>
      <c r="K201" s="6">
        <v>17</v>
      </c>
      <c r="L201" s="8">
        <f>Table1[[#This Row],[W]]/Table1[[#This Row],[GP]]</f>
        <v>0.70175438596491224</v>
      </c>
      <c r="M201" s="6">
        <v>24800.375000000025</v>
      </c>
      <c r="N201" s="7">
        <v>32.5</v>
      </c>
      <c r="O201" s="7">
        <v>1852.5</v>
      </c>
      <c r="P201" s="7">
        <v>24.9</v>
      </c>
      <c r="Q201" s="7">
        <v>9.1</v>
      </c>
      <c r="R201" s="7">
        <v>18.399999999999999</v>
      </c>
      <c r="S201" s="7">
        <v>49.2</v>
      </c>
      <c r="T201" s="7">
        <v>2.8</v>
      </c>
      <c r="U201" s="7">
        <v>6.8</v>
      </c>
      <c r="V201" s="7">
        <v>41</v>
      </c>
      <c r="W201" s="7">
        <v>4</v>
      </c>
      <c r="X201" s="7">
        <v>4.5</v>
      </c>
      <c r="Y201" s="7">
        <v>89</v>
      </c>
      <c r="Z201" s="7">
        <v>0.5</v>
      </c>
      <c r="AA201" s="7">
        <v>3.2</v>
      </c>
      <c r="AB201" s="7">
        <v>3.7</v>
      </c>
      <c r="AC201" s="7">
        <v>0.5</v>
      </c>
      <c r="AD201" s="7">
        <v>5.0999999999999996</v>
      </c>
      <c r="AE201" s="7">
        <v>2.2999999999999998</v>
      </c>
      <c r="AF201" s="7">
        <v>1.1000000000000001</v>
      </c>
      <c r="AG201" s="7">
        <v>0.3</v>
      </c>
      <c r="AH201" s="7">
        <v>0.8</v>
      </c>
      <c r="AI201" s="7">
        <v>2</v>
      </c>
      <c r="AJ201" s="7">
        <v>3.5</v>
      </c>
      <c r="AK201" s="7">
        <v>110</v>
      </c>
      <c r="AL201" s="7">
        <v>104.1</v>
      </c>
      <c r="AM201" s="7">
        <v>28.1</v>
      </c>
      <c r="AN201" s="7">
        <v>1.7</v>
      </c>
      <c r="AO201" s="7">
        <v>9.4</v>
      </c>
      <c r="AP201" s="7">
        <v>8.1999999999999993</v>
      </c>
      <c r="AQ201" s="7">
        <f>0.96*Table1[[#This Row],[FGA]]+Table1[[#This Row],[TOV]]+(0.44*Table1[[#This Row],[FTA]]-Table1[[#This Row],[OREB]])</f>
        <v>21.443999999999999</v>
      </c>
      <c r="AR201" s="5">
        <v>1</v>
      </c>
      <c r="AS201" s="5">
        <v>0</v>
      </c>
      <c r="AT201" s="5">
        <v>9.1</v>
      </c>
      <c r="AU201" s="5">
        <v>410</v>
      </c>
      <c r="AV201" s="9">
        <f>Table1[[#This Row],[BLK]]+Table1[[#This Row],[PFD]]+Table1[[#This Row],[STL]]+Table1[Deflections]+Table1[[#This Row],[LooseBallsRecovered]]+Table1[[#This Row],[REB]]-Table1[[#This Row],[TOV]]+Table1[[#This Row],[ScreenAssistsPTS]]</f>
        <v>10.700000000000001</v>
      </c>
      <c r="AW201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6.4599999999999991</v>
      </c>
      <c r="AX201" s="9">
        <f>Table1[[#This Row],[PTS]]/Table1[[#This Row],[POSS/G]]</f>
        <v>1.1611639619473979</v>
      </c>
      <c r="AY201" s="9">
        <v>18.600000000000001</v>
      </c>
      <c r="AZ201" s="9">
        <v>1.1000000000000001</v>
      </c>
      <c r="BA201" s="9">
        <f>P201+AB201+AD201</f>
        <v>33.699999999999996</v>
      </c>
      <c r="BB201" s="9">
        <v>2.2599999999999998</v>
      </c>
      <c r="BC201" s="9">
        <v>2</v>
      </c>
      <c r="BD201" s="9">
        <v>1.3</v>
      </c>
      <c r="BE201" s="9">
        <v>1741.4250038744105</v>
      </c>
      <c r="BF201" s="15">
        <v>21.7</v>
      </c>
      <c r="BG201" s="15">
        <v>10</v>
      </c>
      <c r="BH201" s="9">
        <v>5.6</v>
      </c>
      <c r="BI201" s="9">
        <v>56.8</v>
      </c>
      <c r="BJ201" s="9">
        <f>0.4*Table1[[#This Row],[EFG%]]+0.25*Table1[[#This Row],[TOV%]]+0.2*Table1[[#This Row],[REB%]]+0.15*Table1[[#This Row],[FTr]]</f>
        <v>29.594999999999999</v>
      </c>
      <c r="BK201" s="9">
        <v>61.1</v>
      </c>
      <c r="BL201" s="9">
        <v>30</v>
      </c>
      <c r="BM201" s="9">
        <v>98.23</v>
      </c>
      <c r="BN201" s="9">
        <v>16.600000000000001</v>
      </c>
      <c r="BO201" s="9">
        <v>5.9</v>
      </c>
      <c r="BP201" s="9">
        <v>38.799999999999997</v>
      </c>
      <c r="BQ201" s="9">
        <v>4.5</v>
      </c>
      <c r="BR201" s="9">
        <v>6.4</v>
      </c>
      <c r="BS201" s="9">
        <v>0.22600000000000001</v>
      </c>
      <c r="BT201" s="9">
        <v>2.5</v>
      </c>
      <c r="BU201" s="9">
        <v>8</v>
      </c>
      <c r="BV201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13.580000000000002</v>
      </c>
      <c r="BW201" s="9">
        <v>6.4</v>
      </c>
      <c r="BX201" s="9">
        <v>4.4000000000000004</v>
      </c>
      <c r="BY201" s="9">
        <v>26</v>
      </c>
      <c r="BZ201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22.999999999999996</v>
      </c>
      <c r="CA201" s="9">
        <f>Table1[[#This Row],[VA]]/30</f>
        <v>13.666666666666666</v>
      </c>
      <c r="CB201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23.699999999999996</v>
      </c>
      <c r="CC201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0.25038201745668082</v>
      </c>
      <c r="CD201" s="12">
        <f>Table1[[#This Row],[Hustle]]/38</f>
        <v>0.2815789473684211</v>
      </c>
      <c r="CE201" s="12">
        <f>Table1[[#This Row],[Utility]]/23</f>
        <v>0.28086956521739126</v>
      </c>
      <c r="CF201" s="12">
        <f>Table1[[#This Row],[PPP]]/1.8</f>
        <v>0.64509108997077658</v>
      </c>
      <c r="CG201" s="12">
        <f>Table1[[#This Row],[AST Ratio]]/35</f>
        <v>0.53142857142857147</v>
      </c>
      <c r="CH201" s="12">
        <f>Table1[[#This Row],[ScreenAssistsPTS]]/18</f>
        <v>6.1111111111111116E-2</v>
      </c>
      <c r="CI201" s="12">
        <f>Table1[[#This Row],[PRA]]/50</f>
        <v>0.67399999999999993</v>
      </c>
      <c r="CJ201" s="12">
        <f>Table1[[#This Row],[AST/TO]]/3</f>
        <v>0.7533333333333333</v>
      </c>
      <c r="CK201" s="12">
        <f>Table1[[#This Row],[REB]]/25</f>
        <v>0.14800000000000002</v>
      </c>
      <c r="CL201" s="12">
        <f>Table1[[#This Row],[Deflections]]/5</f>
        <v>0.4</v>
      </c>
      <c r="CM201" s="12">
        <f>Table1[[#This Row],[LooseBallsRecovered]]/2.3</f>
        <v>0.56521739130434789</v>
      </c>
      <c r="CN201" s="12">
        <f>Table1[[#This Row],[TeamELO]]/1800</f>
        <v>0.96745833548578364</v>
      </c>
      <c r="CO201" s="12">
        <f>Table1[[#This Row],[EFG%]]/70</f>
        <v>0.81142857142857139</v>
      </c>
      <c r="CP201" s="12">
        <f>Table1[[#This Row],[TS%]]/70</f>
        <v>0.87285714285714289</v>
      </c>
      <c r="CQ201" s="12">
        <f>Table1[[#This Row],[USG%]]/40</f>
        <v>0.75</v>
      </c>
      <c r="CR201" s="12">
        <f>Table1[[#This Row],[PACE]]/110</f>
        <v>0.89300000000000002</v>
      </c>
      <c r="CS201" s="12">
        <f>Table1[[#This Row],[PIE]]/24</f>
        <v>0.69166666666666676</v>
      </c>
      <c r="CT201" s="12">
        <f>(0.4*Table1[[#This Row],[EFG%]]+0.25*Table1[[#This Row],[TOV%]]+0.2*Table1[[#This Row],[REB%]]+0.15*Table1[[#This Row],[FTr]])/42</f>
        <v>0.70464285714285713</v>
      </c>
      <c r="CU201" s="12">
        <f>Table1[[#This Row],[NETRTG]]/17</f>
        <v>0.34705882352941181</v>
      </c>
      <c r="CV201" s="12">
        <f>Table1[[#This Row],[FP]]/62</f>
        <v>0.62580645161290316</v>
      </c>
      <c r="CW201" s="12">
        <f>Table1[[#This Row],[RPM(+/-)]]/12</f>
        <v>0.375</v>
      </c>
      <c r="CX201" s="12">
        <f>Table1[[#This Row],[BPM]]/12</f>
        <v>0.53333333333333333</v>
      </c>
      <c r="CY201" s="12">
        <f>Table1[[#This Row],[WS/48]]/0.3</f>
        <v>0.75333333333333341</v>
      </c>
      <c r="CZ201" s="12">
        <f>Table1[[#This Row],[PIPM]]/9</f>
        <v>0.27777777777777779</v>
      </c>
      <c r="DA201" s="12">
        <f>Table1[[#This Row],[WAR]]/20</f>
        <v>0.4</v>
      </c>
      <c r="DB201" s="12">
        <f>Table1[[#This Row],[GmSc]]/21</f>
        <v>0.64666666666666672</v>
      </c>
      <c r="DC201" s="12">
        <f>Table1[[#This Row],[WinsRPM]]/21</f>
        <v>0.30476190476190479</v>
      </c>
      <c r="DD201" s="12">
        <f>Table1[[#This Row],[VORP]]/10</f>
        <v>0.44000000000000006</v>
      </c>
      <c r="DE201" s="12">
        <f>Table1[[#This Row],[PER]]/33</f>
        <v>0.78787878787878785</v>
      </c>
      <c r="DF201" s="12">
        <f>Table1[[#This Row],[EFF]]/36</f>
        <v>0.63888888888888884</v>
      </c>
      <c r="DG201" s="12">
        <f>Table1[[#This Row],[EWA]]/30</f>
        <v>0.45555555555555555</v>
      </c>
      <c r="DH201" s="12">
        <f>Table1[[#This Row],[PIR]]/40</f>
        <v>0.59249999999999992</v>
      </c>
      <c r="DI201" s="12">
        <f>Table1[[#This Row],[Tendex]]/0.38</f>
        <v>0.65890004593863372</v>
      </c>
      <c r="DJ201" s="14">
        <f>SUM(Table1[[#This Row],[DPI]:[%Tendex]])/32</f>
        <v>0.55841078601850547</v>
      </c>
    </row>
    <row r="202" spans="1:114" x14ac:dyDescent="0.25">
      <c r="A202" t="s">
        <v>74</v>
      </c>
      <c r="B202" t="s">
        <v>90</v>
      </c>
      <c r="C202" t="s">
        <v>94</v>
      </c>
      <c r="D202" t="s">
        <v>62</v>
      </c>
      <c r="E202" s="7">
        <v>11</v>
      </c>
      <c r="F202" t="s">
        <v>75</v>
      </c>
      <c r="G202" s="7">
        <v>96.75</v>
      </c>
      <c r="H202" s="6">
        <v>26</v>
      </c>
      <c r="I202" s="6">
        <v>60</v>
      </c>
      <c r="J202" s="6">
        <v>41</v>
      </c>
      <c r="K202" s="6">
        <v>19</v>
      </c>
      <c r="L202" s="8">
        <f>Table1[[#This Row],[W]]/Table1[[#This Row],[GP]]</f>
        <v>0.68333333333333335</v>
      </c>
      <c r="M202" s="6">
        <v>33067.166666666701</v>
      </c>
      <c r="N202" s="7">
        <v>32.200000000000003</v>
      </c>
      <c r="O202" s="7">
        <v>1932.0000000000002</v>
      </c>
      <c r="P202" s="7">
        <v>24.4</v>
      </c>
      <c r="Q202" s="7">
        <v>8.9</v>
      </c>
      <c r="R202" s="7">
        <v>18.100000000000001</v>
      </c>
      <c r="S202" s="7">
        <v>49.1</v>
      </c>
      <c r="T202" s="7">
        <v>2.8</v>
      </c>
      <c r="U202" s="7">
        <v>6.8</v>
      </c>
      <c r="V202" s="7">
        <v>40.799999999999997</v>
      </c>
      <c r="W202" s="7">
        <v>3.9</v>
      </c>
      <c r="X202" s="7">
        <v>4.4000000000000004</v>
      </c>
      <c r="Y202" s="7">
        <v>88.9</v>
      </c>
      <c r="Z202" s="7">
        <v>0.6</v>
      </c>
      <c r="AA202" s="7">
        <v>3.2</v>
      </c>
      <c r="AB202" s="7">
        <v>3.8</v>
      </c>
      <c r="AC202" s="7">
        <v>0.5</v>
      </c>
      <c r="AD202" s="7">
        <v>5.0999999999999996</v>
      </c>
      <c r="AE202" s="7">
        <v>2.2999999999999998</v>
      </c>
      <c r="AF202" s="7">
        <v>1.1000000000000001</v>
      </c>
      <c r="AG202" s="7">
        <v>0.3</v>
      </c>
      <c r="AH202" s="7">
        <v>0.8</v>
      </c>
      <c r="AI202" s="7">
        <v>2</v>
      </c>
      <c r="AJ202" s="7">
        <v>3.4</v>
      </c>
      <c r="AK202" s="7">
        <v>110</v>
      </c>
      <c r="AL202" s="7">
        <v>104.3</v>
      </c>
      <c r="AM202" s="7">
        <v>28.2</v>
      </c>
      <c r="AN202" s="7">
        <v>1.7</v>
      </c>
      <c r="AO202" s="7">
        <v>9.6</v>
      </c>
      <c r="AP202" s="7">
        <v>8.5</v>
      </c>
      <c r="AQ202" s="7">
        <f>0.96*Table1[[#This Row],[FGA]]+Table1[[#This Row],[TOV]]+(0.44*Table1[[#This Row],[FTA]]-Table1[[#This Row],[OREB]])</f>
        <v>21.012</v>
      </c>
      <c r="AR202" s="5">
        <v>1</v>
      </c>
      <c r="AS202" s="5">
        <v>0</v>
      </c>
      <c r="AT202" s="5">
        <v>9</v>
      </c>
      <c r="AU202" s="5">
        <v>404.4</v>
      </c>
      <c r="AV202" s="9">
        <f>Table1[[#This Row],[BLK]]+Table1[[#This Row],[PFD]]+Table1[[#This Row],[STL]]+Table1[Deflections]+Table1[[#This Row],[LooseBallsRecovered]]+Table1[[#This Row],[REB]]-Table1[[#This Row],[TOV]]+Table1[[#This Row],[ScreenAssistsPTS]]</f>
        <v>10.699999999999998</v>
      </c>
      <c r="AW202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6.3</v>
      </c>
      <c r="AX202" s="9">
        <f>Table1[[#This Row],[PTS]]/Table1[[#This Row],[POSS/G]]</f>
        <v>1.161241195507329</v>
      </c>
      <c r="AY202" s="9">
        <v>18.7</v>
      </c>
      <c r="AZ202" s="9">
        <v>1.1000000000000001</v>
      </c>
      <c r="BA202" s="9">
        <f>P202+AB202+AD202</f>
        <v>33.299999999999997</v>
      </c>
      <c r="BB202" s="9">
        <v>2.2000000000000002</v>
      </c>
      <c r="BC202" s="9">
        <v>2</v>
      </c>
      <c r="BD202" s="9">
        <v>1.3</v>
      </c>
      <c r="BE202" s="9">
        <v>1719.0602793401638</v>
      </c>
      <c r="BF202" s="15">
        <v>21.5</v>
      </c>
      <c r="BG202" s="15">
        <v>10</v>
      </c>
      <c r="BH202" s="9">
        <v>5.7</v>
      </c>
      <c r="BI202" s="9">
        <v>56.8</v>
      </c>
      <c r="BJ202" s="9">
        <f>0.4*Table1[[#This Row],[EFG%]]+0.25*Table1[[#This Row],[TOV%]]+0.2*Table1[[#This Row],[REB%]]+0.15*Table1[[#This Row],[FTr]]</f>
        <v>29.585000000000001</v>
      </c>
      <c r="BK202" s="9">
        <v>61</v>
      </c>
      <c r="BL202" s="9">
        <v>29.8</v>
      </c>
      <c r="BM202" s="9">
        <v>98.22</v>
      </c>
      <c r="BN202" s="9">
        <v>16.5</v>
      </c>
      <c r="BO202" s="9">
        <v>5.6</v>
      </c>
      <c r="BP202" s="9">
        <v>38.4</v>
      </c>
      <c r="BQ202" s="9">
        <v>4.3</v>
      </c>
      <c r="BR202" s="9">
        <v>6.4</v>
      </c>
      <c r="BS202" s="9">
        <v>0.224</v>
      </c>
      <c r="BT202" s="9">
        <v>2.38</v>
      </c>
      <c r="BU202" s="9">
        <v>7.4890680840000003</v>
      </c>
      <c r="BV202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13.320000000000004</v>
      </c>
      <c r="BW202" s="9">
        <v>6.74</v>
      </c>
      <c r="BX202" s="9">
        <v>4.0999999999999996</v>
      </c>
      <c r="BY202" s="9">
        <v>25.03</v>
      </c>
      <c r="BZ202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22.699999999999992</v>
      </c>
      <c r="CA202" s="9">
        <f>Table1[[#This Row],[VA]]/30</f>
        <v>13.479999999999999</v>
      </c>
      <c r="CB202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23.299999999999994</v>
      </c>
      <c r="CC202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0.24728147185174484</v>
      </c>
      <c r="CD202" s="12">
        <f>Table1[[#This Row],[Hustle]]/38</f>
        <v>0.28157894736842098</v>
      </c>
      <c r="CE202" s="12">
        <f>Table1[[#This Row],[Utility]]/23</f>
        <v>0.27391304347826084</v>
      </c>
      <c r="CF202" s="12">
        <f>Table1[[#This Row],[PPP]]/1.8</f>
        <v>0.64513399750407163</v>
      </c>
      <c r="CG202" s="12">
        <f>Table1[[#This Row],[AST Ratio]]/35</f>
        <v>0.53428571428571425</v>
      </c>
      <c r="CH202" s="12">
        <f>Table1[[#This Row],[ScreenAssistsPTS]]/18</f>
        <v>6.1111111111111116E-2</v>
      </c>
      <c r="CI202" s="12">
        <f>Table1[[#This Row],[PRA]]/50</f>
        <v>0.66599999999999993</v>
      </c>
      <c r="CJ202" s="12">
        <f>Table1[[#This Row],[AST/TO]]/3</f>
        <v>0.73333333333333339</v>
      </c>
      <c r="CK202" s="12">
        <f>Table1[[#This Row],[REB]]/25</f>
        <v>0.152</v>
      </c>
      <c r="CL202" s="12">
        <f>Table1[[#This Row],[Deflections]]/5</f>
        <v>0.4</v>
      </c>
      <c r="CM202" s="12">
        <f>Table1[[#This Row],[LooseBallsRecovered]]/2.3</f>
        <v>0.56521739130434789</v>
      </c>
      <c r="CN202" s="12">
        <f>Table1[[#This Row],[TeamELO]]/1800</f>
        <v>0.95503348852231318</v>
      </c>
      <c r="CO202" s="12">
        <f>Table1[[#This Row],[EFG%]]/70</f>
        <v>0.81142857142857139</v>
      </c>
      <c r="CP202" s="12">
        <f>Table1[[#This Row],[TS%]]/70</f>
        <v>0.87142857142857144</v>
      </c>
      <c r="CQ202" s="12">
        <f>Table1[[#This Row],[USG%]]/40</f>
        <v>0.745</v>
      </c>
      <c r="CR202" s="12">
        <f>Table1[[#This Row],[PACE]]/110</f>
        <v>0.89290909090909087</v>
      </c>
      <c r="CS202" s="12">
        <f>Table1[[#This Row],[PIE]]/24</f>
        <v>0.6875</v>
      </c>
      <c r="CT202" s="12">
        <f>(0.4*Table1[[#This Row],[EFG%]]+0.25*Table1[[#This Row],[TOV%]]+0.2*Table1[[#This Row],[REB%]]+0.15*Table1[[#This Row],[FTr]])/42</f>
        <v>0.70440476190476198</v>
      </c>
      <c r="CU202" s="12">
        <f>Table1[[#This Row],[NETRTG]]/17</f>
        <v>0.32941176470588235</v>
      </c>
      <c r="CV202" s="12">
        <f>Table1[[#This Row],[FP]]/62</f>
        <v>0.61935483870967745</v>
      </c>
      <c r="CW202" s="12">
        <f>Table1[[#This Row],[RPM(+/-)]]/12</f>
        <v>0.35833333333333334</v>
      </c>
      <c r="CX202" s="12">
        <f>Table1[[#This Row],[BPM]]/12</f>
        <v>0.53333333333333333</v>
      </c>
      <c r="CY202" s="12">
        <f>Table1[[#This Row],[WS/48]]/0.3</f>
        <v>0.7466666666666667</v>
      </c>
      <c r="CZ202" s="12">
        <f>Table1[[#This Row],[PIPM]]/9</f>
        <v>0.26444444444444443</v>
      </c>
      <c r="DA202" s="12">
        <f>Table1[[#This Row],[WAR]]/20</f>
        <v>0.37445340420000001</v>
      </c>
      <c r="DB202" s="12">
        <f>Table1[[#This Row],[GmSc]]/21</f>
        <v>0.63428571428571445</v>
      </c>
      <c r="DC202" s="12">
        <f>Table1[[#This Row],[WinsRPM]]/21</f>
        <v>0.32095238095238099</v>
      </c>
      <c r="DD202" s="12">
        <f>Table1[[#This Row],[VORP]]/10</f>
        <v>0.41</v>
      </c>
      <c r="DE202" s="12">
        <f>Table1[[#This Row],[PER]]/33</f>
        <v>0.75848484848484854</v>
      </c>
      <c r="DF202" s="12">
        <f>Table1[[#This Row],[EFF]]/36</f>
        <v>0.63055555555555531</v>
      </c>
      <c r="DG202" s="12">
        <f>Table1[[#This Row],[EWA]]/30</f>
        <v>0.44933333333333331</v>
      </c>
      <c r="DH202" s="12">
        <f>Table1[[#This Row],[PIR]]/40</f>
        <v>0.5824999999999998</v>
      </c>
      <c r="DI202" s="12">
        <f>Table1[[#This Row],[Tendex]]/0.38</f>
        <v>0.65074071539932854</v>
      </c>
      <c r="DJ202" s="14">
        <f>SUM(Table1[[#This Row],[DPI]:[%Tendex]])/32</f>
        <v>0.55134776112447081</v>
      </c>
    </row>
    <row r="203" spans="1:114" x14ac:dyDescent="0.25">
      <c r="A203" t="s">
        <v>74</v>
      </c>
      <c r="B203" t="s">
        <v>90</v>
      </c>
      <c r="C203" t="s">
        <v>92</v>
      </c>
      <c r="D203" t="s">
        <v>62</v>
      </c>
      <c r="E203" s="7">
        <v>11</v>
      </c>
      <c r="F203" t="s">
        <v>75</v>
      </c>
      <c r="G203" s="7">
        <v>96.75</v>
      </c>
      <c r="H203" s="6">
        <v>26</v>
      </c>
      <c r="I203" s="6">
        <v>38</v>
      </c>
      <c r="J203" s="6">
        <v>29</v>
      </c>
      <c r="K203" s="6">
        <v>9</v>
      </c>
      <c r="L203" s="8">
        <f>Table1[[#This Row],[W]]/Table1[[#This Row],[GP]]</f>
        <v>0.76315789473684215</v>
      </c>
      <c r="M203" s="6">
        <v>16533.58333333335</v>
      </c>
      <c r="N203" s="7">
        <v>32.4</v>
      </c>
      <c r="O203" s="7">
        <v>1231.2</v>
      </c>
      <c r="P203" s="7">
        <v>24.8</v>
      </c>
      <c r="Q203" s="7">
        <v>9.1</v>
      </c>
      <c r="R203" s="7">
        <v>18.5</v>
      </c>
      <c r="S203" s="7">
        <v>48.9</v>
      </c>
      <c r="T203" s="7">
        <v>2.7</v>
      </c>
      <c r="U203" s="7">
        <v>6.6</v>
      </c>
      <c r="V203" s="7">
        <v>40.4</v>
      </c>
      <c r="W203" s="7">
        <v>4</v>
      </c>
      <c r="X203" s="7">
        <v>4.5</v>
      </c>
      <c r="Y203" s="7">
        <v>89.4</v>
      </c>
      <c r="Z203" s="7">
        <v>0.6</v>
      </c>
      <c r="AA203" s="7">
        <v>2.5</v>
      </c>
      <c r="AB203" s="7">
        <v>3.1</v>
      </c>
      <c r="AC203" s="7">
        <v>0.5</v>
      </c>
      <c r="AD203" s="7">
        <v>4.9000000000000004</v>
      </c>
      <c r="AE203" s="7">
        <v>2.2999999999999998</v>
      </c>
      <c r="AF203" s="7">
        <v>1.2</v>
      </c>
      <c r="AG203" s="7">
        <v>0.3</v>
      </c>
      <c r="AH203" s="7">
        <v>0.7</v>
      </c>
      <c r="AI203" s="7">
        <v>2.2000000000000002</v>
      </c>
      <c r="AJ203" s="7">
        <v>3.4</v>
      </c>
      <c r="AK203" s="7">
        <v>109.8</v>
      </c>
      <c r="AL203" s="7">
        <v>103.1</v>
      </c>
      <c r="AM203" s="7">
        <v>27.9</v>
      </c>
      <c r="AN203" s="7">
        <v>1.9</v>
      </c>
      <c r="AO203" s="7">
        <v>7.5</v>
      </c>
      <c r="AP203" s="7">
        <v>8.5</v>
      </c>
      <c r="AQ203" s="7">
        <f>0.96*Table1[[#This Row],[FGA]]+Table1[[#This Row],[TOV]]+(0.44*Table1[[#This Row],[FTA]]-Table1[[#This Row],[OREB]])</f>
        <v>21.439999999999998</v>
      </c>
      <c r="AR203" s="5">
        <v>1</v>
      </c>
      <c r="AS203" s="5">
        <v>0</v>
      </c>
      <c r="AT203" s="5">
        <v>9.5</v>
      </c>
      <c r="AU203" s="5">
        <v>360</v>
      </c>
      <c r="AV203" s="9">
        <f>Table1[[#This Row],[BLK]]+Table1[[#This Row],[PFD]]+Table1[[#This Row],[STL]]+Table1[Deflections]+Table1[[#This Row],[LooseBallsRecovered]]+Table1[[#This Row],[REB]]-Table1[[#This Row],[TOV]]+Table1[[#This Row],[ScreenAssistsPTS]]</f>
        <v>10.299999999999997</v>
      </c>
      <c r="AW203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6.4</v>
      </c>
      <c r="AX203" s="9">
        <f>Table1[[#This Row],[PTS]]/Table1[[#This Row],[POSS/G]]</f>
        <v>1.1567164179104479</v>
      </c>
      <c r="AY203" s="9">
        <v>17.899999999999999</v>
      </c>
      <c r="AZ203" s="9">
        <v>1</v>
      </c>
      <c r="BA203" s="9">
        <f>P203+AB203+AD203</f>
        <v>32.800000000000004</v>
      </c>
      <c r="BB203" s="9">
        <v>2.1</v>
      </c>
      <c r="BC203" s="9">
        <v>2.4</v>
      </c>
      <c r="BD203" s="9">
        <v>1.2</v>
      </c>
      <c r="BE203" s="9">
        <v>1762.1150589530075</v>
      </c>
      <c r="BF203" s="15">
        <v>21.6</v>
      </c>
      <c r="BG203" s="15">
        <v>10</v>
      </c>
      <c r="BH203" s="9">
        <v>4.8</v>
      </c>
      <c r="BI203" s="9">
        <v>56</v>
      </c>
      <c r="BJ203" s="9">
        <f>0.4*Table1[[#This Row],[EFG%]]+0.25*Table1[[#This Row],[TOV%]]+0.2*Table1[[#This Row],[REB%]]+0.15*Table1[[#This Row],[FTr]]</f>
        <v>29.1</v>
      </c>
      <c r="BK203" s="9">
        <v>60.4</v>
      </c>
      <c r="BL203" s="9">
        <v>30.6</v>
      </c>
      <c r="BM203" s="9">
        <v>97.94</v>
      </c>
      <c r="BN203" s="9">
        <v>16</v>
      </c>
      <c r="BO203" s="9">
        <v>6.7</v>
      </c>
      <c r="BP203" s="9">
        <v>38.299999999999997</v>
      </c>
      <c r="BQ203" s="9">
        <v>5.3</v>
      </c>
      <c r="BR203" s="9">
        <v>6.5</v>
      </c>
      <c r="BS203" s="9">
        <v>0.23</v>
      </c>
      <c r="BT203" s="9">
        <v>3.5</v>
      </c>
      <c r="BU203" s="9">
        <v>8.5</v>
      </c>
      <c r="BV203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13.290000000000003</v>
      </c>
      <c r="BW203" s="9">
        <v>6.2</v>
      </c>
      <c r="BX203" s="9">
        <v>4</v>
      </c>
      <c r="BY203" s="9">
        <v>25</v>
      </c>
      <c r="BZ203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22.100000000000005</v>
      </c>
      <c r="CA203" s="9">
        <f>Table1[[#This Row],[VA]]/30</f>
        <v>12</v>
      </c>
      <c r="CB203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22.600000000000005</v>
      </c>
      <c r="CC203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0.2408176388909877</v>
      </c>
      <c r="CD203" s="12">
        <f>Table1[[#This Row],[Hustle]]/38</f>
        <v>0.27105263157894727</v>
      </c>
      <c r="CE203" s="12">
        <f>Table1[[#This Row],[Utility]]/23</f>
        <v>0.27826086956521739</v>
      </c>
      <c r="CF203" s="12">
        <f>Table1[[#This Row],[PPP]]/1.8</f>
        <v>0.642620232172471</v>
      </c>
      <c r="CG203" s="12">
        <f>Table1[[#This Row],[AST Ratio]]/35</f>
        <v>0.51142857142857134</v>
      </c>
      <c r="CH203" s="12">
        <f>Table1[[#This Row],[ScreenAssistsPTS]]/18</f>
        <v>5.5555555555555552E-2</v>
      </c>
      <c r="CI203" s="12">
        <f>Table1[[#This Row],[PRA]]/50</f>
        <v>0.65600000000000014</v>
      </c>
      <c r="CJ203" s="12">
        <f>Table1[[#This Row],[AST/TO]]/3</f>
        <v>0.70000000000000007</v>
      </c>
      <c r="CK203" s="12">
        <f>Table1[[#This Row],[REB]]/25</f>
        <v>0.124</v>
      </c>
      <c r="CL203" s="12">
        <f>Table1[[#This Row],[Deflections]]/5</f>
        <v>0.48</v>
      </c>
      <c r="CM203" s="12">
        <f>Table1[[#This Row],[LooseBallsRecovered]]/2.3</f>
        <v>0.52173913043478259</v>
      </c>
      <c r="CN203" s="12">
        <f>Table1[[#This Row],[TeamELO]]/1800</f>
        <v>0.9789528105294486</v>
      </c>
      <c r="CO203" s="12">
        <f>Table1[[#This Row],[EFG%]]/70</f>
        <v>0.8</v>
      </c>
      <c r="CP203" s="12">
        <f>Table1[[#This Row],[TS%]]/70</f>
        <v>0.86285714285714288</v>
      </c>
      <c r="CQ203" s="12">
        <f>Table1[[#This Row],[USG%]]/40</f>
        <v>0.76500000000000001</v>
      </c>
      <c r="CR203" s="12">
        <f>Table1[[#This Row],[PACE]]/110</f>
        <v>0.89036363636363636</v>
      </c>
      <c r="CS203" s="12">
        <f>Table1[[#This Row],[PIE]]/24</f>
        <v>0.66666666666666663</v>
      </c>
      <c r="CT203" s="12">
        <f>(0.4*Table1[[#This Row],[EFG%]]+0.25*Table1[[#This Row],[TOV%]]+0.2*Table1[[#This Row],[REB%]]+0.15*Table1[[#This Row],[FTr]])/42</f>
        <v>0.69285714285714284</v>
      </c>
      <c r="CU203" s="12">
        <f>Table1[[#This Row],[NETRTG]]/17</f>
        <v>0.39411764705882352</v>
      </c>
      <c r="CV203" s="12">
        <f>Table1[[#This Row],[FP]]/62</f>
        <v>0.61774193548387091</v>
      </c>
      <c r="CW203" s="12">
        <f>Table1[[#This Row],[RPM(+/-)]]/12</f>
        <v>0.44166666666666665</v>
      </c>
      <c r="CX203" s="12">
        <f>Table1[[#This Row],[BPM]]/12</f>
        <v>0.54166666666666663</v>
      </c>
      <c r="CY203" s="12">
        <f>Table1[[#This Row],[WS/48]]/0.3</f>
        <v>0.76666666666666672</v>
      </c>
      <c r="CZ203" s="12">
        <f>Table1[[#This Row],[PIPM]]/9</f>
        <v>0.3888888888888889</v>
      </c>
      <c r="DA203" s="12">
        <f>Table1[[#This Row],[WAR]]/20</f>
        <v>0.42499999999999999</v>
      </c>
      <c r="DB203" s="12">
        <f>Table1[[#This Row],[GmSc]]/21</f>
        <v>0.63285714285714301</v>
      </c>
      <c r="DC203" s="12">
        <f>Table1[[#This Row],[WinsRPM]]/21</f>
        <v>0.29523809523809524</v>
      </c>
      <c r="DD203" s="12">
        <f>Table1[[#This Row],[VORP]]/10</f>
        <v>0.4</v>
      </c>
      <c r="DE203" s="12">
        <f>Table1[[#This Row],[PER]]/33</f>
        <v>0.75757575757575757</v>
      </c>
      <c r="DF203" s="12">
        <f>Table1[[#This Row],[EFF]]/36</f>
        <v>0.61388888888888904</v>
      </c>
      <c r="DG203" s="12">
        <f>Table1[[#This Row],[EWA]]/30</f>
        <v>0.4</v>
      </c>
      <c r="DH203" s="12">
        <f>Table1[[#This Row],[PIR]]/40</f>
        <v>0.56500000000000017</v>
      </c>
      <c r="DI203" s="12">
        <f>Table1[[#This Row],[Tendex]]/0.38</f>
        <v>0.6337306286604939</v>
      </c>
      <c r="DJ203" s="14">
        <f>SUM(Table1[[#This Row],[DPI]:[%Tendex]])/32</f>
        <v>0.55535604295817331</v>
      </c>
    </row>
    <row r="204" spans="1:114" x14ac:dyDescent="0.25">
      <c r="A204" t="s">
        <v>61</v>
      </c>
      <c r="B204" t="s">
        <v>97</v>
      </c>
      <c r="C204" t="s">
        <v>94</v>
      </c>
      <c r="D204" t="s">
        <v>62</v>
      </c>
      <c r="E204" s="7">
        <v>11</v>
      </c>
      <c r="F204" t="s">
        <v>63</v>
      </c>
      <c r="G204" s="7">
        <v>99.96</v>
      </c>
      <c r="H204" s="6">
        <v>28</v>
      </c>
      <c r="I204" s="6">
        <v>80</v>
      </c>
      <c r="J204" s="6">
        <v>51</v>
      </c>
      <c r="K204" s="6">
        <v>29</v>
      </c>
      <c r="L204" s="8">
        <f>Table1[[#This Row],[W]]/Table1[[#This Row],[GP]]</f>
        <v>0.63749999999999996</v>
      </c>
      <c r="M204" s="6">
        <v>14030.666666666701</v>
      </c>
      <c r="N204" s="7">
        <v>35.5</v>
      </c>
      <c r="O204" s="7">
        <v>2840</v>
      </c>
      <c r="P204" s="7">
        <v>25.8</v>
      </c>
      <c r="Q204" s="7">
        <v>8.5</v>
      </c>
      <c r="R204" s="7">
        <v>19.2</v>
      </c>
      <c r="S204" s="7">
        <v>44.4</v>
      </c>
      <c r="T204" s="7">
        <v>3</v>
      </c>
      <c r="U204" s="7">
        <v>8</v>
      </c>
      <c r="V204" s="7">
        <v>36.9</v>
      </c>
      <c r="W204" s="7">
        <v>5.9</v>
      </c>
      <c r="X204" s="7">
        <v>6.4</v>
      </c>
      <c r="Y204" s="7">
        <v>91.2</v>
      </c>
      <c r="Z204" s="7">
        <v>0.9</v>
      </c>
      <c r="AA204" s="7">
        <v>3.8</v>
      </c>
      <c r="AB204" s="7">
        <v>4.5999999999999996</v>
      </c>
      <c r="AC204" s="7">
        <v>0.2</v>
      </c>
      <c r="AD204" s="7">
        <v>6.9</v>
      </c>
      <c r="AE204" s="7">
        <v>2.7</v>
      </c>
      <c r="AF204" s="7">
        <v>1.1000000000000001</v>
      </c>
      <c r="AG204" s="7">
        <v>0.4</v>
      </c>
      <c r="AH204" s="7">
        <v>0.5</v>
      </c>
      <c r="AI204" s="7">
        <v>1.9</v>
      </c>
      <c r="AJ204" s="7">
        <v>2.5</v>
      </c>
      <c r="AK204" s="7">
        <v>116</v>
      </c>
      <c r="AL204" s="7">
        <v>107.9</v>
      </c>
      <c r="AM204" s="7">
        <v>29.9</v>
      </c>
      <c r="AN204" s="7">
        <v>2.2999999999999998</v>
      </c>
      <c r="AO204" s="7">
        <v>10</v>
      </c>
      <c r="AP204" s="7">
        <v>8.5</v>
      </c>
      <c r="AQ204" s="7">
        <f>0.96*Table1[[#This Row],[FGA]]+Table1[[#This Row],[TOV]]+(0.44*Table1[[#This Row],[FTA]]-Table1[[#This Row],[OREB]])</f>
        <v>23.047999999999998</v>
      </c>
      <c r="AR204" s="5">
        <v>13</v>
      </c>
      <c r="AS204" s="5">
        <v>0</v>
      </c>
      <c r="AT204" s="5">
        <v>12.1</v>
      </c>
      <c r="AU204" s="5">
        <v>541.29999999999995</v>
      </c>
      <c r="AV204" s="9">
        <f>Table1[[#This Row],[BLK]]+Table1[[#This Row],[PFD]]+Table1[[#This Row],[STL]]+Table1[Deflections]+Table1[[#This Row],[LooseBallsRecovered]]+Table1[[#This Row],[REB]]-Table1[[#This Row],[TOV]]+Table1[[#This Row],[ScreenAssistsPTS]]</f>
        <v>9.8999999999999986</v>
      </c>
      <c r="AW204" s="9">
        <f>Table1[[#This Row],[BLK]]-Table1[[#This Row],[BLKA]]+Table1[[#This Row],[PFD]]-Table1[[#This Row],[PF]]+Table1[[#This Row],[STL]]+Table1[Deflections]+Table1[[#This Row],[LooseBallsRecovered]]-Table1[[#This Row],[TOV]]+Table1[[#This Row],[ScreenAssistsPTS]]+Table1[[#This Row],[AST/TO]]</f>
        <v>5.5</v>
      </c>
      <c r="AX204" s="9">
        <f>Table1[[#This Row],[PTS]]/Table1[[#This Row],[POSS/G]]</f>
        <v>1.119402985074627</v>
      </c>
      <c r="AY204" s="9">
        <v>22</v>
      </c>
      <c r="AZ204" s="9">
        <v>0.5</v>
      </c>
      <c r="BA204" s="9">
        <f>P204+AB204+AD204</f>
        <v>37.299999999999997</v>
      </c>
      <c r="BB204" s="9">
        <v>2.6</v>
      </c>
      <c r="BC204" s="9">
        <v>2.1</v>
      </c>
      <c r="BD204" s="9">
        <v>1.4</v>
      </c>
      <c r="BE204" s="9">
        <v>1584.7724109305113</v>
      </c>
      <c r="BF204" s="15">
        <v>30.7</v>
      </c>
      <c r="BG204" s="15">
        <v>10</v>
      </c>
      <c r="BH204" s="9">
        <v>6.2</v>
      </c>
      <c r="BI204" s="9">
        <v>52.2</v>
      </c>
      <c r="BJ204" s="9">
        <f>0.4*Table1[[#This Row],[EFG%]]+0.25*Table1[[#This Row],[TOV%]]+0.2*Table1[[#This Row],[REB%]]+0.15*Table1[[#This Row],[FTr]]</f>
        <v>29.225000000000005</v>
      </c>
      <c r="BK204" s="9">
        <v>58.8</v>
      </c>
      <c r="BL204" s="9">
        <v>28.1</v>
      </c>
      <c r="BM204" s="9">
        <v>101.18</v>
      </c>
      <c r="BN204" s="9">
        <v>15.5</v>
      </c>
      <c r="BO204" s="9">
        <v>8.1999999999999993</v>
      </c>
      <c r="BP204" s="9">
        <v>43.7</v>
      </c>
      <c r="BQ204" s="9">
        <v>6.2</v>
      </c>
      <c r="BR204" s="9">
        <v>5.5</v>
      </c>
      <c r="BS204" s="9">
        <v>0.20499999999999999</v>
      </c>
      <c r="BT204" s="9">
        <v>5.2</v>
      </c>
      <c r="BU204" s="9">
        <v>13.34053237</v>
      </c>
      <c r="BV204" s="9">
        <f>Table1[[#This Row],[PTS]]+0.4*Table1[[#This Row],[FGM]]+0.7*Table1[[#This Row],[OREB]]+0.3*Table1[[#This Row],[DREB]]+Table1[[#This Row],[STL]]+0.7*Table1[[#This Row],[BLK]]-0.7*Table1[[#This Row],[FGA]]-0.4*Table1[[#This Row],[FTM]]-0.4*Table1[[#This Row],[PF]]-Table1[[#This Row],[TOV]]</f>
        <v>13.090000000000003</v>
      </c>
      <c r="BW204" s="9">
        <v>14.52</v>
      </c>
      <c r="BX204" s="9">
        <v>6</v>
      </c>
      <c r="BY204" s="9">
        <v>26.3</v>
      </c>
      <c r="BZ204" s="9">
        <f>(Table1[[#This Row],[PTS]]+Table1[[#This Row],[REB]]+Table1[[#This Row],[AST]]+Table1[[#This Row],[STL]]+Table1[[#This Row],[BLK]]-(Table1[[#This Row],[FGA]]-Table1[[#This Row],[FGM]])-(Table1[[#This Row],[FTA]]-Table1[[#This Row],[FTM]])-Table1[[#This Row],[TOV]])</f>
        <v>24.9</v>
      </c>
      <c r="CA204" s="9">
        <f>Table1[[#This Row],[VA]]/30</f>
        <v>18.043333333333333</v>
      </c>
      <c r="CB204" s="9">
        <f>(Table1[[#This Row],[PTS]]+Table1[[#This Row],[REB]]+Table1[[#This Row],[AST]]+Table1[[#This Row],[STL]]+Table1[[#This Row],[BLK]]+Table1[[#This Row],[PFD]])-((Table1[[#This Row],[FGA]]-Table1[[#This Row],[FGM]])+(Table1[[#This Row],[FTA]]-Table1[[#This Row],[FTM]])+Table1[[#This Row],[TOV]]+Table1[[#This Row],[BLKA]]+Table1[[#This Row],[PF]])</f>
        <v>25</v>
      </c>
      <c r="CC204" s="10">
        <f>((Table1[[#This Row],[PTS]]+Table1[[#This Row],[REB]]+1.25*Table1[[#This Row],[AST]]+1.25*Table1[[#This Row],[STL]]+Table1[[#This Row],[BLK]]-1.25*Table1[[#This Row],[TOV]]-(Table1[[#This Row],[FGA]]-Table1[[#This Row],[FGM]])-((Table1[[#This Row],[FTA]]-Table1[[#This Row],[FTM]])/2)-(Table1[[#This Row],[PF]]/2/Table1[[#This Row],[MP]]))/(Table1[[#This Row],[TeamPACE]]))</f>
        <v>0.26485259596796462</v>
      </c>
      <c r="CD204" s="12">
        <f>Table1[[#This Row],[Hustle]]/38</f>
        <v>0.26052631578947366</v>
      </c>
      <c r="CE204" s="12">
        <f>Table1[[#This Row],[Utility]]/23</f>
        <v>0.2391304347826087</v>
      </c>
      <c r="CF204" s="12">
        <f>Table1[[#This Row],[PPP]]/1.8</f>
        <v>0.62189054726368165</v>
      </c>
      <c r="CG204" s="12">
        <f>Table1[[#This Row],[AST Ratio]]/35</f>
        <v>0.62857142857142856</v>
      </c>
      <c r="CH204" s="12">
        <f>Table1[[#This Row],[ScreenAssistsPTS]]/18</f>
        <v>2.7777777777777776E-2</v>
      </c>
      <c r="CI204" s="12">
        <f>Table1[[#This Row],[PRA]]/50</f>
        <v>0.746</v>
      </c>
      <c r="CJ204" s="12">
        <f>Table1[[#This Row],[AST/TO]]/3</f>
        <v>0.8666666666666667</v>
      </c>
      <c r="CK204" s="12">
        <f>Table1[[#This Row],[REB]]/25</f>
        <v>0.184</v>
      </c>
      <c r="CL204" s="12">
        <f>Table1[[#This Row],[Deflections]]/5</f>
        <v>0.42000000000000004</v>
      </c>
      <c r="CM204" s="12">
        <f>Table1[[#This Row],[LooseBallsRecovered]]/2.3</f>
        <v>0.60869565217391308</v>
      </c>
      <c r="CN204" s="12">
        <f>Table1[[#This Row],[TeamELO]]/1800</f>
        <v>0.88042911718361738</v>
      </c>
      <c r="CO204" s="12">
        <f>Table1[[#This Row],[EFG%]]/70</f>
        <v>0.74571428571428577</v>
      </c>
      <c r="CP204" s="12">
        <f>Table1[[#This Row],[TS%]]/70</f>
        <v>0.84</v>
      </c>
      <c r="CQ204" s="12">
        <f>Table1[[#This Row],[USG%]]/40</f>
        <v>0.70250000000000001</v>
      </c>
      <c r="CR204" s="12">
        <f>Table1[[#This Row],[PACE]]/110</f>
        <v>0.91981818181818187</v>
      </c>
      <c r="CS204" s="12">
        <f>Table1[[#This Row],[PIE]]/24</f>
        <v>0.64583333333333337</v>
      </c>
      <c r="CT204" s="12">
        <f>(0.4*Table1[[#This Row],[EFG%]]+0.25*Table1[[#This Row],[TOV%]]+0.2*Table1[[#This Row],[REB%]]+0.15*Table1[[#This Row],[FTr]])/42</f>
        <v>0.69583333333333341</v>
      </c>
      <c r="CU204" s="12">
        <f>Table1[[#This Row],[NETRTG]]/17</f>
        <v>0.48235294117647054</v>
      </c>
      <c r="CV204" s="12">
        <f>Table1[[#This Row],[FP]]/62</f>
        <v>0.70483870967741935</v>
      </c>
      <c r="CW204" s="12">
        <f>Table1[[#This Row],[RPM(+/-)]]/12</f>
        <v>0.51666666666666672</v>
      </c>
      <c r="CX204" s="12">
        <f>Table1[[#This Row],[BPM]]/12</f>
        <v>0.45833333333333331</v>
      </c>
      <c r="CY204" s="12">
        <f>Table1[[#This Row],[WS/48]]/0.3</f>
        <v>0.68333333333333335</v>
      </c>
      <c r="CZ204" s="12">
        <f>Table1[[#This Row],[PIPM]]/9</f>
        <v>0.57777777777777783</v>
      </c>
      <c r="DA204" s="12">
        <f>Table1[[#This Row],[WAR]]/20</f>
        <v>0.6670266185</v>
      </c>
      <c r="DB204" s="12">
        <f>Table1[[#This Row],[GmSc]]/21</f>
        <v>0.62333333333333352</v>
      </c>
      <c r="DC204" s="12">
        <f>Table1[[#This Row],[WinsRPM]]/21</f>
        <v>0.69142857142857139</v>
      </c>
      <c r="DD204" s="12">
        <f>Table1[[#This Row],[VORP]]/10</f>
        <v>0.6</v>
      </c>
      <c r="DE204" s="12">
        <f>Table1[[#This Row],[PER]]/33</f>
        <v>0.79696969696969699</v>
      </c>
      <c r="DF204" s="12">
        <f>Table1[[#This Row],[EFF]]/36</f>
        <v>0.69166666666666665</v>
      </c>
      <c r="DG204" s="12">
        <f>Table1[[#This Row],[EWA]]/30</f>
        <v>0.60144444444444445</v>
      </c>
      <c r="DH204" s="12">
        <f>Table1[[#This Row],[PIR]]/40</f>
        <v>0.625</v>
      </c>
      <c r="DI204" s="12">
        <f>Table1[[#This Row],[Tendex]]/0.38</f>
        <v>0.69698051570517006</v>
      </c>
      <c r="DJ204" s="14">
        <f>SUM(Table1[[#This Row],[DPI]:[%Tendex]])/32</f>
        <v>0.6078293651069121</v>
      </c>
    </row>
    <row r="205" spans="1:114" x14ac:dyDescent="0.25"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</row>
    <row r="206" spans="1:114" x14ac:dyDescent="0.25"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</row>
    <row r="207" spans="1:114" x14ac:dyDescent="0.25">
      <c r="BD207" s="3"/>
    </row>
    <row r="208" spans="1:114" x14ac:dyDescent="0.25">
      <c r="BD208" s="3"/>
    </row>
    <row r="209" spans="56:56" x14ac:dyDescent="0.25">
      <c r="BD209" s="3"/>
    </row>
    <row r="210" spans="56:56" x14ac:dyDescent="0.25">
      <c r="BD210" s="3"/>
    </row>
    <row r="211" spans="56:56" x14ac:dyDescent="0.25">
      <c r="BD211" s="4"/>
    </row>
  </sheetData>
  <phoneticPr fontId="2" type="noConversion"/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8AC5-8301-475A-998F-9426B9EB635F}">
  <dimension ref="A1:DI73"/>
  <sheetViews>
    <sheetView workbookViewId="0">
      <pane xSplit="2" ySplit="1" topLeftCell="BZ2" activePane="bottomRight" state="frozen"/>
      <selection pane="topRight" activeCell="C1" sqref="C1"/>
      <selection pane="bottomLeft" activeCell="A2" sqref="A2"/>
      <selection pane="bottomRight" activeCell="CG9" sqref="CG9"/>
    </sheetView>
  </sheetViews>
  <sheetFormatPr defaultRowHeight="15" x14ac:dyDescent="0.25"/>
  <cols>
    <col min="1" max="1" width="23" bestFit="1" customWidth="1"/>
    <col min="2" max="2" width="10.140625" bestFit="1" customWidth="1"/>
    <col min="3" max="4" width="6.42578125" bestFit="1" customWidth="1"/>
    <col min="5" max="5" width="8.28515625" bestFit="1" customWidth="1"/>
    <col min="6" max="6" width="12.7109375" bestFit="1" customWidth="1"/>
    <col min="7" max="7" width="6.85546875" bestFit="1" customWidth="1"/>
    <col min="8" max="8" width="5.7109375" bestFit="1" customWidth="1"/>
    <col min="9" max="9" width="5.140625" bestFit="1" customWidth="1"/>
    <col min="10" max="10" width="4.140625" bestFit="1" customWidth="1"/>
    <col min="11" max="11" width="8.42578125" bestFit="1" customWidth="1"/>
    <col min="12" max="12" width="8.5703125" bestFit="1" customWidth="1"/>
    <col min="13" max="13" width="7" bestFit="1" customWidth="1"/>
    <col min="14" max="14" width="7.5703125" bestFit="1" customWidth="1"/>
    <col min="15" max="15" width="6.42578125" bestFit="1" customWidth="1"/>
    <col min="16" max="16" width="7.28515625" bestFit="1" customWidth="1"/>
    <col min="17" max="17" width="6.85546875" bestFit="1" customWidth="1"/>
    <col min="18" max="19" width="7.140625" bestFit="1" customWidth="1"/>
    <col min="20" max="20" width="6.7109375" bestFit="1" customWidth="1"/>
    <col min="21" max="22" width="7" bestFit="1" customWidth="1"/>
    <col min="23" max="23" width="6.5703125" bestFit="1" customWidth="1"/>
    <col min="24" max="24" width="6.85546875" bestFit="1" customWidth="1"/>
    <col min="25" max="25" width="8" bestFit="1" customWidth="1"/>
    <col min="26" max="26" width="7.85546875" bestFit="1" customWidth="1"/>
    <col min="27" max="27" width="6.5703125" bestFit="1" customWidth="1"/>
    <col min="28" max="28" width="15.85546875" bestFit="1" customWidth="1"/>
    <col min="29" max="29" width="6.5703125" bestFit="1" customWidth="1"/>
    <col min="30" max="30" width="7" bestFit="1" customWidth="1"/>
    <col min="31" max="31" width="6.140625" bestFit="1" customWidth="1"/>
    <col min="32" max="32" width="6.42578125" bestFit="1" customWidth="1"/>
    <col min="33" max="33" width="7.7109375" bestFit="1" customWidth="1"/>
    <col min="34" max="34" width="5.42578125" bestFit="1" customWidth="1"/>
    <col min="35" max="35" width="6.7109375" bestFit="1" customWidth="1"/>
    <col min="36" max="36" width="10.140625" bestFit="1" customWidth="1"/>
    <col min="37" max="37" width="10" bestFit="1" customWidth="1"/>
    <col min="38" max="38" width="8.140625" bestFit="1" customWidth="1"/>
    <col min="39" max="39" width="9.5703125" bestFit="1" customWidth="1"/>
    <col min="40" max="40" width="9.42578125" bestFit="1" customWidth="1"/>
    <col min="41" max="41" width="11.5703125" bestFit="1" customWidth="1"/>
    <col min="42" max="42" width="10" bestFit="1" customWidth="1"/>
    <col min="43" max="43" width="6.85546875" bestFit="1" customWidth="1"/>
    <col min="44" max="44" width="6.5703125" bestFit="1" customWidth="1"/>
    <col min="45" max="45" width="6.140625" bestFit="1" customWidth="1"/>
    <col min="46" max="46" width="6.5703125" bestFit="1" customWidth="1"/>
    <col min="47" max="47" width="9" bestFit="1" customWidth="1"/>
    <col min="48" max="48" width="8.7109375" bestFit="1" customWidth="1"/>
    <col min="49" max="49" width="6.7109375" bestFit="1" customWidth="1"/>
    <col min="50" max="50" width="11.5703125" bestFit="1" customWidth="1"/>
    <col min="51" max="51" width="18.5703125" bestFit="1" customWidth="1"/>
    <col min="52" max="52" width="6.85546875" bestFit="1" customWidth="1"/>
    <col min="53" max="53" width="9.85546875" bestFit="1" customWidth="1"/>
    <col min="54" max="54" width="13.42578125" bestFit="1" customWidth="1"/>
    <col min="55" max="55" width="22.28515625" bestFit="1" customWidth="1"/>
    <col min="56" max="56" width="11.42578125" bestFit="1" customWidth="1"/>
    <col min="57" max="57" width="6" bestFit="1" customWidth="1"/>
    <col min="58" max="58" width="8.5703125" bestFit="1" customWidth="1"/>
    <col min="59" max="60" width="8.140625" bestFit="1" customWidth="1"/>
    <col min="61" max="61" width="10.5703125" bestFit="1" customWidth="1"/>
    <col min="62" max="62" width="6.85546875" bestFit="1" customWidth="1"/>
    <col min="63" max="63" width="8.42578125" bestFit="1" customWidth="1"/>
    <col min="64" max="64" width="7.85546875" bestFit="1" customWidth="1"/>
    <col min="65" max="65" width="6" bestFit="1" customWidth="1"/>
    <col min="66" max="66" width="10.140625" bestFit="1" customWidth="1"/>
    <col min="67" max="67" width="5.5703125" bestFit="1" customWidth="1"/>
    <col min="68" max="68" width="11.28515625" bestFit="1" customWidth="1"/>
    <col min="69" max="69" width="7.28515625" bestFit="1" customWidth="1"/>
    <col min="70" max="70" width="9" bestFit="1" customWidth="1"/>
    <col min="71" max="71" width="7.85546875" bestFit="1" customWidth="1"/>
    <col min="72" max="72" width="7.5703125" bestFit="1" customWidth="1"/>
    <col min="73" max="73" width="8.140625" bestFit="1" customWidth="1"/>
    <col min="74" max="74" width="11.7109375" bestFit="1" customWidth="1"/>
    <col min="75" max="75" width="8.28515625" bestFit="1" customWidth="1"/>
    <col min="76" max="76" width="6.5703125" bestFit="1" customWidth="1"/>
    <col min="77" max="77" width="6.28515625" bestFit="1" customWidth="1"/>
    <col min="78" max="78" width="7.42578125" bestFit="1" customWidth="1"/>
    <col min="79" max="79" width="6.140625" bestFit="1" customWidth="1"/>
    <col min="80" max="80" width="9.85546875" bestFit="1" customWidth="1"/>
    <col min="81" max="81" width="10.5703125" bestFit="1" customWidth="1"/>
    <col min="82" max="82" width="10.28515625" bestFit="1" customWidth="1"/>
    <col min="83" max="83" width="8.28515625" bestFit="1" customWidth="1"/>
    <col min="84" max="84" width="12.7109375" bestFit="1" customWidth="1"/>
    <col min="85" max="85" width="20.28515625" bestFit="1" customWidth="1"/>
    <col min="86" max="86" width="8.42578125" bestFit="1" customWidth="1"/>
    <col min="87" max="87" width="11.42578125" bestFit="1" customWidth="1"/>
    <col min="88" max="88" width="9.7109375" bestFit="1" customWidth="1"/>
    <col min="89" max="89" width="15" bestFit="1" customWidth="1"/>
    <col min="90" max="90" width="24" bestFit="1" customWidth="1"/>
    <col min="91" max="91" width="13" bestFit="1" customWidth="1"/>
    <col min="92" max="92" width="9.7109375" bestFit="1" customWidth="1"/>
    <col min="93" max="93" width="8.42578125" bestFit="1" customWidth="1"/>
    <col min="94" max="94" width="10" bestFit="1" customWidth="1"/>
    <col min="95" max="95" width="9.42578125" bestFit="1" customWidth="1"/>
    <col min="96" max="96" width="7.5703125" bestFit="1" customWidth="1"/>
    <col min="97" max="97" width="12.140625" bestFit="1" customWidth="1"/>
    <col min="98" max="98" width="11.7109375" bestFit="1" customWidth="1"/>
    <col min="99" max="99" width="7" bestFit="1" customWidth="1"/>
    <col min="100" max="100" width="12.85546875" bestFit="1" customWidth="1"/>
    <col min="101" max="101" width="8.85546875" bestFit="1" customWidth="1"/>
    <col min="102" max="102" width="10.5703125" bestFit="1" customWidth="1"/>
    <col min="103" max="103" width="9.42578125" bestFit="1" customWidth="1"/>
    <col min="104" max="104" width="9.140625" bestFit="1" customWidth="1"/>
    <col min="105" max="105" width="9.7109375" bestFit="1" customWidth="1"/>
    <col min="106" max="106" width="13.28515625" bestFit="1" customWidth="1"/>
    <col min="107" max="107" width="9.85546875" bestFit="1" customWidth="1"/>
    <col min="108" max="108" width="8.140625" bestFit="1" customWidth="1"/>
    <col min="109" max="109" width="7.85546875" bestFit="1" customWidth="1"/>
    <col min="110" max="110" width="9" bestFit="1" customWidth="1"/>
    <col min="111" max="111" width="7.7109375" bestFit="1" customWidth="1"/>
    <col min="112" max="112" width="11.42578125" bestFit="1" customWidth="1"/>
    <col min="113" max="113" width="13.5703125" bestFit="1" customWidth="1"/>
  </cols>
  <sheetData>
    <row r="1" spans="1:113" x14ac:dyDescent="0.25">
      <c r="A1" t="s">
        <v>0</v>
      </c>
      <c r="B1" t="s">
        <v>89</v>
      </c>
      <c r="C1" t="s">
        <v>1</v>
      </c>
      <c r="D1" t="s">
        <v>111</v>
      </c>
      <c r="E1" t="s">
        <v>2</v>
      </c>
      <c r="F1" t="s">
        <v>114</v>
      </c>
      <c r="G1" t="s">
        <v>3</v>
      </c>
      <c r="H1" t="s">
        <v>4</v>
      </c>
      <c r="I1" t="s">
        <v>5</v>
      </c>
      <c r="J1" t="s">
        <v>6</v>
      </c>
      <c r="K1" t="s">
        <v>116</v>
      </c>
      <c r="L1" t="s">
        <v>118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34</v>
      </c>
      <c r="AK1" t="s">
        <v>35</v>
      </c>
      <c r="AL1" t="s">
        <v>37</v>
      </c>
      <c r="AM1" t="s">
        <v>39</v>
      </c>
      <c r="AN1" t="s">
        <v>40</v>
      </c>
      <c r="AO1" t="s">
        <v>42</v>
      </c>
      <c r="AP1" t="s">
        <v>119</v>
      </c>
      <c r="AQ1" t="s">
        <v>32</v>
      </c>
      <c r="AR1" t="s">
        <v>33</v>
      </c>
      <c r="AS1" t="s">
        <v>48</v>
      </c>
      <c r="AT1" t="s">
        <v>108</v>
      </c>
      <c r="AU1" t="s">
        <v>120</v>
      </c>
      <c r="AV1" t="s">
        <v>121</v>
      </c>
      <c r="AW1" t="s">
        <v>115</v>
      </c>
      <c r="AX1" t="s">
        <v>112</v>
      </c>
      <c r="AY1" t="s">
        <v>124</v>
      </c>
      <c r="AZ1" t="s">
        <v>104</v>
      </c>
      <c r="BA1" t="s">
        <v>38</v>
      </c>
      <c r="BB1" t="s">
        <v>22</v>
      </c>
      <c r="BC1" t="s">
        <v>123</v>
      </c>
      <c r="BD1" t="s">
        <v>129</v>
      </c>
      <c r="BE1" t="s">
        <v>158</v>
      </c>
      <c r="BF1" t="s">
        <v>157</v>
      </c>
      <c r="BG1" t="s">
        <v>41</v>
      </c>
      <c r="BH1" t="s">
        <v>43</v>
      </c>
      <c r="BI1" t="s">
        <v>159</v>
      </c>
      <c r="BJ1" t="s">
        <v>44</v>
      </c>
      <c r="BK1" t="s">
        <v>45</v>
      </c>
      <c r="BL1" t="s">
        <v>46</v>
      </c>
      <c r="BM1" t="s">
        <v>47</v>
      </c>
      <c r="BN1" t="s">
        <v>36</v>
      </c>
      <c r="BO1" t="s">
        <v>31</v>
      </c>
      <c r="BP1" t="s">
        <v>128</v>
      </c>
      <c r="BQ1" t="s">
        <v>50</v>
      </c>
      <c r="BR1" t="s">
        <v>49</v>
      </c>
      <c r="BS1" t="s">
        <v>51</v>
      </c>
      <c r="BT1" t="s">
        <v>117</v>
      </c>
      <c r="BU1" t="s">
        <v>52</v>
      </c>
      <c r="BV1" t="s">
        <v>127</v>
      </c>
      <c r="BW1" t="s">
        <v>105</v>
      </c>
      <c r="BX1" t="s">
        <v>106</v>
      </c>
      <c r="BY1" t="s">
        <v>107</v>
      </c>
      <c r="BZ1" t="s">
        <v>109</v>
      </c>
      <c r="CA1" t="s">
        <v>110</v>
      </c>
      <c r="CB1" t="s">
        <v>113</v>
      </c>
      <c r="CC1" t="s">
        <v>167</v>
      </c>
      <c r="CD1" t="s">
        <v>122</v>
      </c>
      <c r="CE1" t="s">
        <v>125</v>
      </c>
      <c r="CF1" t="s">
        <v>126</v>
      </c>
      <c r="CG1" t="s">
        <v>130</v>
      </c>
      <c r="CH1" t="s">
        <v>131</v>
      </c>
      <c r="CI1" t="s">
        <v>132</v>
      </c>
      <c r="CJ1" t="s">
        <v>133</v>
      </c>
      <c r="CK1" t="s">
        <v>134</v>
      </c>
      <c r="CL1" t="s">
        <v>135</v>
      </c>
      <c r="CM1" t="s">
        <v>136</v>
      </c>
      <c r="CN1" t="s">
        <v>137</v>
      </c>
      <c r="CO1" t="s">
        <v>138</v>
      </c>
      <c r="CP1" t="s">
        <v>139</v>
      </c>
      <c r="CQ1" t="s">
        <v>140</v>
      </c>
      <c r="CR1" t="s">
        <v>141</v>
      </c>
      <c r="CS1" t="s">
        <v>160</v>
      </c>
      <c r="CT1" t="s">
        <v>142</v>
      </c>
      <c r="CU1" t="s">
        <v>143</v>
      </c>
      <c r="CV1" t="s">
        <v>144</v>
      </c>
      <c r="CW1" t="s">
        <v>145</v>
      </c>
      <c r="CX1" t="s">
        <v>146</v>
      </c>
      <c r="CY1" t="s">
        <v>147</v>
      </c>
      <c r="CZ1" t="s">
        <v>148</v>
      </c>
      <c r="DA1" t="s">
        <v>149</v>
      </c>
      <c r="DB1" t="s">
        <v>150</v>
      </c>
      <c r="DC1" t="s">
        <v>151</v>
      </c>
      <c r="DD1" t="s">
        <v>152</v>
      </c>
      <c r="DE1" t="s">
        <v>153</v>
      </c>
      <c r="DF1" t="s">
        <v>154</v>
      </c>
      <c r="DG1" t="s">
        <v>155</v>
      </c>
      <c r="DH1" t="s">
        <v>156</v>
      </c>
      <c r="DI1" t="s">
        <v>161</v>
      </c>
    </row>
    <row r="2" spans="1:113" x14ac:dyDescent="0.25">
      <c r="A2" t="s">
        <v>84</v>
      </c>
      <c r="B2" t="s">
        <v>91</v>
      </c>
      <c r="C2" t="s">
        <v>54</v>
      </c>
      <c r="D2">
        <v>10.6</v>
      </c>
      <c r="E2" t="s">
        <v>85</v>
      </c>
      <c r="F2">
        <v>96.58</v>
      </c>
      <c r="G2">
        <v>26</v>
      </c>
      <c r="H2">
        <v>12</v>
      </c>
      <c r="I2">
        <v>5</v>
      </c>
      <c r="J2">
        <v>7</v>
      </c>
      <c r="K2" s="8">
        <v>0.41666666666666669</v>
      </c>
      <c r="L2" s="8">
        <v>9843</v>
      </c>
      <c r="M2" s="8">
        <v>33.799999999999997</v>
      </c>
      <c r="N2" s="8">
        <v>405.59999999999997</v>
      </c>
      <c r="O2" s="8">
        <v>13.9</v>
      </c>
      <c r="P2" s="8">
        <v>5.2</v>
      </c>
      <c r="Q2" s="8">
        <v>8.3000000000000007</v>
      </c>
      <c r="R2" s="8">
        <v>62</v>
      </c>
      <c r="S2" s="8">
        <v>0</v>
      </c>
      <c r="T2" s="8">
        <v>0</v>
      </c>
      <c r="U2" s="8">
        <v>0</v>
      </c>
      <c r="V2" s="8">
        <v>3.6</v>
      </c>
      <c r="W2" s="8">
        <v>5</v>
      </c>
      <c r="X2" s="8">
        <v>71.7</v>
      </c>
      <c r="Y2" s="8">
        <v>2.8</v>
      </c>
      <c r="Z2" s="8">
        <v>7.7</v>
      </c>
      <c r="AA2" s="8">
        <v>10.5</v>
      </c>
      <c r="AB2" s="8">
        <v>6.2</v>
      </c>
      <c r="AC2" s="8">
        <v>1.3</v>
      </c>
      <c r="AD2" s="8">
        <v>2.1</v>
      </c>
      <c r="AE2" s="8">
        <v>0.6</v>
      </c>
      <c r="AF2" s="8">
        <v>2.5</v>
      </c>
      <c r="AG2" s="8">
        <v>0.8</v>
      </c>
      <c r="AH2" s="8">
        <v>2.6</v>
      </c>
      <c r="AI2" s="8">
        <v>5.4</v>
      </c>
      <c r="AJ2" s="8">
        <v>96</v>
      </c>
      <c r="AK2" s="8">
        <v>102.1</v>
      </c>
      <c r="AL2" s="8">
        <v>6.6</v>
      </c>
      <c r="AM2" s="8">
        <v>8.1999999999999993</v>
      </c>
      <c r="AN2" s="8">
        <v>23</v>
      </c>
      <c r="AO2" s="8">
        <v>14.9</v>
      </c>
      <c r="AP2" s="8">
        <v>9.468</v>
      </c>
      <c r="AQ2" s="8">
        <v>8</v>
      </c>
      <c r="AR2" s="8">
        <v>0</v>
      </c>
      <c r="AS2" s="8">
        <v>5</v>
      </c>
      <c r="AT2" s="8">
        <v>280</v>
      </c>
      <c r="AU2" s="8">
        <v>33.5</v>
      </c>
      <c r="AV2" s="8">
        <v>20.200000000000003</v>
      </c>
      <c r="AW2" s="8">
        <v>1.4681030840726659</v>
      </c>
      <c r="AX2" s="8">
        <v>8.9</v>
      </c>
      <c r="AY2" s="8">
        <v>14.3</v>
      </c>
      <c r="AZ2" s="8">
        <v>25.7</v>
      </c>
      <c r="BA2" s="8">
        <v>0.6</v>
      </c>
      <c r="BB2" s="8">
        <v>1.5</v>
      </c>
      <c r="BC2" s="8">
        <v>0.8</v>
      </c>
      <c r="BD2" s="8">
        <v>1545.9306703686868</v>
      </c>
      <c r="BE2" s="8">
        <v>43.4</v>
      </c>
      <c r="BF2" s="8">
        <v>16</v>
      </c>
      <c r="BG2" s="8">
        <v>15.4</v>
      </c>
      <c r="BH2" s="8">
        <v>62</v>
      </c>
      <c r="BI2" s="8">
        <v>38.39</v>
      </c>
      <c r="BJ2" s="8">
        <v>66.099999999999994</v>
      </c>
      <c r="BK2" s="8">
        <v>16.600000000000001</v>
      </c>
      <c r="BL2" s="8">
        <v>97.58</v>
      </c>
      <c r="BM2" s="8">
        <v>15.3</v>
      </c>
      <c r="BN2" s="8">
        <v>-6.1</v>
      </c>
      <c r="BO2" s="8">
        <v>35.6</v>
      </c>
      <c r="BP2" s="8">
        <v>-4.5</v>
      </c>
      <c r="BQ2" s="8">
        <v>0</v>
      </c>
      <c r="BR2" s="8">
        <v>0.2</v>
      </c>
      <c r="BS2" s="8">
        <v>0</v>
      </c>
      <c r="BT2" s="8">
        <v>5</v>
      </c>
      <c r="BU2" s="8">
        <v>12.209999999999999</v>
      </c>
      <c r="BV2" s="8">
        <v>8</v>
      </c>
      <c r="BW2" s="8">
        <v>2.7</v>
      </c>
      <c r="BX2" s="8">
        <v>21</v>
      </c>
      <c r="BY2" s="8">
        <v>22.2</v>
      </c>
      <c r="BZ2" s="8">
        <v>9.3333333333333339</v>
      </c>
      <c r="CA2" s="8">
        <v>24.200000000000003</v>
      </c>
      <c r="CB2" s="8">
        <v>0.23655824054457311</v>
      </c>
      <c r="CC2" s="8">
        <v>0.88157894736842102</v>
      </c>
      <c r="CD2" s="8">
        <v>0.87826086956521754</v>
      </c>
      <c r="CE2" s="8">
        <v>0.81561282448481431</v>
      </c>
      <c r="CF2" s="8">
        <v>0.25428571428571428</v>
      </c>
      <c r="CG2" s="8">
        <v>0.79444444444444451</v>
      </c>
      <c r="CH2" s="8">
        <v>0.51400000000000001</v>
      </c>
      <c r="CI2" s="8">
        <v>0.19999999999999998</v>
      </c>
      <c r="CJ2" s="8">
        <v>0.42</v>
      </c>
      <c r="CK2" s="8">
        <v>0.3</v>
      </c>
      <c r="CL2" s="8">
        <v>0.34782608695652178</v>
      </c>
      <c r="CM2" s="8">
        <v>0.8588503724270482</v>
      </c>
      <c r="CN2" s="8">
        <v>0.88571428571428568</v>
      </c>
      <c r="CO2" s="8">
        <v>0.94428571428571417</v>
      </c>
      <c r="CP2" s="8">
        <v>0.41500000000000004</v>
      </c>
      <c r="CQ2" s="8">
        <v>0.88709090909090904</v>
      </c>
      <c r="CR2" s="8">
        <v>0.63750000000000007</v>
      </c>
      <c r="CS2" s="8">
        <v>0.91404761904761911</v>
      </c>
      <c r="CT2" s="8">
        <v>-0.35882352941176471</v>
      </c>
      <c r="CU2" s="8">
        <v>0.5741935483870968</v>
      </c>
      <c r="CV2" s="8">
        <v>-0.375</v>
      </c>
      <c r="CW2" s="8">
        <v>0</v>
      </c>
      <c r="CX2" s="8">
        <v>0.66666666666666674</v>
      </c>
      <c r="CY2" s="8">
        <v>0</v>
      </c>
      <c r="CZ2" s="8">
        <v>0.25</v>
      </c>
      <c r="DA2" s="8">
        <v>0.58142857142857141</v>
      </c>
      <c r="DB2" s="8">
        <v>0.38095238095238093</v>
      </c>
      <c r="DC2" s="8">
        <v>0.27</v>
      </c>
      <c r="DD2" s="8">
        <v>0.63636363636363635</v>
      </c>
      <c r="DE2" s="8">
        <v>0.6166666666666667</v>
      </c>
      <c r="DF2" s="8">
        <v>0.31111111111111112</v>
      </c>
      <c r="DG2" s="8">
        <v>0.60500000000000009</v>
      </c>
      <c r="DH2" s="8">
        <v>0.62252168564361343</v>
      </c>
      <c r="DI2" s="16">
        <v>0.49154932892120901</v>
      </c>
    </row>
    <row r="3" spans="1:113" x14ac:dyDescent="0.25">
      <c r="A3" t="s">
        <v>84</v>
      </c>
      <c r="B3" t="s">
        <v>93</v>
      </c>
      <c r="C3" t="s">
        <v>54</v>
      </c>
      <c r="D3">
        <v>10.6</v>
      </c>
      <c r="E3" t="s">
        <v>85</v>
      </c>
      <c r="F3">
        <v>96.58</v>
      </c>
      <c r="G3">
        <v>26</v>
      </c>
      <c r="H3">
        <v>35</v>
      </c>
      <c r="I3">
        <v>20</v>
      </c>
      <c r="J3">
        <v>15</v>
      </c>
      <c r="K3" s="8">
        <v>0.5714285714285714</v>
      </c>
      <c r="L3" s="8">
        <v>25498</v>
      </c>
      <c r="M3" s="8">
        <v>31.3</v>
      </c>
      <c r="N3" s="8">
        <v>1095.5</v>
      </c>
      <c r="O3" s="8">
        <v>12.7</v>
      </c>
      <c r="P3" s="8">
        <v>4.5999999999999996</v>
      </c>
      <c r="Q3" s="8">
        <v>7.7</v>
      </c>
      <c r="R3" s="8">
        <v>59.6</v>
      </c>
      <c r="S3" s="8">
        <v>0</v>
      </c>
      <c r="T3" s="8">
        <v>0</v>
      </c>
      <c r="U3" s="8">
        <v>0</v>
      </c>
      <c r="V3" s="8">
        <v>3.5</v>
      </c>
      <c r="W3" s="8">
        <v>5.0999999999999996</v>
      </c>
      <c r="X3" s="8">
        <v>67.8</v>
      </c>
      <c r="Y3" s="8">
        <v>2.6</v>
      </c>
      <c r="Z3" s="8">
        <v>7.3</v>
      </c>
      <c r="AA3" s="8">
        <v>10</v>
      </c>
      <c r="AB3" s="8">
        <v>6.2</v>
      </c>
      <c r="AC3" s="8">
        <v>1.4</v>
      </c>
      <c r="AD3" s="8">
        <v>1.8</v>
      </c>
      <c r="AE3" s="8">
        <v>0.7</v>
      </c>
      <c r="AF3" s="8">
        <v>2.2999999999999998</v>
      </c>
      <c r="AG3" s="8">
        <v>0.9</v>
      </c>
      <c r="AH3" s="8">
        <v>2.7</v>
      </c>
      <c r="AI3" s="8">
        <v>5.0999999999999996</v>
      </c>
      <c r="AJ3" s="8">
        <v>103.7</v>
      </c>
      <c r="AK3" s="8">
        <v>100</v>
      </c>
      <c r="AL3" s="8">
        <v>7.1</v>
      </c>
      <c r="AM3" s="8">
        <v>8.5</v>
      </c>
      <c r="AN3" s="8">
        <v>23</v>
      </c>
      <c r="AO3" s="8">
        <v>13.7</v>
      </c>
      <c r="AP3" s="8">
        <v>8.8360000000000003</v>
      </c>
      <c r="AQ3" s="8">
        <v>17</v>
      </c>
      <c r="AR3" s="8">
        <v>0</v>
      </c>
      <c r="AS3" s="8">
        <v>6.5</v>
      </c>
      <c r="AT3" s="8">
        <v>260</v>
      </c>
      <c r="AU3" s="8">
        <v>32.9</v>
      </c>
      <c r="AV3" s="8">
        <v>20.080000000000002</v>
      </c>
      <c r="AW3" s="8">
        <v>1.4373019465821637</v>
      </c>
      <c r="AX3" s="8">
        <v>10.6</v>
      </c>
      <c r="AY3" s="8">
        <v>14.3</v>
      </c>
      <c r="AZ3" s="8">
        <v>24.099999999999998</v>
      </c>
      <c r="BA3" s="8">
        <v>0.78</v>
      </c>
      <c r="BB3" s="8">
        <v>1.5</v>
      </c>
      <c r="BC3" s="8">
        <v>0.8</v>
      </c>
      <c r="BD3" s="8">
        <v>1552.3096993835738</v>
      </c>
      <c r="BE3" s="8">
        <v>45.5</v>
      </c>
      <c r="BF3" s="8">
        <v>15</v>
      </c>
      <c r="BG3" s="8">
        <v>15.9</v>
      </c>
      <c r="BH3" s="8">
        <v>59.6</v>
      </c>
      <c r="BI3" s="8">
        <v>37.595000000000006</v>
      </c>
      <c r="BJ3" s="8">
        <v>63.6</v>
      </c>
      <c r="BK3" s="8">
        <v>16.3</v>
      </c>
      <c r="BL3" s="8">
        <v>98.46</v>
      </c>
      <c r="BM3" s="8">
        <v>14.1</v>
      </c>
      <c r="BN3" s="8">
        <v>3.7</v>
      </c>
      <c r="BO3" s="8">
        <v>33.799999999999997</v>
      </c>
      <c r="BP3" s="8">
        <v>2.2999999999999998</v>
      </c>
      <c r="BQ3" s="8">
        <v>2</v>
      </c>
      <c r="BR3" s="8">
        <v>0.21</v>
      </c>
      <c r="BS3" s="8">
        <v>2</v>
      </c>
      <c r="BT3" s="8">
        <v>5.4</v>
      </c>
      <c r="BU3" s="8">
        <v>11.189999999999998</v>
      </c>
      <c r="BV3" s="8">
        <v>7.5</v>
      </c>
      <c r="BW3" s="8">
        <v>2.6</v>
      </c>
      <c r="BX3" s="8">
        <v>20.5</v>
      </c>
      <c r="BY3" s="8">
        <v>20.599999999999998</v>
      </c>
      <c r="BZ3" s="8">
        <v>8.6666666666666661</v>
      </c>
      <c r="CA3" s="8">
        <v>22.099999999999994</v>
      </c>
      <c r="CB3" s="8">
        <v>0.22234176523077379</v>
      </c>
      <c r="CC3" s="8">
        <v>0.86578947368421044</v>
      </c>
      <c r="CD3" s="8">
        <v>0.8730434782608697</v>
      </c>
      <c r="CE3" s="8">
        <v>0.79850108143453535</v>
      </c>
      <c r="CF3" s="8">
        <v>0.30285714285714282</v>
      </c>
      <c r="CG3" s="8">
        <v>0.79444444444444451</v>
      </c>
      <c r="CH3" s="8">
        <v>0.48199999999999998</v>
      </c>
      <c r="CI3" s="8">
        <v>0.26</v>
      </c>
      <c r="CJ3" s="8">
        <v>0.4</v>
      </c>
      <c r="CK3" s="8">
        <v>0.3</v>
      </c>
      <c r="CL3" s="8">
        <v>0.34782608695652178</v>
      </c>
      <c r="CM3" s="8">
        <v>0.86239427743531882</v>
      </c>
      <c r="CN3" s="8">
        <v>0.85142857142857142</v>
      </c>
      <c r="CO3" s="8">
        <v>0.90857142857142859</v>
      </c>
      <c r="CP3" s="8">
        <v>0.40750000000000003</v>
      </c>
      <c r="CQ3" s="8">
        <v>0.89509090909090905</v>
      </c>
      <c r="CR3" s="8">
        <v>0.58750000000000002</v>
      </c>
      <c r="CS3" s="8">
        <v>0.89511904761904781</v>
      </c>
      <c r="CT3" s="8">
        <v>0.21764705882352942</v>
      </c>
      <c r="CU3" s="8">
        <v>0.54516129032258065</v>
      </c>
      <c r="CV3" s="8">
        <v>0.19166666666666665</v>
      </c>
      <c r="CW3" s="8">
        <v>0.16666666666666666</v>
      </c>
      <c r="CX3" s="8">
        <v>0.7</v>
      </c>
      <c r="CY3" s="8">
        <v>0.22222222222222221</v>
      </c>
      <c r="CZ3" s="8">
        <v>0.27</v>
      </c>
      <c r="DA3" s="8">
        <v>0.5328571428571427</v>
      </c>
      <c r="DB3" s="8">
        <v>0.35714285714285715</v>
      </c>
      <c r="DC3" s="8">
        <v>0.26</v>
      </c>
      <c r="DD3" s="8">
        <v>0.62121212121212122</v>
      </c>
      <c r="DE3" s="8">
        <v>0.57222222222222219</v>
      </c>
      <c r="DF3" s="8">
        <v>0.28888888888888886</v>
      </c>
      <c r="DG3" s="8">
        <v>0.55249999999999988</v>
      </c>
      <c r="DH3" s="8">
        <v>0.58510990850203626</v>
      </c>
      <c r="DI3" s="16">
        <v>0.52860509335343542</v>
      </c>
    </row>
    <row r="4" spans="1:113" x14ac:dyDescent="0.25">
      <c r="A4" t="s">
        <v>56</v>
      </c>
      <c r="B4" t="s">
        <v>94</v>
      </c>
      <c r="C4" t="s">
        <v>54</v>
      </c>
      <c r="D4">
        <v>10.6</v>
      </c>
      <c r="E4" t="s">
        <v>57</v>
      </c>
      <c r="F4">
        <v>101.48</v>
      </c>
      <c r="G4">
        <v>25</v>
      </c>
      <c r="H4">
        <v>75</v>
      </c>
      <c r="I4">
        <v>45</v>
      </c>
      <c r="J4">
        <v>30</v>
      </c>
      <c r="K4" s="8">
        <v>0.6</v>
      </c>
      <c r="L4" s="8">
        <v>7685.1666666666697</v>
      </c>
      <c r="M4" s="8">
        <v>36.4</v>
      </c>
      <c r="N4" s="8">
        <v>2730</v>
      </c>
      <c r="O4" s="8">
        <v>28.1</v>
      </c>
      <c r="P4" s="8">
        <v>10.4</v>
      </c>
      <c r="Q4" s="8">
        <v>19.5</v>
      </c>
      <c r="R4" s="8">
        <v>53.4</v>
      </c>
      <c r="S4" s="8">
        <v>0.7</v>
      </c>
      <c r="T4" s="8">
        <v>2.2000000000000002</v>
      </c>
      <c r="U4" s="8">
        <v>34</v>
      </c>
      <c r="V4" s="8">
        <v>6.6</v>
      </c>
      <c r="W4" s="8">
        <v>8</v>
      </c>
      <c r="X4" s="8">
        <v>82.8</v>
      </c>
      <c r="Y4" s="8">
        <v>2.5</v>
      </c>
      <c r="Z4" s="8">
        <v>8.6</v>
      </c>
      <c r="AA4" s="8">
        <v>11.1</v>
      </c>
      <c r="AB4" s="8">
        <v>3.9</v>
      </c>
      <c r="AC4" s="8">
        <v>2.2999999999999998</v>
      </c>
      <c r="AD4" s="8">
        <v>2.2000000000000002</v>
      </c>
      <c r="AE4" s="8">
        <v>1.5</v>
      </c>
      <c r="AF4" s="8">
        <v>2.6</v>
      </c>
      <c r="AG4" s="8">
        <v>0.6</v>
      </c>
      <c r="AH4" s="8">
        <v>2.1</v>
      </c>
      <c r="AI4" s="8">
        <v>7.4</v>
      </c>
      <c r="AJ4" s="8">
        <v>109.2</v>
      </c>
      <c r="AK4" s="8">
        <v>104.3</v>
      </c>
      <c r="AL4" s="8">
        <v>10.4</v>
      </c>
      <c r="AM4" s="8">
        <v>7</v>
      </c>
      <c r="AN4" s="8">
        <v>21.3</v>
      </c>
      <c r="AO4" s="8">
        <v>7.9</v>
      </c>
      <c r="AP4" s="8">
        <v>21.939999999999998</v>
      </c>
      <c r="AQ4" s="8">
        <v>50</v>
      </c>
      <c r="AR4" s="8">
        <v>1</v>
      </c>
      <c r="AS4" s="8">
        <v>13</v>
      </c>
      <c r="AT4" s="8">
        <v>711.4</v>
      </c>
      <c r="AU4" s="8">
        <v>32.700000000000003</v>
      </c>
      <c r="AV4" s="8">
        <v>19.97</v>
      </c>
      <c r="AW4" s="8">
        <v>1.2807657247037376</v>
      </c>
      <c r="AX4" s="8">
        <v>8.5</v>
      </c>
      <c r="AY4" s="8">
        <v>8.4</v>
      </c>
      <c r="AZ4" s="8">
        <v>41.5</v>
      </c>
      <c r="BA4" s="8">
        <v>1.07</v>
      </c>
      <c r="BB4" s="8">
        <v>2.4</v>
      </c>
      <c r="BC4" s="8">
        <v>1.5</v>
      </c>
      <c r="BD4" s="8">
        <v>1524.6430421245266</v>
      </c>
      <c r="BE4" s="8">
        <v>33.799999999999997</v>
      </c>
      <c r="BF4" s="8">
        <v>8.6999999999999993</v>
      </c>
      <c r="BG4" s="8">
        <v>14.6</v>
      </c>
      <c r="BH4" s="8">
        <v>55.2</v>
      </c>
      <c r="BI4" s="8">
        <v>32.245000000000005</v>
      </c>
      <c r="BJ4" s="8">
        <v>61.2</v>
      </c>
      <c r="BK4" s="8">
        <v>29.1</v>
      </c>
      <c r="BL4" s="8">
        <v>102.71</v>
      </c>
      <c r="BM4" s="8">
        <v>18.8</v>
      </c>
      <c r="BN4" s="8">
        <v>5</v>
      </c>
      <c r="BO4" s="8">
        <v>55.1</v>
      </c>
      <c r="BP4" s="8">
        <v>3.9</v>
      </c>
      <c r="BQ4" s="8">
        <v>5.3</v>
      </c>
      <c r="BR4" s="8">
        <v>0.24099999999999999</v>
      </c>
      <c r="BS4" s="8">
        <v>4.8</v>
      </c>
      <c r="BT4" s="8">
        <v>11.425564530000001</v>
      </c>
      <c r="BU4" s="8">
        <v>20.580000000000005</v>
      </c>
      <c r="BV4" s="8">
        <v>15.56</v>
      </c>
      <c r="BW4" s="8">
        <v>4.7</v>
      </c>
      <c r="BX4" s="8">
        <v>28.98</v>
      </c>
      <c r="BY4" s="8">
        <v>32.9</v>
      </c>
      <c r="BZ4" s="8">
        <v>23.713333333333331</v>
      </c>
      <c r="CA4" s="8">
        <v>37.6</v>
      </c>
      <c r="CB4" s="8">
        <v>0.33503759740456623</v>
      </c>
      <c r="CC4" s="8">
        <v>0.86052631578947381</v>
      </c>
      <c r="CD4" s="8">
        <v>0.86826086956521731</v>
      </c>
      <c r="CE4" s="8">
        <v>0.71153651372429871</v>
      </c>
      <c r="CF4" s="8">
        <v>0.24285714285714285</v>
      </c>
      <c r="CG4" s="8">
        <v>0.46666666666666667</v>
      </c>
      <c r="CH4" s="8">
        <v>0.83</v>
      </c>
      <c r="CI4" s="8">
        <v>0.35666666666666669</v>
      </c>
      <c r="CJ4" s="8">
        <v>0.44400000000000001</v>
      </c>
      <c r="CK4" s="8">
        <v>0.48</v>
      </c>
      <c r="CL4" s="8">
        <v>0.65217391304347827</v>
      </c>
      <c r="CM4" s="8">
        <v>0.84702391229140361</v>
      </c>
      <c r="CN4" s="8">
        <v>0.78857142857142859</v>
      </c>
      <c r="CO4" s="8">
        <v>0.87428571428571433</v>
      </c>
      <c r="CP4" s="8">
        <v>0.72750000000000004</v>
      </c>
      <c r="CQ4" s="8">
        <v>0.93372727272727263</v>
      </c>
      <c r="CR4" s="8">
        <v>0.78333333333333333</v>
      </c>
      <c r="CS4" s="8">
        <v>0.76773809523809533</v>
      </c>
      <c r="CT4" s="8">
        <v>0.29411764705882354</v>
      </c>
      <c r="CU4" s="8">
        <v>0.88870967741935492</v>
      </c>
      <c r="CV4" s="8">
        <v>0.32500000000000001</v>
      </c>
      <c r="CW4" s="8">
        <v>0.44166666666666665</v>
      </c>
      <c r="CX4" s="8">
        <v>0.80333333333333334</v>
      </c>
      <c r="CY4" s="8">
        <v>0.53333333333333333</v>
      </c>
      <c r="CZ4" s="8">
        <v>0.57127822650000004</v>
      </c>
      <c r="DA4" s="8">
        <v>0.9800000000000002</v>
      </c>
      <c r="DB4" s="8">
        <v>0.74095238095238103</v>
      </c>
      <c r="DC4" s="8">
        <v>0.47000000000000003</v>
      </c>
      <c r="DD4" s="8">
        <v>0.87818181818181817</v>
      </c>
      <c r="DE4" s="8">
        <v>0.91388888888888886</v>
      </c>
      <c r="DF4" s="8">
        <v>0.79044444444444439</v>
      </c>
      <c r="DG4" s="8">
        <v>0.94000000000000006</v>
      </c>
      <c r="DH4" s="8">
        <v>0.88167788790675328</v>
      </c>
      <c r="DI4" s="16">
        <v>0.6902328796701872</v>
      </c>
    </row>
    <row r="5" spans="1:113" x14ac:dyDescent="0.25">
      <c r="A5" t="s">
        <v>84</v>
      </c>
      <c r="B5" t="s">
        <v>94</v>
      </c>
      <c r="C5" t="s">
        <v>54</v>
      </c>
      <c r="D5">
        <v>10.6</v>
      </c>
      <c r="E5" t="s">
        <v>85</v>
      </c>
      <c r="F5">
        <v>96.58</v>
      </c>
      <c r="G5">
        <v>26</v>
      </c>
      <c r="H5">
        <v>56</v>
      </c>
      <c r="I5">
        <v>37</v>
      </c>
      <c r="J5">
        <v>19</v>
      </c>
      <c r="K5" s="8">
        <v>0.6607142857142857</v>
      </c>
      <c r="L5" s="8">
        <v>36358</v>
      </c>
      <c r="M5" s="8">
        <v>32.4</v>
      </c>
      <c r="N5" s="8">
        <v>1814.3999999999999</v>
      </c>
      <c r="O5" s="8">
        <v>13.5</v>
      </c>
      <c r="P5" s="8">
        <v>4.9000000000000004</v>
      </c>
      <c r="Q5" s="8">
        <v>7.9</v>
      </c>
      <c r="R5" s="8">
        <v>62.2</v>
      </c>
      <c r="S5" s="8">
        <v>0</v>
      </c>
      <c r="T5" s="8">
        <v>0</v>
      </c>
      <c r="U5" s="8">
        <v>0</v>
      </c>
      <c r="V5" s="8">
        <v>3.6</v>
      </c>
      <c r="W5" s="8">
        <v>5.3</v>
      </c>
      <c r="X5" s="8">
        <v>68.2</v>
      </c>
      <c r="Y5" s="8">
        <v>2.9</v>
      </c>
      <c r="Z5" s="8">
        <v>7.8</v>
      </c>
      <c r="AA5" s="8">
        <v>10.7</v>
      </c>
      <c r="AB5" s="8">
        <v>6.2</v>
      </c>
      <c r="AC5" s="8">
        <v>1.4</v>
      </c>
      <c r="AD5" s="8">
        <v>1.9</v>
      </c>
      <c r="AE5" s="8">
        <v>0.8</v>
      </c>
      <c r="AF5" s="8">
        <v>2.2999999999999998</v>
      </c>
      <c r="AG5" s="8">
        <v>0.9</v>
      </c>
      <c r="AH5" s="8">
        <v>2.7</v>
      </c>
      <c r="AI5" s="8">
        <v>5</v>
      </c>
      <c r="AJ5" s="8">
        <v>107.7</v>
      </c>
      <c r="AK5" s="8">
        <v>98.3</v>
      </c>
      <c r="AL5" s="8">
        <v>6.8</v>
      </c>
      <c r="AM5" s="8">
        <v>9.3000000000000007</v>
      </c>
      <c r="AN5" s="8">
        <v>23.4</v>
      </c>
      <c r="AO5" s="8">
        <v>14.1</v>
      </c>
      <c r="AP5" s="8">
        <v>8.9160000000000004</v>
      </c>
      <c r="AQ5" s="8">
        <v>31</v>
      </c>
      <c r="AR5" s="8">
        <v>0</v>
      </c>
      <c r="AS5" s="8">
        <v>7.6</v>
      </c>
      <c r="AT5" s="8">
        <v>274.10000000000002</v>
      </c>
      <c r="AU5" s="8">
        <v>33.5</v>
      </c>
      <c r="AV5" s="8">
        <v>19.950000000000003</v>
      </c>
      <c r="AW5" s="8">
        <v>1.5141318977119784</v>
      </c>
      <c r="AX5" s="8">
        <v>10.5</v>
      </c>
      <c r="AY5" s="8">
        <v>14.3</v>
      </c>
      <c r="AZ5" s="8">
        <v>25.599999999999998</v>
      </c>
      <c r="BA5" s="8">
        <v>0.75</v>
      </c>
      <c r="BB5" s="8">
        <v>1.5</v>
      </c>
      <c r="BC5" s="8">
        <v>0.8</v>
      </c>
      <c r="BD5" s="8">
        <v>1577.2324947577486</v>
      </c>
      <c r="BE5" s="8">
        <v>45.6</v>
      </c>
      <c r="BF5" s="8">
        <v>15</v>
      </c>
      <c r="BG5" s="8">
        <v>16.5</v>
      </c>
      <c r="BH5" s="8">
        <v>62.2</v>
      </c>
      <c r="BI5" s="8">
        <v>38.770000000000003</v>
      </c>
      <c r="BJ5" s="8">
        <v>65.7</v>
      </c>
      <c r="BK5" s="8">
        <v>16.3</v>
      </c>
      <c r="BL5" s="8">
        <v>97.87</v>
      </c>
      <c r="BM5" s="8">
        <v>14.7</v>
      </c>
      <c r="BN5" s="8">
        <v>9.4</v>
      </c>
      <c r="BO5" s="8">
        <v>35.9</v>
      </c>
      <c r="BP5" s="8">
        <v>6.1</v>
      </c>
      <c r="BQ5" s="8">
        <v>4.2</v>
      </c>
      <c r="BR5" s="8">
        <v>0.214</v>
      </c>
      <c r="BS5" s="8">
        <v>3.75</v>
      </c>
      <c r="BT5" s="8">
        <v>5.5908545910000003</v>
      </c>
      <c r="BU5" s="8">
        <v>12.290000000000001</v>
      </c>
      <c r="BV5" s="8">
        <v>8.02</v>
      </c>
      <c r="BW5" s="8">
        <v>2.7</v>
      </c>
      <c r="BX5" s="8">
        <v>20.71</v>
      </c>
      <c r="BY5" s="8">
        <v>22.1</v>
      </c>
      <c r="BZ5" s="8">
        <v>9.1366666666666667</v>
      </c>
      <c r="CA5" s="8">
        <v>23.500000000000004</v>
      </c>
      <c r="CB5" s="8">
        <v>0.23839569219694504</v>
      </c>
      <c r="CC5" s="8">
        <v>0.88157894736842102</v>
      </c>
      <c r="CD5" s="8">
        <v>0.86739130434782619</v>
      </c>
      <c r="CE5" s="8">
        <v>0.84118438761776582</v>
      </c>
      <c r="CF5" s="8">
        <v>0.3</v>
      </c>
      <c r="CG5" s="8">
        <v>0.79444444444444451</v>
      </c>
      <c r="CH5" s="8">
        <v>0.51200000000000001</v>
      </c>
      <c r="CI5" s="8">
        <v>0.25</v>
      </c>
      <c r="CJ5" s="8">
        <v>0.42799999999999999</v>
      </c>
      <c r="CK5" s="8">
        <v>0.3</v>
      </c>
      <c r="CL5" s="8">
        <v>0.34782608695652178</v>
      </c>
      <c r="CM5" s="8">
        <v>0.87624027486541589</v>
      </c>
      <c r="CN5" s="8">
        <v>0.88857142857142857</v>
      </c>
      <c r="CO5" s="8">
        <v>0.93857142857142861</v>
      </c>
      <c r="CP5" s="8">
        <v>0.40750000000000003</v>
      </c>
      <c r="CQ5" s="8">
        <v>0.88972727272727281</v>
      </c>
      <c r="CR5" s="8">
        <v>0.61249999999999993</v>
      </c>
      <c r="CS5" s="8">
        <v>0.92309523809523819</v>
      </c>
      <c r="CT5" s="8">
        <v>0.55294117647058827</v>
      </c>
      <c r="CU5" s="8">
        <v>0.57903225806451608</v>
      </c>
      <c r="CV5" s="8">
        <v>0.5083333333333333</v>
      </c>
      <c r="CW5" s="8">
        <v>0.35000000000000003</v>
      </c>
      <c r="CX5" s="8">
        <v>0.71333333333333337</v>
      </c>
      <c r="CY5" s="8">
        <v>0.41666666666666669</v>
      </c>
      <c r="CZ5" s="8">
        <v>0.27954272955000004</v>
      </c>
      <c r="DA5" s="8">
        <v>0.58523809523809533</v>
      </c>
      <c r="DB5" s="8">
        <v>0.38190476190476186</v>
      </c>
      <c r="DC5" s="8">
        <v>0.27</v>
      </c>
      <c r="DD5" s="8">
        <v>0.62757575757575756</v>
      </c>
      <c r="DE5" s="8">
        <v>0.61388888888888893</v>
      </c>
      <c r="DF5" s="8">
        <v>0.30455555555555558</v>
      </c>
      <c r="DG5" s="8">
        <v>0.58750000000000013</v>
      </c>
      <c r="DH5" s="8">
        <v>0.62735708472880269</v>
      </c>
      <c r="DI5" s="16">
        <v>0.57676563921487678</v>
      </c>
    </row>
    <row r="6" spans="1:113" x14ac:dyDescent="0.25">
      <c r="A6" t="s">
        <v>56</v>
      </c>
      <c r="B6" t="s">
        <v>93</v>
      </c>
      <c r="C6" t="s">
        <v>54</v>
      </c>
      <c r="D6">
        <v>10.6</v>
      </c>
      <c r="E6" t="s">
        <v>57</v>
      </c>
      <c r="F6">
        <v>101.48</v>
      </c>
      <c r="G6">
        <v>25</v>
      </c>
      <c r="H6">
        <v>55</v>
      </c>
      <c r="I6">
        <v>32</v>
      </c>
      <c r="J6">
        <v>23</v>
      </c>
      <c r="K6" s="8">
        <v>0.58181818181818179</v>
      </c>
      <c r="L6" s="8">
        <v>5763.8750000000018</v>
      </c>
      <c r="M6" s="8">
        <v>36.700000000000003</v>
      </c>
      <c r="N6" s="8">
        <v>2018.5000000000002</v>
      </c>
      <c r="O6" s="8">
        <v>28.1</v>
      </c>
      <c r="P6" s="8">
        <v>10.3</v>
      </c>
      <c r="Q6" s="8">
        <v>19.2</v>
      </c>
      <c r="R6" s="8">
        <v>53.6</v>
      </c>
      <c r="S6" s="8">
        <v>0.7</v>
      </c>
      <c r="T6" s="8">
        <v>2.2000000000000002</v>
      </c>
      <c r="U6" s="8">
        <v>34.5</v>
      </c>
      <c r="V6" s="8">
        <v>6.8</v>
      </c>
      <c r="W6" s="8">
        <v>8.3000000000000007</v>
      </c>
      <c r="X6" s="8">
        <v>82.4</v>
      </c>
      <c r="Y6" s="8">
        <v>2.7</v>
      </c>
      <c r="Z6" s="8">
        <v>8.4</v>
      </c>
      <c r="AA6" s="8">
        <v>11.1</v>
      </c>
      <c r="AB6" s="8">
        <v>3.9</v>
      </c>
      <c r="AC6" s="8">
        <v>2.4</v>
      </c>
      <c r="AD6" s="8">
        <v>2.1</v>
      </c>
      <c r="AE6" s="8">
        <v>1.4</v>
      </c>
      <c r="AF6" s="8">
        <v>2.2000000000000002</v>
      </c>
      <c r="AG6" s="8">
        <v>0.6</v>
      </c>
      <c r="AH6" s="8">
        <v>2.1</v>
      </c>
      <c r="AI6" s="8">
        <v>7.5</v>
      </c>
      <c r="AJ6" s="8">
        <v>108.6</v>
      </c>
      <c r="AK6" s="8">
        <v>105.3</v>
      </c>
      <c r="AL6" s="8">
        <v>10.8</v>
      </c>
      <c r="AM6" s="8">
        <v>7.4</v>
      </c>
      <c r="AN6" s="8">
        <v>21.2</v>
      </c>
      <c r="AO6" s="8">
        <v>7.8</v>
      </c>
      <c r="AP6" s="8">
        <v>21.484000000000002</v>
      </c>
      <c r="AQ6" s="8">
        <v>36</v>
      </c>
      <c r="AR6" s="8">
        <v>0</v>
      </c>
      <c r="AS6" s="8">
        <v>12.9</v>
      </c>
      <c r="AT6" s="8">
        <v>705</v>
      </c>
      <c r="AU6" s="8">
        <v>32.4</v>
      </c>
      <c r="AV6" s="8">
        <v>19.73</v>
      </c>
      <c r="AW6" s="8">
        <v>1.3079501024017874</v>
      </c>
      <c r="AX6" s="8">
        <v>8.8000000000000007</v>
      </c>
      <c r="AY6" s="8">
        <v>8.4</v>
      </c>
      <c r="AZ6" s="8">
        <v>41.6</v>
      </c>
      <c r="BA6" s="8">
        <v>1.1299999999999999</v>
      </c>
      <c r="BB6" s="8">
        <v>2.4</v>
      </c>
      <c r="BC6" s="8">
        <v>1.5</v>
      </c>
      <c r="BD6" s="8">
        <v>1513.6347609814877</v>
      </c>
      <c r="BE6" s="8">
        <v>35.4</v>
      </c>
      <c r="BF6" s="8">
        <v>8.4</v>
      </c>
      <c r="BG6" s="8">
        <v>14.6</v>
      </c>
      <c r="BH6" s="8">
        <v>55.6</v>
      </c>
      <c r="BI6" s="8">
        <v>32.570000000000007</v>
      </c>
      <c r="BJ6" s="8">
        <v>61.6</v>
      </c>
      <c r="BK6" s="8">
        <v>28.4</v>
      </c>
      <c r="BL6" s="8">
        <v>102.75</v>
      </c>
      <c r="BM6" s="8">
        <v>18.7</v>
      </c>
      <c r="BN6" s="8">
        <v>3.3</v>
      </c>
      <c r="BO6" s="8">
        <v>53.7</v>
      </c>
      <c r="BP6" s="8">
        <v>2.7</v>
      </c>
      <c r="BQ6" s="8">
        <v>5</v>
      </c>
      <c r="BR6" s="8">
        <v>0.245</v>
      </c>
      <c r="BS6" s="8">
        <v>3.7</v>
      </c>
      <c r="BT6" s="8">
        <v>11</v>
      </c>
      <c r="BU6" s="8">
        <v>20.470000000000002</v>
      </c>
      <c r="BV6" s="8">
        <v>15.5</v>
      </c>
      <c r="BW6" s="8">
        <v>4.5999999999999996</v>
      </c>
      <c r="BX6" s="8">
        <v>28.5</v>
      </c>
      <c r="BY6" s="8">
        <v>32.700000000000003</v>
      </c>
      <c r="BZ6" s="8">
        <v>23.5</v>
      </c>
      <c r="CA6" s="8">
        <v>37.500000000000007</v>
      </c>
      <c r="CB6" s="8">
        <v>0.33380449164112536</v>
      </c>
      <c r="CC6" s="8">
        <v>0.85263157894736841</v>
      </c>
      <c r="CD6" s="8">
        <v>0.85782608695652174</v>
      </c>
      <c r="CE6" s="8">
        <v>0.72663894577877075</v>
      </c>
      <c r="CF6" s="8">
        <v>0.25142857142857145</v>
      </c>
      <c r="CG6" s="8">
        <v>0.46666666666666667</v>
      </c>
      <c r="CH6" s="8">
        <v>0.83200000000000007</v>
      </c>
      <c r="CI6" s="8">
        <v>0.37666666666666665</v>
      </c>
      <c r="CJ6" s="8">
        <v>0.44400000000000001</v>
      </c>
      <c r="CK6" s="8">
        <v>0.48</v>
      </c>
      <c r="CL6" s="8">
        <v>0.65217391304347827</v>
      </c>
      <c r="CM6" s="8">
        <v>0.84090820054527093</v>
      </c>
      <c r="CN6" s="8">
        <v>0.79428571428571426</v>
      </c>
      <c r="CO6" s="8">
        <v>0.88</v>
      </c>
      <c r="CP6" s="8">
        <v>0.71</v>
      </c>
      <c r="CQ6" s="8">
        <v>0.93409090909090908</v>
      </c>
      <c r="CR6" s="8">
        <v>0.77916666666666667</v>
      </c>
      <c r="CS6" s="8">
        <v>0.77547619047619065</v>
      </c>
      <c r="CT6" s="8">
        <v>0.19411764705882351</v>
      </c>
      <c r="CU6" s="8">
        <v>0.86612903225806459</v>
      </c>
      <c r="CV6" s="8">
        <v>0.22500000000000001</v>
      </c>
      <c r="CW6" s="8">
        <v>0.41666666666666669</v>
      </c>
      <c r="CX6" s="8">
        <v>0.81666666666666665</v>
      </c>
      <c r="CY6" s="8">
        <v>0.41111111111111115</v>
      </c>
      <c r="CZ6" s="8">
        <v>0.55000000000000004</v>
      </c>
      <c r="DA6" s="8">
        <v>0.97476190476190483</v>
      </c>
      <c r="DB6" s="8">
        <v>0.73809523809523814</v>
      </c>
      <c r="DC6" s="8">
        <v>0.45999999999999996</v>
      </c>
      <c r="DD6" s="8">
        <v>0.86363636363636365</v>
      </c>
      <c r="DE6" s="8">
        <v>0.90833333333333344</v>
      </c>
      <c r="DF6" s="8">
        <v>0.78333333333333333</v>
      </c>
      <c r="DG6" s="8">
        <v>0.93750000000000022</v>
      </c>
      <c r="DH6" s="8">
        <v>0.87843287273980353</v>
      </c>
      <c r="DI6" s="16">
        <v>0.67742950875669095</v>
      </c>
    </row>
    <row r="7" spans="1:113" x14ac:dyDescent="0.25">
      <c r="A7" t="s">
        <v>56</v>
      </c>
      <c r="B7" t="s">
        <v>91</v>
      </c>
      <c r="C7" t="s">
        <v>54</v>
      </c>
      <c r="D7">
        <v>10.6</v>
      </c>
      <c r="E7" t="s">
        <v>57</v>
      </c>
      <c r="F7">
        <v>101.48</v>
      </c>
      <c r="G7">
        <v>25</v>
      </c>
      <c r="H7">
        <v>20</v>
      </c>
      <c r="I7">
        <v>10</v>
      </c>
      <c r="J7">
        <v>10</v>
      </c>
      <c r="K7" s="8">
        <v>0.5</v>
      </c>
      <c r="L7" s="8">
        <v>1921.2916666666674</v>
      </c>
      <c r="M7" s="8">
        <v>35.1</v>
      </c>
      <c r="N7" s="8">
        <v>702</v>
      </c>
      <c r="O7" s="8">
        <v>25.6</v>
      </c>
      <c r="P7" s="8">
        <v>9.1999999999999993</v>
      </c>
      <c r="Q7" s="8">
        <v>16.2</v>
      </c>
      <c r="R7" s="8">
        <v>57</v>
      </c>
      <c r="S7" s="8">
        <v>0.7</v>
      </c>
      <c r="T7" s="8">
        <v>2</v>
      </c>
      <c r="U7" s="8">
        <v>35.9</v>
      </c>
      <c r="V7" s="8">
        <v>6.5</v>
      </c>
      <c r="W7" s="8">
        <v>8.1</v>
      </c>
      <c r="X7" s="8">
        <v>79.599999999999994</v>
      </c>
      <c r="Y7" s="8">
        <v>2.5</v>
      </c>
      <c r="Z7" s="8">
        <v>8.5</v>
      </c>
      <c r="AA7" s="8">
        <v>11</v>
      </c>
      <c r="AB7" s="8">
        <v>3.9</v>
      </c>
      <c r="AC7" s="8">
        <v>2.7</v>
      </c>
      <c r="AD7" s="8">
        <v>2.2000000000000002</v>
      </c>
      <c r="AE7" s="8">
        <v>1.2</v>
      </c>
      <c r="AF7" s="8">
        <v>1.8</v>
      </c>
      <c r="AG7" s="8">
        <v>0.4</v>
      </c>
      <c r="AH7" s="8">
        <v>2</v>
      </c>
      <c r="AI7" s="8">
        <v>7.6</v>
      </c>
      <c r="AJ7" s="8">
        <v>106.8</v>
      </c>
      <c r="AK7" s="8">
        <v>101.9</v>
      </c>
      <c r="AL7" s="8">
        <v>12.7</v>
      </c>
      <c r="AM7" s="8">
        <v>7.3</v>
      </c>
      <c r="AN7" s="8">
        <v>22.3</v>
      </c>
      <c r="AO7" s="8">
        <v>8.9</v>
      </c>
      <c r="AP7" s="8">
        <v>18.815999999999999</v>
      </c>
      <c r="AQ7" s="8">
        <v>14</v>
      </c>
      <c r="AR7" s="8">
        <v>0</v>
      </c>
      <c r="AS7" s="8">
        <v>12</v>
      </c>
      <c r="AT7" s="8">
        <v>700</v>
      </c>
      <c r="AU7" s="8">
        <v>31.700000000000003</v>
      </c>
      <c r="AV7" s="8">
        <v>19.529999999999998</v>
      </c>
      <c r="AW7" s="8">
        <v>1.360544217687075</v>
      </c>
      <c r="AX7" s="8">
        <v>11</v>
      </c>
      <c r="AY7" s="8">
        <v>8.4</v>
      </c>
      <c r="AZ7" s="8">
        <v>39.300000000000004</v>
      </c>
      <c r="BA7" s="8">
        <v>1.23</v>
      </c>
      <c r="BB7" s="8">
        <v>2.4</v>
      </c>
      <c r="BC7" s="8">
        <v>1.5</v>
      </c>
      <c r="BD7" s="8">
        <v>1499.2164077521591</v>
      </c>
      <c r="BE7" s="8">
        <v>40.1</v>
      </c>
      <c r="BF7" s="8">
        <v>10</v>
      </c>
      <c r="BG7" s="8">
        <v>15.3</v>
      </c>
      <c r="BH7" s="8">
        <v>59.1</v>
      </c>
      <c r="BI7" s="8">
        <v>35.215000000000003</v>
      </c>
      <c r="BJ7" s="8">
        <v>64.8</v>
      </c>
      <c r="BK7" s="8">
        <v>26.4</v>
      </c>
      <c r="BL7" s="8">
        <v>102.78</v>
      </c>
      <c r="BM7" s="8">
        <v>19.7</v>
      </c>
      <c r="BN7" s="8">
        <v>4.9000000000000004</v>
      </c>
      <c r="BO7" s="8">
        <v>49.2</v>
      </c>
      <c r="BP7" s="8">
        <v>3.6</v>
      </c>
      <c r="BQ7" s="8">
        <v>5.2</v>
      </c>
      <c r="BR7" s="8">
        <v>0.2</v>
      </c>
      <c r="BS7" s="8">
        <v>4.5</v>
      </c>
      <c r="BT7" s="8">
        <v>10</v>
      </c>
      <c r="BU7" s="8">
        <v>19.100000000000001</v>
      </c>
      <c r="BV7" s="8">
        <v>15</v>
      </c>
      <c r="BW7" s="8">
        <v>4.5</v>
      </c>
      <c r="BX7" s="8">
        <v>28</v>
      </c>
      <c r="BY7" s="8">
        <v>31.500000000000004</v>
      </c>
      <c r="BZ7" s="8">
        <v>23.333333333333332</v>
      </c>
      <c r="CA7" s="8">
        <v>36.700000000000003</v>
      </c>
      <c r="CB7" s="8">
        <v>0.32246329817279756</v>
      </c>
      <c r="CC7" s="8">
        <v>0.83421052631578951</v>
      </c>
      <c r="CD7" s="8">
        <v>0.84913043478260863</v>
      </c>
      <c r="CE7" s="8">
        <v>0.75585789871504161</v>
      </c>
      <c r="CF7" s="8">
        <v>0.31428571428571428</v>
      </c>
      <c r="CG7" s="8">
        <v>0.46666666666666667</v>
      </c>
      <c r="CH7" s="8">
        <v>0.78600000000000003</v>
      </c>
      <c r="CI7" s="8">
        <v>0.41</v>
      </c>
      <c r="CJ7" s="8">
        <v>0.44</v>
      </c>
      <c r="CK7" s="8">
        <v>0.48</v>
      </c>
      <c r="CL7" s="8">
        <v>0.65217391304347827</v>
      </c>
      <c r="CM7" s="8">
        <v>0.83289800430675498</v>
      </c>
      <c r="CN7" s="8">
        <v>0.84428571428571431</v>
      </c>
      <c r="CO7" s="8">
        <v>0.92571428571428571</v>
      </c>
      <c r="CP7" s="8">
        <v>0.65999999999999992</v>
      </c>
      <c r="CQ7" s="8">
        <v>0.9343636363636364</v>
      </c>
      <c r="CR7" s="8">
        <v>0.8208333333333333</v>
      </c>
      <c r="CS7" s="8">
        <v>0.83845238095238106</v>
      </c>
      <c r="CT7" s="8">
        <v>0.28823529411764709</v>
      </c>
      <c r="CU7" s="8">
        <v>0.79354838709677422</v>
      </c>
      <c r="CV7" s="8">
        <v>0.3</v>
      </c>
      <c r="CW7" s="8">
        <v>0.43333333333333335</v>
      </c>
      <c r="CX7" s="8">
        <v>0.66666666666666674</v>
      </c>
      <c r="CY7" s="8">
        <v>0.5</v>
      </c>
      <c r="CZ7" s="8">
        <v>0.5</v>
      </c>
      <c r="DA7" s="8">
        <v>0.90952380952380962</v>
      </c>
      <c r="DB7" s="8">
        <v>0.7142857142857143</v>
      </c>
      <c r="DC7" s="8">
        <v>0.45</v>
      </c>
      <c r="DD7" s="8">
        <v>0.84848484848484851</v>
      </c>
      <c r="DE7" s="8">
        <v>0.87500000000000011</v>
      </c>
      <c r="DF7" s="8">
        <v>0.77777777777777779</v>
      </c>
      <c r="DG7" s="8">
        <v>0.91750000000000009</v>
      </c>
      <c r="DH7" s="8">
        <v>0.84858762677051991</v>
      </c>
      <c r="DI7" s="16">
        <v>0.67711924896320308</v>
      </c>
    </row>
    <row r="8" spans="1:113" x14ac:dyDescent="0.25">
      <c r="A8" t="s">
        <v>84</v>
      </c>
      <c r="B8" t="s">
        <v>92</v>
      </c>
      <c r="C8" t="s">
        <v>54</v>
      </c>
      <c r="D8">
        <v>10.6</v>
      </c>
      <c r="E8" t="s">
        <v>85</v>
      </c>
      <c r="F8">
        <v>96.58</v>
      </c>
      <c r="G8">
        <v>26</v>
      </c>
      <c r="H8">
        <v>18</v>
      </c>
      <c r="I8">
        <v>7</v>
      </c>
      <c r="J8">
        <v>11</v>
      </c>
      <c r="K8" s="8">
        <v>0.3888888888888889</v>
      </c>
      <c r="L8" s="8">
        <v>18549</v>
      </c>
      <c r="M8" s="8">
        <v>29.9</v>
      </c>
      <c r="N8" s="8">
        <v>538.19999999999993</v>
      </c>
      <c r="O8" s="8">
        <v>11.6</v>
      </c>
      <c r="P8" s="8">
        <v>4.2</v>
      </c>
      <c r="Q8" s="8">
        <v>7.1</v>
      </c>
      <c r="R8" s="8">
        <v>59.8</v>
      </c>
      <c r="S8" s="8">
        <v>0</v>
      </c>
      <c r="T8" s="8">
        <v>0</v>
      </c>
      <c r="U8" s="8">
        <v>0</v>
      </c>
      <c r="V8" s="8">
        <v>3.1</v>
      </c>
      <c r="W8" s="8">
        <v>4.5999999999999996</v>
      </c>
      <c r="X8" s="8">
        <v>68.3</v>
      </c>
      <c r="Y8" s="8">
        <v>2.6</v>
      </c>
      <c r="Z8" s="8">
        <v>6.9</v>
      </c>
      <c r="AA8" s="8">
        <v>9.6</v>
      </c>
      <c r="AB8" s="8">
        <v>4.9000000000000004</v>
      </c>
      <c r="AC8" s="8">
        <v>1.2</v>
      </c>
      <c r="AD8" s="8">
        <v>1.9</v>
      </c>
      <c r="AE8" s="8">
        <v>0.6</v>
      </c>
      <c r="AF8" s="8">
        <v>2.2999999999999998</v>
      </c>
      <c r="AG8" s="8">
        <v>0.8</v>
      </c>
      <c r="AH8" s="8">
        <v>2.2999999999999998</v>
      </c>
      <c r="AI8" s="8">
        <v>5.0999999999999996</v>
      </c>
      <c r="AJ8" s="8">
        <v>97.9</v>
      </c>
      <c r="AK8" s="8">
        <v>101.4</v>
      </c>
      <c r="AL8" s="8">
        <v>6.7</v>
      </c>
      <c r="AM8" s="8">
        <v>8.6999999999999993</v>
      </c>
      <c r="AN8" s="8">
        <v>23.4</v>
      </c>
      <c r="AO8" s="8">
        <v>15.8</v>
      </c>
      <c r="AP8" s="8">
        <v>8.1399999999999988</v>
      </c>
      <c r="AQ8" s="8">
        <v>8</v>
      </c>
      <c r="AR8" s="8">
        <v>0</v>
      </c>
      <c r="AS8" s="8">
        <v>6</v>
      </c>
      <c r="AT8" s="8">
        <v>250</v>
      </c>
      <c r="AU8" s="8">
        <v>29</v>
      </c>
      <c r="AV8" s="8">
        <v>16.899999999999999</v>
      </c>
      <c r="AW8" s="8">
        <v>1.4250614250614253</v>
      </c>
      <c r="AX8" s="8">
        <v>9.5</v>
      </c>
      <c r="AY8" s="8">
        <v>11.4</v>
      </c>
      <c r="AZ8" s="8">
        <v>22.4</v>
      </c>
      <c r="BA8" s="8">
        <v>0.6</v>
      </c>
      <c r="BB8" s="8">
        <v>1.3</v>
      </c>
      <c r="BC8" s="8">
        <v>0.6</v>
      </c>
      <c r="BD8" s="8">
        <v>1547.628010972224</v>
      </c>
      <c r="BE8" s="8">
        <v>43.7</v>
      </c>
      <c r="BF8" s="8">
        <v>17</v>
      </c>
      <c r="BG8" s="8">
        <v>16</v>
      </c>
      <c r="BH8" s="8">
        <v>59.8</v>
      </c>
      <c r="BI8" s="8">
        <v>37.925000000000004</v>
      </c>
      <c r="BJ8" s="8">
        <v>63.8</v>
      </c>
      <c r="BK8" s="8">
        <v>16.399999999999999</v>
      </c>
      <c r="BL8" s="8">
        <v>98.09</v>
      </c>
      <c r="BM8" s="8">
        <v>14.5</v>
      </c>
      <c r="BN8" s="8">
        <v>-3.5</v>
      </c>
      <c r="BO8" s="8">
        <v>31.3</v>
      </c>
      <c r="BP8" s="8">
        <v>-2.4</v>
      </c>
      <c r="BQ8" s="8">
        <v>1</v>
      </c>
      <c r="BR8" s="8">
        <v>0.20499999999999999</v>
      </c>
      <c r="BS8" s="8">
        <v>0.5</v>
      </c>
      <c r="BT8" s="8">
        <v>5.2</v>
      </c>
      <c r="BU8" s="8">
        <v>10.35</v>
      </c>
      <c r="BV8" s="8">
        <v>7</v>
      </c>
      <c r="BW8" s="8">
        <v>2.5</v>
      </c>
      <c r="BX8" s="8">
        <v>20</v>
      </c>
      <c r="BY8" s="8">
        <v>19.000000000000004</v>
      </c>
      <c r="BZ8" s="8">
        <v>8.3333333333333339</v>
      </c>
      <c r="CA8" s="8">
        <v>21</v>
      </c>
      <c r="CB8" s="8">
        <v>0.20421270706008748</v>
      </c>
      <c r="CC8" s="8">
        <v>0.76315789473684215</v>
      </c>
      <c r="CD8" s="8">
        <v>0.73478260869565215</v>
      </c>
      <c r="CE8" s="8">
        <v>0.79170079170079177</v>
      </c>
      <c r="CF8" s="8">
        <v>0.27142857142857141</v>
      </c>
      <c r="CG8" s="8">
        <v>0.6333333333333333</v>
      </c>
      <c r="CH8" s="8">
        <v>0.44799999999999995</v>
      </c>
      <c r="CI8" s="8">
        <v>0.19999999999999998</v>
      </c>
      <c r="CJ8" s="8">
        <v>0.38400000000000001</v>
      </c>
      <c r="CK8" s="8">
        <v>0.26</v>
      </c>
      <c r="CL8" s="8">
        <v>0.2608695652173913</v>
      </c>
      <c r="CM8" s="8">
        <v>0.85979333942901337</v>
      </c>
      <c r="CN8" s="8">
        <v>0.8542857142857142</v>
      </c>
      <c r="CO8" s="8">
        <v>0.91142857142857137</v>
      </c>
      <c r="CP8" s="8">
        <v>0.41</v>
      </c>
      <c r="CQ8" s="8">
        <v>0.89172727272727281</v>
      </c>
      <c r="CR8" s="8">
        <v>0.60416666666666663</v>
      </c>
      <c r="CS8" s="8">
        <v>0.9029761904761906</v>
      </c>
      <c r="CT8" s="8">
        <v>-0.20588235294117646</v>
      </c>
      <c r="CU8" s="8">
        <v>0.50483870967741939</v>
      </c>
      <c r="CV8" s="8">
        <v>-0.19999999999999998</v>
      </c>
      <c r="CW8" s="8">
        <v>8.3333333333333329E-2</v>
      </c>
      <c r="CX8" s="8">
        <v>0.68333333333333335</v>
      </c>
      <c r="CY8" s="8">
        <v>5.5555555555555552E-2</v>
      </c>
      <c r="CZ8" s="8">
        <v>0.26</v>
      </c>
      <c r="DA8" s="8">
        <v>0.49285714285714283</v>
      </c>
      <c r="DB8" s="8">
        <v>0.33333333333333331</v>
      </c>
      <c r="DC8" s="8">
        <v>0.25</v>
      </c>
      <c r="DD8" s="8">
        <v>0.60606060606060608</v>
      </c>
      <c r="DE8" s="8">
        <v>0.5277777777777779</v>
      </c>
      <c r="DF8" s="8">
        <v>0.27777777777777779</v>
      </c>
      <c r="DG8" s="8">
        <v>0.52500000000000002</v>
      </c>
      <c r="DH8" s="8">
        <v>0.53740186068444074</v>
      </c>
      <c r="DI8" s="16">
        <v>0.46603242492423613</v>
      </c>
    </row>
    <row r="9" spans="1:113" x14ac:dyDescent="0.25">
      <c r="A9" t="s">
        <v>53</v>
      </c>
      <c r="B9" t="s">
        <v>92</v>
      </c>
      <c r="C9" t="s">
        <v>54</v>
      </c>
      <c r="D9">
        <v>10.6</v>
      </c>
      <c r="E9" t="s">
        <v>55</v>
      </c>
      <c r="F9">
        <v>96.75</v>
      </c>
      <c r="G9">
        <v>24</v>
      </c>
      <c r="H9">
        <v>35</v>
      </c>
      <c r="I9">
        <v>20</v>
      </c>
      <c r="J9">
        <v>15</v>
      </c>
      <c r="K9" s="8">
        <v>0.5714285714285714</v>
      </c>
      <c r="L9" s="8">
        <v>2674</v>
      </c>
      <c r="M9" s="8">
        <v>32.700000000000003</v>
      </c>
      <c r="N9" s="8">
        <v>1144.5</v>
      </c>
      <c r="O9" s="8">
        <v>14.3</v>
      </c>
      <c r="P9" s="8">
        <v>5.6</v>
      </c>
      <c r="Q9" s="8">
        <v>10.5</v>
      </c>
      <c r="R9" s="8">
        <v>53.6</v>
      </c>
      <c r="S9" s="8">
        <v>0</v>
      </c>
      <c r="T9" s="8">
        <v>0.1</v>
      </c>
      <c r="U9" s="8">
        <v>0</v>
      </c>
      <c r="V9" s="8">
        <v>3.1</v>
      </c>
      <c r="W9" s="8">
        <v>4.9000000000000004</v>
      </c>
      <c r="X9" s="8">
        <v>62.6</v>
      </c>
      <c r="Y9" s="8">
        <v>4.9000000000000004</v>
      </c>
      <c r="Z9" s="8">
        <v>10.3</v>
      </c>
      <c r="AA9" s="8">
        <v>15.1</v>
      </c>
      <c r="AB9" s="8">
        <v>5</v>
      </c>
      <c r="AC9" s="8">
        <v>3.7</v>
      </c>
      <c r="AD9" s="8">
        <v>2.8</v>
      </c>
      <c r="AE9" s="8">
        <v>1.4</v>
      </c>
      <c r="AF9" s="8">
        <v>1.2</v>
      </c>
      <c r="AG9" s="8">
        <v>0.9</v>
      </c>
      <c r="AH9" s="8">
        <v>3.3</v>
      </c>
      <c r="AI9" s="8">
        <v>4.5</v>
      </c>
      <c r="AJ9" s="8">
        <v>107.8</v>
      </c>
      <c r="AK9" s="8">
        <v>106.3</v>
      </c>
      <c r="AL9" s="8">
        <v>17.600000000000001</v>
      </c>
      <c r="AM9" s="8">
        <v>14.6</v>
      </c>
      <c r="AN9" s="8">
        <v>33.1</v>
      </c>
      <c r="AO9" s="8">
        <v>14.5</v>
      </c>
      <c r="AP9" s="8">
        <v>10.135999999999999</v>
      </c>
      <c r="AQ9" s="8">
        <v>25</v>
      </c>
      <c r="AR9" s="8">
        <v>0</v>
      </c>
      <c r="AS9" s="8">
        <v>11</v>
      </c>
      <c r="AT9" s="8">
        <v>470</v>
      </c>
      <c r="AU9" s="8">
        <v>34.799999999999997</v>
      </c>
      <c r="AV9" s="8">
        <v>16.84</v>
      </c>
      <c r="AW9" s="8">
        <v>1.4108129439621153</v>
      </c>
      <c r="AX9" s="8">
        <v>19.399999999999999</v>
      </c>
      <c r="AY9" s="8">
        <v>10.8</v>
      </c>
      <c r="AZ9" s="8">
        <v>33.1</v>
      </c>
      <c r="BA9" s="8">
        <v>1.34</v>
      </c>
      <c r="BB9" s="8">
        <v>3.3</v>
      </c>
      <c r="BC9" s="8">
        <v>1.3</v>
      </c>
      <c r="BD9" s="8">
        <v>1491.4233240028209</v>
      </c>
      <c r="BE9" s="8">
        <v>29.5</v>
      </c>
      <c r="BF9" s="8">
        <v>18</v>
      </c>
      <c r="BG9" s="8">
        <v>23.5</v>
      </c>
      <c r="BH9" s="8">
        <v>53.6</v>
      </c>
      <c r="BI9" s="8">
        <v>35.064999999999998</v>
      </c>
      <c r="BJ9" s="8">
        <v>56.5</v>
      </c>
      <c r="BK9" s="8">
        <v>20.5</v>
      </c>
      <c r="BL9" s="8">
        <v>96.68</v>
      </c>
      <c r="BM9" s="8">
        <v>15.9</v>
      </c>
      <c r="BN9" s="8">
        <v>1.6</v>
      </c>
      <c r="BO9" s="8">
        <v>43.2</v>
      </c>
      <c r="BP9" s="8">
        <v>1.2</v>
      </c>
      <c r="BQ9" s="8">
        <v>5.8</v>
      </c>
      <c r="BR9" s="8">
        <v>0.19500000000000001</v>
      </c>
      <c r="BS9" s="8">
        <v>2.5</v>
      </c>
      <c r="BT9" s="8">
        <v>4.5</v>
      </c>
      <c r="BU9" s="8">
        <v>12.589999999999993</v>
      </c>
      <c r="BV9" s="8">
        <v>7.3</v>
      </c>
      <c r="BW9" s="8">
        <v>3.4</v>
      </c>
      <c r="BX9" s="8">
        <v>20.9</v>
      </c>
      <c r="BY9" s="8">
        <v>26.200000000000003</v>
      </c>
      <c r="BZ9" s="8">
        <v>15.666666666666666</v>
      </c>
      <c r="CA9" s="8">
        <v>26.500000000000004</v>
      </c>
      <c r="CB9" s="8">
        <v>0.2860316105675611</v>
      </c>
      <c r="CC9" s="8">
        <v>0.91578947368421049</v>
      </c>
      <c r="CD9" s="8">
        <v>0.73217391304347823</v>
      </c>
      <c r="CE9" s="8">
        <v>0.78378496886784177</v>
      </c>
      <c r="CF9" s="8">
        <v>0.55428571428571427</v>
      </c>
      <c r="CG9" s="8">
        <v>0.60000000000000009</v>
      </c>
      <c r="CH9" s="8">
        <v>0.66200000000000003</v>
      </c>
      <c r="CI9" s="8">
        <v>0.44666666666666671</v>
      </c>
      <c r="CJ9" s="8">
        <v>0.60399999999999998</v>
      </c>
      <c r="CK9" s="8">
        <v>0.65999999999999992</v>
      </c>
      <c r="CL9" s="8">
        <v>0.56521739130434789</v>
      </c>
      <c r="CM9" s="8">
        <v>0.82856851333490045</v>
      </c>
      <c r="CN9" s="8">
        <v>0.76571428571428568</v>
      </c>
      <c r="CO9" s="8">
        <v>0.80714285714285716</v>
      </c>
      <c r="CP9" s="8">
        <v>0.51249999999999996</v>
      </c>
      <c r="CQ9" s="8">
        <v>0.87890909090909097</v>
      </c>
      <c r="CR9" s="8">
        <v>0.66249999999999998</v>
      </c>
      <c r="CS9" s="8">
        <v>0.83488095238095228</v>
      </c>
      <c r="CT9" s="8">
        <v>9.4117647058823528E-2</v>
      </c>
      <c r="CU9" s="8">
        <v>0.6967741935483871</v>
      </c>
      <c r="CV9" s="8">
        <v>9.9999999999999992E-2</v>
      </c>
      <c r="CW9" s="8">
        <v>0.48333333333333334</v>
      </c>
      <c r="CX9" s="8">
        <v>0.65</v>
      </c>
      <c r="CY9" s="8">
        <v>0.27777777777777779</v>
      </c>
      <c r="CZ9" s="8">
        <v>0.22500000000000001</v>
      </c>
      <c r="DA9" s="8">
        <v>0.59952380952380913</v>
      </c>
      <c r="DB9" s="8">
        <v>0.34761904761904761</v>
      </c>
      <c r="DC9" s="8">
        <v>0.33999999999999997</v>
      </c>
      <c r="DD9" s="8">
        <v>0.6333333333333333</v>
      </c>
      <c r="DE9" s="8">
        <v>0.72777777777777786</v>
      </c>
      <c r="DF9" s="8">
        <v>0.52222222222222225</v>
      </c>
      <c r="DG9" s="8">
        <v>0.66250000000000009</v>
      </c>
      <c r="DH9" s="8">
        <v>0.75271476465147658</v>
      </c>
      <c r="DI9" s="16">
        <v>0.59146336669313548</v>
      </c>
    </row>
    <row r="10" spans="1:113" x14ac:dyDescent="0.25">
      <c r="A10" t="s">
        <v>53</v>
      </c>
      <c r="B10" t="s">
        <v>93</v>
      </c>
      <c r="C10" t="s">
        <v>54</v>
      </c>
      <c r="D10">
        <v>10.6</v>
      </c>
      <c r="E10" t="s">
        <v>55</v>
      </c>
      <c r="F10">
        <v>96.75</v>
      </c>
      <c r="G10">
        <v>24</v>
      </c>
      <c r="H10">
        <v>59</v>
      </c>
      <c r="I10">
        <v>28</v>
      </c>
      <c r="J10">
        <v>31</v>
      </c>
      <c r="K10" s="8">
        <v>0.47457627118644069</v>
      </c>
      <c r="L10" s="8">
        <v>4011</v>
      </c>
      <c r="M10" s="8">
        <v>33.299999999999997</v>
      </c>
      <c r="N10" s="8">
        <v>1964.6999999999998</v>
      </c>
      <c r="O10" s="8">
        <v>15.1</v>
      </c>
      <c r="P10" s="8">
        <v>6</v>
      </c>
      <c r="Q10" s="8">
        <v>11.3</v>
      </c>
      <c r="R10" s="8">
        <v>53.5</v>
      </c>
      <c r="S10" s="8">
        <v>0</v>
      </c>
      <c r="T10" s="8">
        <v>0.1</v>
      </c>
      <c r="U10" s="8">
        <v>0</v>
      </c>
      <c r="V10" s="8">
        <v>3.1</v>
      </c>
      <c r="W10" s="8">
        <v>4.9000000000000004</v>
      </c>
      <c r="X10" s="8">
        <v>62.6</v>
      </c>
      <c r="Y10" s="8">
        <v>5.2</v>
      </c>
      <c r="Z10" s="8">
        <v>10.6</v>
      </c>
      <c r="AA10" s="8">
        <v>15.8</v>
      </c>
      <c r="AB10" s="8">
        <v>4.7</v>
      </c>
      <c r="AC10" s="8">
        <v>3.4</v>
      </c>
      <c r="AD10" s="8">
        <v>2.6</v>
      </c>
      <c r="AE10" s="8">
        <v>1.6</v>
      </c>
      <c r="AF10" s="8">
        <v>1.6</v>
      </c>
      <c r="AG10" s="8">
        <v>0.8</v>
      </c>
      <c r="AH10" s="8">
        <v>3.2</v>
      </c>
      <c r="AI10" s="8">
        <v>4.3</v>
      </c>
      <c r="AJ10" s="8">
        <v>106.8</v>
      </c>
      <c r="AK10" s="8">
        <v>108.1</v>
      </c>
      <c r="AL10" s="8">
        <v>16.100000000000001</v>
      </c>
      <c r="AM10" s="8">
        <v>14.8</v>
      </c>
      <c r="AN10" s="8">
        <v>33.200000000000003</v>
      </c>
      <c r="AO10" s="8">
        <v>13.5</v>
      </c>
      <c r="AP10" s="8">
        <v>10.404</v>
      </c>
      <c r="AQ10" s="8">
        <v>46</v>
      </c>
      <c r="AR10" s="8">
        <v>0</v>
      </c>
      <c r="AS10" s="8">
        <v>10</v>
      </c>
      <c r="AT10" s="8">
        <v>490</v>
      </c>
      <c r="AU10" s="8">
        <v>35.299999999999997</v>
      </c>
      <c r="AV10" s="8">
        <v>16.799999999999997</v>
      </c>
      <c r="AW10" s="8">
        <v>1.451364859669358</v>
      </c>
      <c r="AX10" s="8">
        <v>17.600000000000001</v>
      </c>
      <c r="AY10" s="8">
        <v>10.199999999999999</v>
      </c>
      <c r="AZ10" s="8">
        <v>34.299999999999997</v>
      </c>
      <c r="BA10" s="8">
        <v>1.3</v>
      </c>
      <c r="BB10" s="8">
        <v>3.2</v>
      </c>
      <c r="BC10" s="8">
        <v>1.2</v>
      </c>
      <c r="BD10" s="8">
        <v>1480.5014808299377</v>
      </c>
      <c r="BE10" s="8">
        <v>27.4</v>
      </c>
      <c r="BF10" s="8">
        <v>16</v>
      </c>
      <c r="BG10" s="8">
        <v>23.6</v>
      </c>
      <c r="BH10" s="8">
        <v>53.5</v>
      </c>
      <c r="BI10" s="8">
        <v>34.230000000000004</v>
      </c>
      <c r="BJ10" s="8">
        <v>56.3</v>
      </c>
      <c r="BK10" s="8">
        <v>20.9</v>
      </c>
      <c r="BL10" s="8">
        <v>97.98</v>
      </c>
      <c r="BM10" s="8">
        <v>16.2</v>
      </c>
      <c r="BN10" s="8">
        <v>-1.3</v>
      </c>
      <c r="BO10" s="8">
        <v>46.1</v>
      </c>
      <c r="BP10" s="8">
        <v>-0.8</v>
      </c>
      <c r="BQ10" s="8">
        <v>5.5</v>
      </c>
      <c r="BR10" s="8">
        <v>0.17499999999999999</v>
      </c>
      <c r="BS10" s="8">
        <v>2</v>
      </c>
      <c r="BT10" s="8">
        <v>4</v>
      </c>
      <c r="BU10" s="8">
        <v>14.01</v>
      </c>
      <c r="BV10" s="8">
        <v>7.6</v>
      </c>
      <c r="BW10" s="8">
        <v>3.2</v>
      </c>
      <c r="BX10" s="8">
        <v>20.5</v>
      </c>
      <c r="BY10" s="8">
        <v>27.8</v>
      </c>
      <c r="BZ10" s="8">
        <v>16.333333333333332</v>
      </c>
      <c r="CA10" s="8">
        <v>28.099999999999994</v>
      </c>
      <c r="CB10" s="8">
        <v>0.30283395996180124</v>
      </c>
      <c r="CC10" s="8">
        <v>0.92894736842105252</v>
      </c>
      <c r="CD10" s="8">
        <v>0.73043478260869554</v>
      </c>
      <c r="CE10" s="8">
        <v>0.80631381092742105</v>
      </c>
      <c r="CF10" s="8">
        <v>0.50285714285714289</v>
      </c>
      <c r="CG10" s="8">
        <v>0.56666666666666665</v>
      </c>
      <c r="CH10" s="8">
        <v>0.68599999999999994</v>
      </c>
      <c r="CI10" s="8">
        <v>0.43333333333333335</v>
      </c>
      <c r="CJ10" s="8">
        <v>0.63200000000000001</v>
      </c>
      <c r="CK10" s="8">
        <v>0.64</v>
      </c>
      <c r="CL10" s="8">
        <v>0.52173913043478259</v>
      </c>
      <c r="CM10" s="8">
        <v>0.82250082268329872</v>
      </c>
      <c r="CN10" s="8">
        <v>0.76428571428571423</v>
      </c>
      <c r="CO10" s="8">
        <v>0.80428571428571427</v>
      </c>
      <c r="CP10" s="8">
        <v>0.52249999999999996</v>
      </c>
      <c r="CQ10" s="8">
        <v>0.89072727272727281</v>
      </c>
      <c r="CR10" s="8">
        <v>0.67499999999999993</v>
      </c>
      <c r="CS10" s="8">
        <v>0.81500000000000006</v>
      </c>
      <c r="CT10" s="8">
        <v>-7.6470588235294124E-2</v>
      </c>
      <c r="CU10" s="8">
        <v>0.74354838709677418</v>
      </c>
      <c r="CV10" s="8">
        <v>-6.6666666666666666E-2</v>
      </c>
      <c r="CW10" s="8">
        <v>0.45833333333333331</v>
      </c>
      <c r="CX10" s="8">
        <v>0.58333333333333337</v>
      </c>
      <c r="CY10" s="8">
        <v>0.22222222222222221</v>
      </c>
      <c r="CZ10" s="8">
        <v>0.2</v>
      </c>
      <c r="DA10" s="8">
        <v>0.66714285714285715</v>
      </c>
      <c r="DB10" s="8">
        <v>0.3619047619047619</v>
      </c>
      <c r="DC10" s="8">
        <v>0.32</v>
      </c>
      <c r="DD10" s="8">
        <v>0.62121212121212122</v>
      </c>
      <c r="DE10" s="8">
        <v>0.77222222222222225</v>
      </c>
      <c r="DF10" s="8">
        <v>0.5444444444444444</v>
      </c>
      <c r="DG10" s="8">
        <v>0.7024999999999999</v>
      </c>
      <c r="DH10" s="8">
        <v>0.79693147358368743</v>
      </c>
      <c r="DI10" s="16">
        <v>0.58103905190077787</v>
      </c>
    </row>
    <row r="11" spans="1:113" x14ac:dyDescent="0.25">
      <c r="A11" t="s">
        <v>53</v>
      </c>
      <c r="B11" t="s">
        <v>94</v>
      </c>
      <c r="C11" t="s">
        <v>54</v>
      </c>
      <c r="D11">
        <v>10.6</v>
      </c>
      <c r="E11" t="s">
        <v>55</v>
      </c>
      <c r="F11">
        <v>96.75</v>
      </c>
      <c r="G11">
        <v>24</v>
      </c>
      <c r="H11">
        <v>78</v>
      </c>
      <c r="I11">
        <v>37</v>
      </c>
      <c r="J11">
        <v>41</v>
      </c>
      <c r="K11" s="8">
        <v>0.47435897435897434</v>
      </c>
      <c r="L11" s="8">
        <v>5348</v>
      </c>
      <c r="M11" s="8">
        <v>33.700000000000003</v>
      </c>
      <c r="N11" s="8">
        <v>2628.6000000000004</v>
      </c>
      <c r="O11" s="8">
        <v>15</v>
      </c>
      <c r="P11" s="8">
        <v>6</v>
      </c>
      <c r="Q11" s="8">
        <v>11.3</v>
      </c>
      <c r="R11" s="8">
        <v>52.9</v>
      </c>
      <c r="S11" s="8">
        <v>0</v>
      </c>
      <c r="T11" s="8">
        <v>0.1</v>
      </c>
      <c r="U11" s="8">
        <v>0</v>
      </c>
      <c r="V11" s="8">
        <v>3.1</v>
      </c>
      <c r="W11" s="8">
        <v>5.0999999999999996</v>
      </c>
      <c r="X11" s="8">
        <v>60.5</v>
      </c>
      <c r="Y11" s="8">
        <v>5.0999999999999996</v>
      </c>
      <c r="Z11" s="8">
        <v>10.9</v>
      </c>
      <c r="AA11" s="8">
        <v>16</v>
      </c>
      <c r="AB11" s="8">
        <v>4.7</v>
      </c>
      <c r="AC11" s="8">
        <v>3</v>
      </c>
      <c r="AD11" s="8">
        <v>2.6</v>
      </c>
      <c r="AE11" s="8">
        <v>1.5</v>
      </c>
      <c r="AF11" s="8">
        <v>1.6</v>
      </c>
      <c r="AG11" s="8">
        <v>0.8</v>
      </c>
      <c r="AH11" s="8">
        <v>3.2</v>
      </c>
      <c r="AI11" s="8">
        <v>4.3</v>
      </c>
      <c r="AJ11" s="8">
        <v>107</v>
      </c>
      <c r="AK11" s="8">
        <v>108</v>
      </c>
      <c r="AL11" s="8">
        <v>14</v>
      </c>
      <c r="AM11" s="8">
        <v>14.5</v>
      </c>
      <c r="AN11" s="8">
        <v>32.9</v>
      </c>
      <c r="AO11" s="8">
        <v>13.4</v>
      </c>
      <c r="AP11" s="8">
        <v>10.592000000000001</v>
      </c>
      <c r="AQ11" s="8">
        <v>62</v>
      </c>
      <c r="AR11" s="8">
        <v>0</v>
      </c>
      <c r="AS11" s="8">
        <v>10.1</v>
      </c>
      <c r="AT11" s="8">
        <v>483.5</v>
      </c>
      <c r="AU11" s="8">
        <v>35.4</v>
      </c>
      <c r="AV11" s="8">
        <v>16.59</v>
      </c>
      <c r="AW11" s="8">
        <v>1.4161631419939575</v>
      </c>
      <c r="AX11" s="8">
        <v>15.8</v>
      </c>
      <c r="AY11" s="8">
        <v>10.199999999999999</v>
      </c>
      <c r="AZ11" s="8">
        <v>34</v>
      </c>
      <c r="BA11" s="8">
        <v>1.19</v>
      </c>
      <c r="BB11" s="8">
        <v>3.2</v>
      </c>
      <c r="BC11" s="8">
        <v>1.2</v>
      </c>
      <c r="BD11" s="8">
        <v>1476.4257359348837</v>
      </c>
      <c r="BE11" s="8">
        <v>27.4</v>
      </c>
      <c r="BF11" s="8">
        <v>16</v>
      </c>
      <c r="BG11" s="8">
        <v>23.4</v>
      </c>
      <c r="BH11" s="8">
        <v>52.9</v>
      </c>
      <c r="BI11" s="8">
        <v>33.950000000000003</v>
      </c>
      <c r="BJ11" s="8">
        <v>55.5</v>
      </c>
      <c r="BK11" s="8">
        <v>20.7</v>
      </c>
      <c r="BL11" s="8">
        <v>97.79</v>
      </c>
      <c r="BM11" s="8">
        <v>15.6</v>
      </c>
      <c r="BN11" s="8">
        <v>-1</v>
      </c>
      <c r="BO11" s="8">
        <v>45.5</v>
      </c>
      <c r="BP11" s="8">
        <v>-0.7</v>
      </c>
      <c r="BQ11" s="8">
        <v>5.5</v>
      </c>
      <c r="BR11" s="8">
        <v>0.19</v>
      </c>
      <c r="BS11" s="8">
        <v>1.61</v>
      </c>
      <c r="BT11" s="8">
        <v>3.8316400220000002</v>
      </c>
      <c r="BU11" s="8">
        <v>13.83</v>
      </c>
      <c r="BV11" s="8">
        <v>7.59</v>
      </c>
      <c r="BW11" s="8">
        <v>4.8</v>
      </c>
      <c r="BX11" s="8">
        <v>22.94</v>
      </c>
      <c r="BY11" s="8">
        <v>27.2</v>
      </c>
      <c r="BZ11" s="8">
        <v>16.116666666666667</v>
      </c>
      <c r="CA11" s="8">
        <v>27.499999999999996</v>
      </c>
      <c r="CB11" s="8">
        <v>0.29637613758102338</v>
      </c>
      <c r="CC11" s="8">
        <v>0.93157894736842106</v>
      </c>
      <c r="CD11" s="8">
        <v>0.72130434782608699</v>
      </c>
      <c r="CE11" s="8">
        <v>0.78675730110775421</v>
      </c>
      <c r="CF11" s="8">
        <v>0.45142857142857146</v>
      </c>
      <c r="CG11" s="8">
        <v>0.56666666666666665</v>
      </c>
      <c r="CH11" s="8">
        <v>0.68</v>
      </c>
      <c r="CI11" s="8">
        <v>0.39666666666666667</v>
      </c>
      <c r="CJ11" s="8">
        <v>0.64</v>
      </c>
      <c r="CK11" s="8">
        <v>0.64</v>
      </c>
      <c r="CL11" s="8">
        <v>0.52173913043478259</v>
      </c>
      <c r="CM11" s="8">
        <v>0.8202365199638243</v>
      </c>
      <c r="CN11" s="8">
        <v>0.75571428571428567</v>
      </c>
      <c r="CO11" s="8">
        <v>0.79285714285714282</v>
      </c>
      <c r="CP11" s="8">
        <v>0.51749999999999996</v>
      </c>
      <c r="CQ11" s="8">
        <v>0.88900000000000001</v>
      </c>
      <c r="CR11" s="8">
        <v>0.65</v>
      </c>
      <c r="CS11" s="8">
        <v>0.80833333333333335</v>
      </c>
      <c r="CT11" s="8">
        <v>-5.8823529411764705E-2</v>
      </c>
      <c r="CU11" s="8">
        <v>0.7338709677419355</v>
      </c>
      <c r="CV11" s="8">
        <v>-5.8333333333333327E-2</v>
      </c>
      <c r="CW11" s="8">
        <v>0.45833333333333331</v>
      </c>
      <c r="CX11" s="8">
        <v>0.63333333333333341</v>
      </c>
      <c r="CY11" s="8">
        <v>0.1788888888888889</v>
      </c>
      <c r="CZ11" s="8">
        <v>0.19158200110000001</v>
      </c>
      <c r="DA11" s="8">
        <v>0.65857142857142859</v>
      </c>
      <c r="DB11" s="8">
        <v>0.36142857142857143</v>
      </c>
      <c r="DC11" s="8">
        <v>0.48</v>
      </c>
      <c r="DD11" s="8">
        <v>0.69515151515151519</v>
      </c>
      <c r="DE11" s="8">
        <v>0.75555555555555554</v>
      </c>
      <c r="DF11" s="8">
        <v>0.53722222222222227</v>
      </c>
      <c r="DG11" s="8">
        <v>0.68749999999999989</v>
      </c>
      <c r="DH11" s="8">
        <v>0.77993720416058787</v>
      </c>
      <c r="DI11" s="16">
        <v>0.58137503350343167</v>
      </c>
    </row>
    <row r="12" spans="1:113" x14ac:dyDescent="0.25">
      <c r="A12" t="s">
        <v>80</v>
      </c>
      <c r="B12" t="s">
        <v>94</v>
      </c>
      <c r="C12" t="s">
        <v>54</v>
      </c>
      <c r="D12">
        <v>10.6</v>
      </c>
      <c r="E12" t="s">
        <v>81</v>
      </c>
      <c r="F12">
        <v>97.69</v>
      </c>
      <c r="G12">
        <v>23</v>
      </c>
      <c r="H12">
        <v>75</v>
      </c>
      <c r="I12">
        <v>43</v>
      </c>
      <c r="J12">
        <v>32</v>
      </c>
      <c r="K12" s="8">
        <v>0.57333333333333336</v>
      </c>
      <c r="L12" s="8">
        <v>32279</v>
      </c>
      <c r="M12" s="8">
        <v>32.6</v>
      </c>
      <c r="N12" s="8">
        <v>2445</v>
      </c>
      <c r="O12" s="8">
        <v>18.5</v>
      </c>
      <c r="P12" s="8">
        <v>6.7</v>
      </c>
      <c r="Q12" s="8">
        <v>13.5</v>
      </c>
      <c r="R12" s="8">
        <v>49.9</v>
      </c>
      <c r="S12" s="8">
        <v>1.5</v>
      </c>
      <c r="T12" s="8">
        <v>3.7</v>
      </c>
      <c r="U12" s="8">
        <v>39.6</v>
      </c>
      <c r="V12" s="8">
        <v>3.5</v>
      </c>
      <c r="W12" s="8">
        <v>4.2</v>
      </c>
      <c r="X12" s="8">
        <v>85</v>
      </c>
      <c r="Y12" s="8">
        <v>2.6</v>
      </c>
      <c r="Z12" s="8">
        <v>8.1</v>
      </c>
      <c r="AA12" s="8">
        <v>10.7</v>
      </c>
      <c r="AB12" s="8">
        <v>4.3</v>
      </c>
      <c r="AC12" s="8">
        <v>6.1</v>
      </c>
      <c r="AD12" s="8">
        <v>2.8</v>
      </c>
      <c r="AE12" s="8">
        <v>1.2</v>
      </c>
      <c r="AF12" s="8">
        <v>0.8</v>
      </c>
      <c r="AG12" s="8">
        <v>0.6</v>
      </c>
      <c r="AH12" s="8">
        <v>2.8</v>
      </c>
      <c r="AI12" s="8">
        <v>5.0999999999999996</v>
      </c>
      <c r="AJ12" s="8">
        <v>114</v>
      </c>
      <c r="AK12" s="8">
        <v>107.8</v>
      </c>
      <c r="AL12" s="8">
        <v>28.6</v>
      </c>
      <c r="AM12" s="8">
        <v>8.1</v>
      </c>
      <c r="AN12" s="8">
        <v>25.4</v>
      </c>
      <c r="AO12" s="8">
        <v>11.6</v>
      </c>
      <c r="AP12" s="8">
        <v>15.007999999999997</v>
      </c>
      <c r="AQ12" s="8">
        <v>38</v>
      </c>
      <c r="AR12" s="8">
        <v>10</v>
      </c>
      <c r="AS12" s="8">
        <v>9.9</v>
      </c>
      <c r="AT12" s="8">
        <v>507</v>
      </c>
      <c r="AU12" s="8">
        <v>28.4</v>
      </c>
      <c r="AV12" s="8">
        <v>16.48</v>
      </c>
      <c r="AW12" s="8">
        <v>1.2326759061833692</v>
      </c>
      <c r="AX12" s="8">
        <v>25.3</v>
      </c>
      <c r="AY12" s="8">
        <v>9.6999999999999993</v>
      </c>
      <c r="AZ12" s="8">
        <v>35.299999999999997</v>
      </c>
      <c r="BA12" s="8">
        <v>2.1800000000000002</v>
      </c>
      <c r="BB12" s="8">
        <v>2.5</v>
      </c>
      <c r="BC12" s="8">
        <v>1.2</v>
      </c>
      <c r="BD12" s="8">
        <v>1719.0602793401638</v>
      </c>
      <c r="BE12" s="8">
        <v>25.9</v>
      </c>
      <c r="BF12" s="8">
        <v>15</v>
      </c>
      <c r="BG12" s="8">
        <v>16.8</v>
      </c>
      <c r="BH12" s="8">
        <v>55.4</v>
      </c>
      <c r="BI12" s="8">
        <v>33.155000000000001</v>
      </c>
      <c r="BJ12" s="8">
        <v>60.3</v>
      </c>
      <c r="BK12" s="8">
        <v>23.8</v>
      </c>
      <c r="BL12" s="8">
        <v>97.52</v>
      </c>
      <c r="BM12" s="8">
        <v>16.899999999999999</v>
      </c>
      <c r="BN12" s="8">
        <v>6.2</v>
      </c>
      <c r="BO12" s="8">
        <v>43.7</v>
      </c>
      <c r="BP12" s="8">
        <v>4.7</v>
      </c>
      <c r="BQ12" s="8">
        <v>6.9</v>
      </c>
      <c r="BR12" s="8">
        <v>0.20799999999999999</v>
      </c>
      <c r="BS12" s="8">
        <v>5.47</v>
      </c>
      <c r="BT12" s="8">
        <v>10.27493138</v>
      </c>
      <c r="BU12" s="8">
        <v>12.420000000000002</v>
      </c>
      <c r="BV12" s="8">
        <v>14.03</v>
      </c>
      <c r="BW12" s="8">
        <v>5.0999999999999996</v>
      </c>
      <c r="BX12" s="8">
        <v>24.52</v>
      </c>
      <c r="BY12" s="8">
        <v>26.999999999999996</v>
      </c>
      <c r="BZ12" s="8">
        <v>16.899999999999999</v>
      </c>
      <c r="CA12" s="8">
        <v>28.7</v>
      </c>
      <c r="CB12" s="8">
        <v>0.29147740201518052</v>
      </c>
      <c r="CC12" s="8">
        <v>0.74736842105263157</v>
      </c>
      <c r="CD12" s="8">
        <v>0.71652173913043482</v>
      </c>
      <c r="CE12" s="8">
        <v>0.6848199478796495</v>
      </c>
      <c r="CF12" s="8">
        <v>0.72285714285714286</v>
      </c>
      <c r="CG12" s="8">
        <v>0.53888888888888886</v>
      </c>
      <c r="CH12" s="8">
        <v>0.70599999999999996</v>
      </c>
      <c r="CI12" s="8">
        <v>0.72666666666666668</v>
      </c>
      <c r="CJ12" s="8">
        <v>0.42799999999999999</v>
      </c>
      <c r="CK12" s="8">
        <v>0.5</v>
      </c>
      <c r="CL12" s="8">
        <v>0.52173913043478259</v>
      </c>
      <c r="CM12" s="8">
        <v>0.95503348852231318</v>
      </c>
      <c r="CN12" s="8">
        <v>0.79142857142857137</v>
      </c>
      <c r="CO12" s="8">
        <v>0.86142857142857143</v>
      </c>
      <c r="CP12" s="8">
        <v>0.59499999999999997</v>
      </c>
      <c r="CQ12" s="8">
        <v>0.88654545454545453</v>
      </c>
      <c r="CR12" s="8">
        <v>0.70416666666666661</v>
      </c>
      <c r="CS12" s="8">
        <v>0.78940476190476194</v>
      </c>
      <c r="CT12" s="8">
        <v>0.36470588235294121</v>
      </c>
      <c r="CU12" s="8">
        <v>0.70483870967741935</v>
      </c>
      <c r="CV12" s="8">
        <v>0.39166666666666666</v>
      </c>
      <c r="CW12" s="8">
        <v>0.57500000000000007</v>
      </c>
      <c r="CX12" s="8">
        <v>0.69333333333333336</v>
      </c>
      <c r="CY12" s="8">
        <v>0.60777777777777775</v>
      </c>
      <c r="CZ12" s="8">
        <v>0.51374656900000004</v>
      </c>
      <c r="DA12" s="8">
        <v>0.59142857142857153</v>
      </c>
      <c r="DB12" s="8">
        <v>0.66809523809523808</v>
      </c>
      <c r="DC12" s="8">
        <v>0.51</v>
      </c>
      <c r="DD12" s="8">
        <v>0.74303030303030304</v>
      </c>
      <c r="DE12" s="8">
        <v>0.74999999999999989</v>
      </c>
      <c r="DF12" s="8">
        <v>0.56333333333333324</v>
      </c>
      <c r="DG12" s="8">
        <v>0.71750000000000003</v>
      </c>
      <c r="DH12" s="8">
        <v>0.7670457947767908</v>
      </c>
      <c r="DI12" s="16">
        <v>0.657417863464966</v>
      </c>
    </row>
    <row r="13" spans="1:113" x14ac:dyDescent="0.25">
      <c r="A13" t="s">
        <v>80</v>
      </c>
      <c r="B13" t="s">
        <v>91</v>
      </c>
      <c r="C13" t="s">
        <v>54</v>
      </c>
      <c r="D13">
        <v>10.6</v>
      </c>
      <c r="E13" t="s">
        <v>81</v>
      </c>
      <c r="F13">
        <v>97.69</v>
      </c>
      <c r="G13">
        <v>23</v>
      </c>
      <c r="H13">
        <v>21</v>
      </c>
      <c r="I13">
        <v>12</v>
      </c>
      <c r="J13">
        <v>9</v>
      </c>
      <c r="K13" s="8">
        <v>0.5714285714285714</v>
      </c>
      <c r="L13" s="8">
        <v>8069.75</v>
      </c>
      <c r="M13" s="8">
        <v>29.4</v>
      </c>
      <c r="N13" s="8">
        <v>617.4</v>
      </c>
      <c r="O13" s="8">
        <v>15.5</v>
      </c>
      <c r="P13" s="8">
        <v>5.9</v>
      </c>
      <c r="Q13" s="8">
        <v>11.5</v>
      </c>
      <c r="R13" s="8">
        <v>51</v>
      </c>
      <c r="S13" s="8">
        <v>1.3</v>
      </c>
      <c r="T13" s="8">
        <v>3.3</v>
      </c>
      <c r="U13" s="8">
        <v>40.6</v>
      </c>
      <c r="V13" s="8">
        <v>2.4</v>
      </c>
      <c r="W13" s="8">
        <v>2.8</v>
      </c>
      <c r="X13" s="8">
        <v>86.4</v>
      </c>
      <c r="Y13" s="8">
        <v>2.6</v>
      </c>
      <c r="Z13" s="8">
        <v>8</v>
      </c>
      <c r="AA13" s="8">
        <v>10.6</v>
      </c>
      <c r="AB13" s="8">
        <v>4.3</v>
      </c>
      <c r="AC13" s="8">
        <v>4.5999999999999996</v>
      </c>
      <c r="AD13" s="8">
        <v>2.2000000000000002</v>
      </c>
      <c r="AE13" s="8">
        <v>1.4</v>
      </c>
      <c r="AF13" s="8">
        <v>0.6</v>
      </c>
      <c r="AG13" s="8">
        <v>0.4</v>
      </c>
      <c r="AH13" s="8">
        <v>2.4</v>
      </c>
      <c r="AI13" s="8">
        <v>3.9</v>
      </c>
      <c r="AJ13" s="8">
        <v>108.4</v>
      </c>
      <c r="AK13" s="8">
        <v>103</v>
      </c>
      <c r="AL13" s="8">
        <v>23.8</v>
      </c>
      <c r="AM13" s="8">
        <v>8.6</v>
      </c>
      <c r="AN13" s="8">
        <v>28.7</v>
      </c>
      <c r="AO13" s="8">
        <v>11.3</v>
      </c>
      <c r="AP13" s="8">
        <v>11.871999999999998</v>
      </c>
      <c r="AQ13" s="8">
        <v>11</v>
      </c>
      <c r="AR13" s="8">
        <v>0</v>
      </c>
      <c r="AS13" s="8">
        <v>11</v>
      </c>
      <c r="AT13" s="8">
        <v>450</v>
      </c>
      <c r="AU13" s="8">
        <v>27.7</v>
      </c>
      <c r="AV13" s="8">
        <v>16.39</v>
      </c>
      <c r="AW13" s="8">
        <v>1.3055929919137468</v>
      </c>
      <c r="AX13" s="8">
        <v>23.6</v>
      </c>
      <c r="AY13" s="8">
        <v>9.6999999999999993</v>
      </c>
      <c r="AZ13" s="8">
        <v>30.700000000000003</v>
      </c>
      <c r="BA13" s="8">
        <v>2.09</v>
      </c>
      <c r="BB13" s="8">
        <v>2.5</v>
      </c>
      <c r="BC13" s="8">
        <v>1.2</v>
      </c>
      <c r="BD13" s="8">
        <v>1537.4085116738775</v>
      </c>
      <c r="BE13" s="8">
        <v>20.9</v>
      </c>
      <c r="BF13" s="8">
        <v>14</v>
      </c>
      <c r="BG13" s="8">
        <v>18.3</v>
      </c>
      <c r="BH13" s="8">
        <v>56.8</v>
      </c>
      <c r="BI13" s="8">
        <v>33.015000000000001</v>
      </c>
      <c r="BJ13" s="8">
        <v>60.9</v>
      </c>
      <c r="BK13" s="8">
        <v>20.9</v>
      </c>
      <c r="BL13" s="8">
        <v>99.65</v>
      </c>
      <c r="BM13" s="8">
        <v>18</v>
      </c>
      <c r="BN13" s="8">
        <v>5.4</v>
      </c>
      <c r="BO13" s="8">
        <v>38.9</v>
      </c>
      <c r="BP13" s="8">
        <v>3.5</v>
      </c>
      <c r="BQ13" s="8">
        <v>8</v>
      </c>
      <c r="BR13" s="8">
        <v>0.222</v>
      </c>
      <c r="BS13" s="8">
        <v>4.3</v>
      </c>
      <c r="BT13" s="8">
        <v>11</v>
      </c>
      <c r="BU13" s="8">
        <v>11.73</v>
      </c>
      <c r="BV13" s="8">
        <v>13.5</v>
      </c>
      <c r="BW13" s="8">
        <v>4.5</v>
      </c>
      <c r="BX13" s="8">
        <v>23.5</v>
      </c>
      <c r="BY13" s="8">
        <v>24.500000000000004</v>
      </c>
      <c r="BZ13" s="8">
        <v>15</v>
      </c>
      <c r="CA13" s="8">
        <v>25.6</v>
      </c>
      <c r="CB13" s="8">
        <v>0.26254536150479379</v>
      </c>
      <c r="CC13" s="8">
        <v>0.72894736842105257</v>
      </c>
      <c r="CD13" s="8">
        <v>0.71260869565217388</v>
      </c>
      <c r="CE13" s="8">
        <v>0.72532943995208154</v>
      </c>
      <c r="CF13" s="8">
        <v>0.67428571428571438</v>
      </c>
      <c r="CG13" s="8">
        <v>0.53888888888888886</v>
      </c>
      <c r="CH13" s="8">
        <v>0.6140000000000001</v>
      </c>
      <c r="CI13" s="8">
        <v>0.69666666666666666</v>
      </c>
      <c r="CJ13" s="8">
        <v>0.42399999999999999</v>
      </c>
      <c r="CK13" s="8">
        <v>0.5</v>
      </c>
      <c r="CL13" s="8">
        <v>0.52173913043478259</v>
      </c>
      <c r="CM13" s="8">
        <v>0.85411583981882078</v>
      </c>
      <c r="CN13" s="8">
        <v>0.81142857142857139</v>
      </c>
      <c r="CO13" s="8">
        <v>0.87</v>
      </c>
      <c r="CP13" s="8">
        <v>0.52249999999999996</v>
      </c>
      <c r="CQ13" s="8">
        <v>0.905909090909091</v>
      </c>
      <c r="CR13" s="8">
        <v>0.75</v>
      </c>
      <c r="CS13" s="8">
        <v>0.78607142857142853</v>
      </c>
      <c r="CT13" s="8">
        <v>0.31764705882352945</v>
      </c>
      <c r="CU13" s="8">
        <v>0.6274193548387097</v>
      </c>
      <c r="CV13" s="8">
        <v>0.29166666666666669</v>
      </c>
      <c r="CW13" s="8">
        <v>0.66666666666666663</v>
      </c>
      <c r="CX13" s="8">
        <v>0.74</v>
      </c>
      <c r="CY13" s="8">
        <v>0.47777777777777775</v>
      </c>
      <c r="CZ13" s="8">
        <v>0.55000000000000004</v>
      </c>
      <c r="DA13" s="8">
        <v>0.55857142857142861</v>
      </c>
      <c r="DB13" s="8">
        <v>0.6428571428571429</v>
      </c>
      <c r="DC13" s="8">
        <v>0.45</v>
      </c>
      <c r="DD13" s="8">
        <v>0.71212121212121215</v>
      </c>
      <c r="DE13" s="8">
        <v>0.68055555555555569</v>
      </c>
      <c r="DF13" s="8">
        <v>0.5</v>
      </c>
      <c r="DG13" s="8">
        <v>0.64</v>
      </c>
      <c r="DH13" s="8">
        <v>0.69090884606524683</v>
      </c>
      <c r="DI13" s="16">
        <v>0.63070882953041274</v>
      </c>
    </row>
    <row r="14" spans="1:113" x14ac:dyDescent="0.25">
      <c r="A14" t="s">
        <v>80</v>
      </c>
      <c r="B14" t="s">
        <v>93</v>
      </c>
      <c r="C14" t="s">
        <v>54</v>
      </c>
      <c r="D14">
        <v>10.6</v>
      </c>
      <c r="E14" t="s">
        <v>81</v>
      </c>
      <c r="F14">
        <v>97.69</v>
      </c>
      <c r="G14">
        <v>23</v>
      </c>
      <c r="H14">
        <v>54</v>
      </c>
      <c r="I14">
        <v>30</v>
      </c>
      <c r="J14">
        <v>24</v>
      </c>
      <c r="K14" s="8">
        <v>0.55555555555555558</v>
      </c>
      <c r="L14" s="8">
        <v>24209.25</v>
      </c>
      <c r="M14" s="8">
        <v>31.5</v>
      </c>
      <c r="N14" s="8">
        <v>1701</v>
      </c>
      <c r="O14" s="8">
        <v>17.2</v>
      </c>
      <c r="P14" s="8">
        <v>6.2</v>
      </c>
      <c r="Q14" s="8">
        <v>12.7</v>
      </c>
      <c r="R14" s="8">
        <v>48.8</v>
      </c>
      <c r="S14" s="8">
        <v>1.3</v>
      </c>
      <c r="T14" s="8">
        <v>3.5</v>
      </c>
      <c r="U14" s="8">
        <v>37.200000000000003</v>
      </c>
      <c r="V14" s="8">
        <v>3.5</v>
      </c>
      <c r="W14" s="8">
        <v>4.0999999999999996</v>
      </c>
      <c r="X14" s="8">
        <v>84.8</v>
      </c>
      <c r="Y14" s="8">
        <v>2.8</v>
      </c>
      <c r="Z14" s="8">
        <v>7.8</v>
      </c>
      <c r="AA14" s="8">
        <v>10.6</v>
      </c>
      <c r="AB14" s="8">
        <v>4.3</v>
      </c>
      <c r="AC14" s="8">
        <v>6</v>
      </c>
      <c r="AD14" s="8">
        <v>2.8</v>
      </c>
      <c r="AE14" s="8">
        <v>1.1000000000000001</v>
      </c>
      <c r="AF14" s="8">
        <v>0.8</v>
      </c>
      <c r="AG14" s="8">
        <v>0.6</v>
      </c>
      <c r="AH14" s="8">
        <v>2.8</v>
      </c>
      <c r="AI14" s="8">
        <v>5.0999999999999996</v>
      </c>
      <c r="AJ14" s="8">
        <v>112.5</v>
      </c>
      <c r="AK14" s="8">
        <v>107.8</v>
      </c>
      <c r="AL14" s="8">
        <v>28.9</v>
      </c>
      <c r="AM14" s="8">
        <v>8.8000000000000007</v>
      </c>
      <c r="AN14" s="8">
        <v>26</v>
      </c>
      <c r="AO14" s="8">
        <v>12</v>
      </c>
      <c r="AP14" s="8">
        <v>13.995999999999997</v>
      </c>
      <c r="AQ14" s="8">
        <v>26</v>
      </c>
      <c r="AR14" s="8">
        <v>6</v>
      </c>
      <c r="AS14" s="8">
        <v>10</v>
      </c>
      <c r="AT14" s="8">
        <v>489</v>
      </c>
      <c r="AU14" s="8">
        <v>28.199999999999996</v>
      </c>
      <c r="AV14" s="8">
        <v>16.349999999999998</v>
      </c>
      <c r="AW14" s="8">
        <v>1.2289225492998002</v>
      </c>
      <c r="AX14" s="8">
        <v>25.8</v>
      </c>
      <c r="AY14" s="8">
        <v>9.6999999999999993</v>
      </c>
      <c r="AZ14" s="8">
        <v>33.799999999999997</v>
      </c>
      <c r="BA14" s="8">
        <v>2.15</v>
      </c>
      <c r="BB14" s="8">
        <v>2.5</v>
      </c>
      <c r="BC14" s="8">
        <v>1.2</v>
      </c>
      <c r="BD14" s="8">
        <v>1741.4250038744105</v>
      </c>
      <c r="BE14" s="8">
        <v>27.6</v>
      </c>
      <c r="BF14" s="8">
        <v>16</v>
      </c>
      <c r="BG14" s="8">
        <v>17.2</v>
      </c>
      <c r="BH14" s="8">
        <v>53.9</v>
      </c>
      <c r="BI14" s="8">
        <v>33.14</v>
      </c>
      <c r="BJ14" s="8">
        <v>59.3</v>
      </c>
      <c r="BK14" s="8">
        <v>23.3</v>
      </c>
      <c r="BL14" s="8">
        <v>97.91</v>
      </c>
      <c r="BM14" s="8">
        <v>16.600000000000001</v>
      </c>
      <c r="BN14" s="8">
        <v>4.7</v>
      </c>
      <c r="BO14" s="8">
        <v>41.8</v>
      </c>
      <c r="BP14" s="8">
        <v>3.4</v>
      </c>
      <c r="BQ14" s="8">
        <v>7</v>
      </c>
      <c r="BR14" s="8">
        <v>0.21</v>
      </c>
      <c r="BS14" s="8">
        <v>4.2</v>
      </c>
      <c r="BT14" s="8">
        <v>10.4</v>
      </c>
      <c r="BU14" s="8">
        <v>11.43</v>
      </c>
      <c r="BV14" s="8">
        <v>13</v>
      </c>
      <c r="BW14" s="8">
        <v>4</v>
      </c>
      <c r="BX14" s="8">
        <v>23</v>
      </c>
      <c r="BY14" s="8">
        <v>25.799999999999994</v>
      </c>
      <c r="BZ14" s="8">
        <v>16.3</v>
      </c>
      <c r="CA14" s="8">
        <v>27.5</v>
      </c>
      <c r="CB14" s="8">
        <v>0.27816743735011268</v>
      </c>
      <c r="CC14" s="8">
        <v>0.7421052631578946</v>
      </c>
      <c r="CD14" s="8">
        <v>0.7108695652173912</v>
      </c>
      <c r="CE14" s="8">
        <v>0.68273474961100011</v>
      </c>
      <c r="CF14" s="8">
        <v>0.73714285714285721</v>
      </c>
      <c r="CG14" s="8">
        <v>0.53888888888888886</v>
      </c>
      <c r="CH14" s="8">
        <v>0.67599999999999993</v>
      </c>
      <c r="CI14" s="8">
        <v>0.71666666666666667</v>
      </c>
      <c r="CJ14" s="8">
        <v>0.42399999999999999</v>
      </c>
      <c r="CK14" s="8">
        <v>0.5</v>
      </c>
      <c r="CL14" s="8">
        <v>0.52173913043478259</v>
      </c>
      <c r="CM14" s="8">
        <v>0.96745833548578364</v>
      </c>
      <c r="CN14" s="8">
        <v>0.77</v>
      </c>
      <c r="CO14" s="8">
        <v>0.84714285714285709</v>
      </c>
      <c r="CP14" s="8">
        <v>0.58250000000000002</v>
      </c>
      <c r="CQ14" s="8">
        <v>0.89009090909090904</v>
      </c>
      <c r="CR14" s="8">
        <v>0.69166666666666676</v>
      </c>
      <c r="CS14" s="8">
        <v>0.78904761904761911</v>
      </c>
      <c r="CT14" s="8">
        <v>0.27647058823529413</v>
      </c>
      <c r="CU14" s="8">
        <v>0.67419354838709677</v>
      </c>
      <c r="CV14" s="8">
        <v>0.28333333333333333</v>
      </c>
      <c r="CW14" s="8">
        <v>0.58333333333333337</v>
      </c>
      <c r="CX14" s="8">
        <v>0.7</v>
      </c>
      <c r="CY14" s="8">
        <v>0.46666666666666667</v>
      </c>
      <c r="CZ14" s="8">
        <v>0.52</v>
      </c>
      <c r="DA14" s="8">
        <v>0.54428571428571426</v>
      </c>
      <c r="DB14" s="8">
        <v>0.61904761904761907</v>
      </c>
      <c r="DC14" s="8">
        <v>0.4</v>
      </c>
      <c r="DD14" s="8">
        <v>0.69696969696969702</v>
      </c>
      <c r="DE14" s="8">
        <v>0.71666666666666645</v>
      </c>
      <c r="DF14" s="8">
        <v>0.54333333333333333</v>
      </c>
      <c r="DG14" s="8">
        <v>0.6875</v>
      </c>
      <c r="DH14" s="8">
        <v>0.73201957197398071</v>
      </c>
      <c r="DI14" s="16">
        <v>0.63224604939956397</v>
      </c>
    </row>
    <row r="15" spans="1:113" x14ac:dyDescent="0.25">
      <c r="A15" t="s">
        <v>53</v>
      </c>
      <c r="B15" t="s">
        <v>91</v>
      </c>
      <c r="C15" t="s">
        <v>54</v>
      </c>
      <c r="D15">
        <v>10.6</v>
      </c>
      <c r="E15" t="s">
        <v>55</v>
      </c>
      <c r="F15">
        <v>96.75</v>
      </c>
      <c r="G15">
        <v>24</v>
      </c>
      <c r="H15">
        <v>20</v>
      </c>
      <c r="I15">
        <v>14</v>
      </c>
      <c r="J15">
        <v>6</v>
      </c>
      <c r="K15" s="8">
        <v>0.7</v>
      </c>
      <c r="L15" s="8">
        <v>1337</v>
      </c>
      <c r="M15" s="8">
        <v>33.1</v>
      </c>
      <c r="N15" s="8">
        <v>662</v>
      </c>
      <c r="O15" s="8">
        <v>14.3</v>
      </c>
      <c r="P15" s="8">
        <v>5.7</v>
      </c>
      <c r="Q15" s="8">
        <v>10.4</v>
      </c>
      <c r="R15" s="8">
        <v>54.8</v>
      </c>
      <c r="S15" s="8">
        <v>0</v>
      </c>
      <c r="T15" s="8">
        <v>0</v>
      </c>
      <c r="U15" s="8">
        <v>0</v>
      </c>
      <c r="V15" s="8">
        <v>2.9</v>
      </c>
      <c r="W15" s="8">
        <v>4.5999999999999996</v>
      </c>
      <c r="X15" s="8">
        <v>63</v>
      </c>
      <c r="Y15" s="8">
        <v>5.3</v>
      </c>
      <c r="Z15" s="8">
        <v>9.9</v>
      </c>
      <c r="AA15" s="8">
        <v>15.2</v>
      </c>
      <c r="AB15" s="8">
        <v>4.7</v>
      </c>
      <c r="AC15" s="8">
        <v>3.7</v>
      </c>
      <c r="AD15" s="8">
        <v>3.3</v>
      </c>
      <c r="AE15" s="8">
        <v>1.5</v>
      </c>
      <c r="AF15" s="8">
        <v>1.2</v>
      </c>
      <c r="AG15" s="8">
        <v>0.8</v>
      </c>
      <c r="AH15" s="8">
        <v>3.2</v>
      </c>
      <c r="AI15" s="8">
        <v>4.4000000000000004</v>
      </c>
      <c r="AJ15" s="8">
        <v>109.8</v>
      </c>
      <c r="AK15" s="8">
        <v>107.3</v>
      </c>
      <c r="AL15" s="8">
        <v>16.5</v>
      </c>
      <c r="AM15" s="8">
        <v>15.7</v>
      </c>
      <c r="AN15" s="8">
        <v>32.5</v>
      </c>
      <c r="AO15" s="8">
        <v>17</v>
      </c>
      <c r="AP15" s="8">
        <v>10.007999999999999</v>
      </c>
      <c r="AQ15" s="8">
        <v>14</v>
      </c>
      <c r="AR15" s="8">
        <v>0</v>
      </c>
      <c r="AS15" s="8">
        <v>12</v>
      </c>
      <c r="AT15" s="8">
        <v>470</v>
      </c>
      <c r="AU15" s="8">
        <v>33.599999999999994</v>
      </c>
      <c r="AV15" s="8">
        <v>15.52</v>
      </c>
      <c r="AW15" s="8">
        <v>1.4288569144684256</v>
      </c>
      <c r="AX15" s="8">
        <v>19</v>
      </c>
      <c r="AY15" s="8">
        <v>10.199999999999999</v>
      </c>
      <c r="AZ15" s="8">
        <v>33.200000000000003</v>
      </c>
      <c r="BA15" s="8">
        <v>1.1200000000000001</v>
      </c>
      <c r="BB15" s="8">
        <v>3.2</v>
      </c>
      <c r="BC15" s="8">
        <v>1.2</v>
      </c>
      <c r="BD15" s="8">
        <v>1489.881338163018</v>
      </c>
      <c r="BE15" s="8">
        <v>27.9</v>
      </c>
      <c r="BF15" s="8">
        <v>21</v>
      </c>
      <c r="BG15" s="8">
        <v>23.7</v>
      </c>
      <c r="BH15" s="8">
        <v>54.8</v>
      </c>
      <c r="BI15" s="8">
        <v>36.095000000000006</v>
      </c>
      <c r="BJ15" s="8">
        <v>57.5</v>
      </c>
      <c r="BK15" s="8">
        <v>20.3</v>
      </c>
      <c r="BL15" s="8">
        <v>97.83</v>
      </c>
      <c r="BM15" s="8">
        <v>15.3</v>
      </c>
      <c r="BN15" s="8">
        <v>2.5</v>
      </c>
      <c r="BO15" s="8">
        <v>42.7</v>
      </c>
      <c r="BP15" s="8">
        <v>2</v>
      </c>
      <c r="BQ15" s="8">
        <v>6</v>
      </c>
      <c r="BR15" s="8">
        <v>0.2</v>
      </c>
      <c r="BS15" s="8">
        <v>3</v>
      </c>
      <c r="BT15" s="8">
        <v>5</v>
      </c>
      <c r="BU15" s="8">
        <v>12.579999999999998</v>
      </c>
      <c r="BV15" s="8">
        <v>7.3</v>
      </c>
      <c r="BW15" s="8">
        <v>3.6</v>
      </c>
      <c r="BX15" s="8">
        <v>21</v>
      </c>
      <c r="BY15" s="8">
        <v>26.200000000000006</v>
      </c>
      <c r="BZ15" s="8">
        <v>15.666666666666666</v>
      </c>
      <c r="CA15" s="8">
        <v>26.600000000000005</v>
      </c>
      <c r="CB15" s="8">
        <v>0.28447114296197418</v>
      </c>
      <c r="CC15" s="8">
        <v>0.88421052631578934</v>
      </c>
      <c r="CD15" s="8">
        <v>0.67478260869565221</v>
      </c>
      <c r="CE15" s="8">
        <v>0.79380939692690311</v>
      </c>
      <c r="CF15" s="8">
        <v>0.54285714285714282</v>
      </c>
      <c r="CG15" s="8">
        <v>0.56666666666666665</v>
      </c>
      <c r="CH15" s="8">
        <v>0.66400000000000003</v>
      </c>
      <c r="CI15" s="8">
        <v>0.37333333333333335</v>
      </c>
      <c r="CJ15" s="8">
        <v>0.60799999999999998</v>
      </c>
      <c r="CK15" s="8">
        <v>0.64</v>
      </c>
      <c r="CL15" s="8">
        <v>0.52173913043478259</v>
      </c>
      <c r="CM15" s="8">
        <v>0.82771185453500995</v>
      </c>
      <c r="CN15" s="8">
        <v>0.78285714285714281</v>
      </c>
      <c r="CO15" s="8">
        <v>0.8214285714285714</v>
      </c>
      <c r="CP15" s="8">
        <v>0.50750000000000006</v>
      </c>
      <c r="CQ15" s="8">
        <v>0.88936363636363636</v>
      </c>
      <c r="CR15" s="8">
        <v>0.63750000000000007</v>
      </c>
      <c r="CS15" s="8">
        <v>0.859404761904762</v>
      </c>
      <c r="CT15" s="8">
        <v>0.14705882352941177</v>
      </c>
      <c r="CU15" s="8">
        <v>0.68870967741935485</v>
      </c>
      <c r="CV15" s="8">
        <v>0.16666666666666666</v>
      </c>
      <c r="CW15" s="8">
        <v>0.5</v>
      </c>
      <c r="CX15" s="8">
        <v>0.66666666666666674</v>
      </c>
      <c r="CY15" s="8">
        <v>0.33333333333333331</v>
      </c>
      <c r="CZ15" s="8">
        <v>0.25</v>
      </c>
      <c r="DA15" s="8">
        <v>0.59904761904761894</v>
      </c>
      <c r="DB15" s="8">
        <v>0.34761904761904761</v>
      </c>
      <c r="DC15" s="8">
        <v>0.36</v>
      </c>
      <c r="DD15" s="8">
        <v>0.63636363636363635</v>
      </c>
      <c r="DE15" s="8">
        <v>0.72777777777777797</v>
      </c>
      <c r="DF15" s="8">
        <v>0.52222222222222225</v>
      </c>
      <c r="DG15" s="8">
        <v>0.66500000000000015</v>
      </c>
      <c r="DH15" s="8">
        <v>0.74860827095256366</v>
      </c>
      <c r="DI15" s="16">
        <v>0.59231995355992773</v>
      </c>
    </row>
    <row r="16" spans="1:113" x14ac:dyDescent="0.25">
      <c r="A16" t="s">
        <v>80</v>
      </c>
      <c r="B16" t="s">
        <v>92</v>
      </c>
      <c r="C16" t="s">
        <v>54</v>
      </c>
      <c r="D16">
        <v>10.6</v>
      </c>
      <c r="E16" t="s">
        <v>81</v>
      </c>
      <c r="F16">
        <v>97.69</v>
      </c>
      <c r="G16">
        <v>23</v>
      </c>
      <c r="H16">
        <v>29</v>
      </c>
      <c r="I16">
        <v>16</v>
      </c>
      <c r="J16">
        <v>13</v>
      </c>
      <c r="K16" s="8">
        <v>0.55172413793103448</v>
      </c>
      <c r="L16" s="8">
        <v>16139.5</v>
      </c>
      <c r="M16" s="8">
        <v>30.3</v>
      </c>
      <c r="N16" s="8">
        <v>878.7</v>
      </c>
      <c r="O16" s="8">
        <v>16.3</v>
      </c>
      <c r="P16" s="8">
        <v>6</v>
      </c>
      <c r="Q16" s="8">
        <v>12</v>
      </c>
      <c r="R16" s="8">
        <v>50.4</v>
      </c>
      <c r="S16" s="8">
        <v>1.2</v>
      </c>
      <c r="T16" s="8">
        <v>3.4</v>
      </c>
      <c r="U16" s="8">
        <v>36.4</v>
      </c>
      <c r="V16" s="8">
        <v>3</v>
      </c>
      <c r="W16" s="8">
        <v>3.4</v>
      </c>
      <c r="X16" s="8">
        <v>87.8</v>
      </c>
      <c r="Y16" s="8">
        <v>2.6</v>
      </c>
      <c r="Z16" s="8">
        <v>7.7</v>
      </c>
      <c r="AA16" s="8">
        <v>10.199999999999999</v>
      </c>
      <c r="AB16" s="8">
        <v>3.9</v>
      </c>
      <c r="AC16" s="8">
        <v>4.5</v>
      </c>
      <c r="AD16" s="8">
        <v>2.4</v>
      </c>
      <c r="AE16" s="8">
        <v>1.2</v>
      </c>
      <c r="AF16" s="8">
        <v>0.8</v>
      </c>
      <c r="AG16" s="8">
        <v>0.4</v>
      </c>
      <c r="AH16" s="8">
        <v>2.4</v>
      </c>
      <c r="AI16" s="8">
        <v>4.4000000000000004</v>
      </c>
      <c r="AJ16" s="8">
        <v>109.9</v>
      </c>
      <c r="AK16" s="8">
        <v>102.6</v>
      </c>
      <c r="AL16" s="8">
        <v>23.2</v>
      </c>
      <c r="AM16" s="8">
        <v>8.3000000000000007</v>
      </c>
      <c r="AN16" s="8">
        <v>26</v>
      </c>
      <c r="AO16" s="8">
        <v>11.7</v>
      </c>
      <c r="AP16" s="8">
        <v>12.815999999999999</v>
      </c>
      <c r="AQ16" s="8">
        <v>13</v>
      </c>
      <c r="AR16" s="8">
        <v>0</v>
      </c>
      <c r="AS16" s="8">
        <v>10.5</v>
      </c>
      <c r="AT16" s="8">
        <v>440</v>
      </c>
      <c r="AU16" s="8">
        <v>26.5</v>
      </c>
      <c r="AV16" s="8">
        <v>15.4</v>
      </c>
      <c r="AW16" s="8">
        <v>1.2718476903870164</v>
      </c>
      <c r="AX16" s="8">
        <v>22.3</v>
      </c>
      <c r="AY16" s="8">
        <v>8.6</v>
      </c>
      <c r="AZ16" s="8">
        <v>31</v>
      </c>
      <c r="BA16" s="8">
        <v>1.9</v>
      </c>
      <c r="BB16" s="8">
        <v>2.5</v>
      </c>
      <c r="BC16" s="8">
        <v>1.2</v>
      </c>
      <c r="BD16" s="8">
        <v>1762.1150589530075</v>
      </c>
      <c r="BE16" s="8">
        <v>25</v>
      </c>
      <c r="BF16" s="8">
        <v>15</v>
      </c>
      <c r="BG16" s="8">
        <v>16.899999999999999</v>
      </c>
      <c r="BH16" s="8">
        <v>55.6</v>
      </c>
      <c r="BI16" s="8">
        <v>33.120000000000005</v>
      </c>
      <c r="BJ16" s="8">
        <v>60.5</v>
      </c>
      <c r="BK16" s="8">
        <v>22.1</v>
      </c>
      <c r="BL16" s="8">
        <v>97.69</v>
      </c>
      <c r="BM16" s="8">
        <v>17.399999999999999</v>
      </c>
      <c r="BN16" s="8">
        <v>7.3</v>
      </c>
      <c r="BO16" s="8">
        <v>38.9</v>
      </c>
      <c r="BP16" s="8">
        <v>4.9000000000000004</v>
      </c>
      <c r="BQ16" s="8">
        <v>7.5</v>
      </c>
      <c r="BR16" s="8">
        <v>0.215</v>
      </c>
      <c r="BS16" s="8">
        <v>5.5</v>
      </c>
      <c r="BT16" s="8">
        <v>10.8</v>
      </c>
      <c r="BU16" s="8">
        <v>11.63</v>
      </c>
      <c r="BV16" s="8">
        <v>13.5</v>
      </c>
      <c r="BW16" s="8">
        <v>4.5999999999999996</v>
      </c>
      <c r="BX16" s="8">
        <v>23.8</v>
      </c>
      <c r="BY16" s="8">
        <v>24.200000000000003</v>
      </c>
      <c r="BZ16" s="8">
        <v>14.666666666666666</v>
      </c>
      <c r="CA16" s="8">
        <v>25.799999999999997</v>
      </c>
      <c r="CB16" s="8">
        <v>0.2582007815149272</v>
      </c>
      <c r="CC16" s="8">
        <v>0.69736842105263153</v>
      </c>
      <c r="CD16" s="8">
        <v>0.66956521739130437</v>
      </c>
      <c r="CE16" s="8">
        <v>0.70658205021500908</v>
      </c>
      <c r="CF16" s="8">
        <v>0.63714285714285712</v>
      </c>
      <c r="CG16" s="8">
        <v>0.47777777777777775</v>
      </c>
      <c r="CH16" s="8">
        <v>0.62</v>
      </c>
      <c r="CI16" s="8">
        <v>0.6333333333333333</v>
      </c>
      <c r="CJ16" s="8">
        <v>0.40799999999999997</v>
      </c>
      <c r="CK16" s="8">
        <v>0.5</v>
      </c>
      <c r="CL16" s="8">
        <v>0.52173913043478259</v>
      </c>
      <c r="CM16" s="8">
        <v>0.9789528105294486</v>
      </c>
      <c r="CN16" s="8">
        <v>0.79428571428571426</v>
      </c>
      <c r="CO16" s="8">
        <v>0.86428571428571432</v>
      </c>
      <c r="CP16" s="8">
        <v>0.55249999999999999</v>
      </c>
      <c r="CQ16" s="8">
        <v>0.88809090909090904</v>
      </c>
      <c r="CR16" s="8">
        <v>0.72499999999999998</v>
      </c>
      <c r="CS16" s="8">
        <v>0.7885714285714287</v>
      </c>
      <c r="CT16" s="8">
        <v>0.42941176470588233</v>
      </c>
      <c r="CU16" s="8">
        <v>0.6274193548387097</v>
      </c>
      <c r="CV16" s="8">
        <v>0.40833333333333338</v>
      </c>
      <c r="CW16" s="8">
        <v>0.625</v>
      </c>
      <c r="CX16" s="8">
        <v>0.71666666666666667</v>
      </c>
      <c r="CY16" s="8">
        <v>0.61111111111111116</v>
      </c>
      <c r="CZ16" s="8">
        <v>0.54</v>
      </c>
      <c r="DA16" s="8">
        <v>0.55380952380952386</v>
      </c>
      <c r="DB16" s="8">
        <v>0.6428571428571429</v>
      </c>
      <c r="DC16" s="8">
        <v>0.45999999999999996</v>
      </c>
      <c r="DD16" s="8">
        <v>0.72121212121212119</v>
      </c>
      <c r="DE16" s="8">
        <v>0.67222222222222228</v>
      </c>
      <c r="DF16" s="8">
        <v>0.48888888888888887</v>
      </c>
      <c r="DG16" s="8">
        <v>0.64499999999999991</v>
      </c>
      <c r="DH16" s="8">
        <v>0.67947574082875584</v>
      </c>
      <c r="DI16" s="16">
        <v>0.63389385108078955</v>
      </c>
    </row>
    <row r="17" spans="1:113" x14ac:dyDescent="0.25">
      <c r="A17" t="s">
        <v>56</v>
      </c>
      <c r="B17" t="s">
        <v>92</v>
      </c>
      <c r="C17" t="s">
        <v>54</v>
      </c>
      <c r="D17">
        <v>10.6</v>
      </c>
      <c r="E17" t="s">
        <v>57</v>
      </c>
      <c r="F17">
        <v>101.48</v>
      </c>
      <c r="G17">
        <v>25</v>
      </c>
      <c r="H17">
        <v>31</v>
      </c>
      <c r="I17">
        <v>15</v>
      </c>
      <c r="J17">
        <v>16</v>
      </c>
      <c r="K17" s="8">
        <v>0.4838709677419355</v>
      </c>
      <c r="L17" s="8">
        <v>3842.5833333333348</v>
      </c>
      <c r="M17" s="8">
        <v>35.299999999999997</v>
      </c>
      <c r="N17" s="8">
        <v>1094.3</v>
      </c>
      <c r="O17" s="8">
        <v>25.8</v>
      </c>
      <c r="P17" s="8">
        <v>9.4</v>
      </c>
      <c r="Q17" s="8">
        <v>16.7</v>
      </c>
      <c r="R17" s="8">
        <v>56.3</v>
      </c>
      <c r="S17" s="8">
        <v>0.7</v>
      </c>
      <c r="T17" s="8">
        <v>1.9</v>
      </c>
      <c r="U17" s="8">
        <v>36.700000000000003</v>
      </c>
      <c r="V17" s="8">
        <v>6.4</v>
      </c>
      <c r="W17" s="8">
        <v>7.9</v>
      </c>
      <c r="X17" s="8">
        <v>80.7</v>
      </c>
      <c r="Y17" s="8">
        <v>2.4</v>
      </c>
      <c r="Z17" s="8">
        <v>7.8</v>
      </c>
      <c r="AA17" s="8">
        <v>10.199999999999999</v>
      </c>
      <c r="AB17" s="8">
        <v>2.4</v>
      </c>
      <c r="AC17" s="8">
        <v>2.4</v>
      </c>
      <c r="AD17" s="8">
        <v>2.1</v>
      </c>
      <c r="AE17" s="8">
        <v>1.1000000000000001</v>
      </c>
      <c r="AF17" s="8">
        <v>2.1</v>
      </c>
      <c r="AG17" s="8">
        <v>0.6</v>
      </c>
      <c r="AH17" s="8">
        <v>1.9</v>
      </c>
      <c r="AI17" s="8">
        <v>7.2</v>
      </c>
      <c r="AJ17" s="8">
        <v>109.3</v>
      </c>
      <c r="AK17" s="8">
        <v>103.7</v>
      </c>
      <c r="AL17" s="8">
        <v>11</v>
      </c>
      <c r="AM17" s="8">
        <v>7.1</v>
      </c>
      <c r="AN17" s="8">
        <v>20.6</v>
      </c>
      <c r="AO17" s="8">
        <v>8.5</v>
      </c>
      <c r="AP17" s="8">
        <v>19.208000000000002</v>
      </c>
      <c r="AQ17" s="8">
        <v>19</v>
      </c>
      <c r="AR17" s="8">
        <v>0</v>
      </c>
      <c r="AS17" s="8">
        <v>13.2</v>
      </c>
      <c r="AT17" s="8">
        <v>690</v>
      </c>
      <c r="AU17" s="8">
        <v>26.900000000000002</v>
      </c>
      <c r="AV17" s="8">
        <v>15.34</v>
      </c>
      <c r="AW17" s="8">
        <v>1.3431903373594334</v>
      </c>
      <c r="AX17" s="8">
        <v>9.6</v>
      </c>
      <c r="AY17" s="8">
        <v>5.3</v>
      </c>
      <c r="AZ17" s="8">
        <v>38.4</v>
      </c>
      <c r="BA17" s="8">
        <v>1.1399999999999999</v>
      </c>
      <c r="BB17" s="8">
        <v>1.8</v>
      </c>
      <c r="BC17" s="8">
        <v>1.3</v>
      </c>
      <c r="BD17" s="8">
        <v>1503.5844987233784</v>
      </c>
      <c r="BE17" s="8">
        <v>38.299999999999997</v>
      </c>
      <c r="BF17" s="8">
        <v>9.4</v>
      </c>
      <c r="BG17" s="8">
        <v>14.4</v>
      </c>
      <c r="BH17" s="8">
        <v>58.4</v>
      </c>
      <c r="BI17" s="8">
        <v>34.335000000000001</v>
      </c>
      <c r="BJ17" s="8">
        <v>64.099999999999994</v>
      </c>
      <c r="BK17" s="8">
        <v>26.7</v>
      </c>
      <c r="BL17" s="8">
        <v>102.06</v>
      </c>
      <c r="BM17" s="8">
        <v>18.600000000000001</v>
      </c>
      <c r="BN17" s="8">
        <v>5.6</v>
      </c>
      <c r="BO17" s="8">
        <v>49.1</v>
      </c>
      <c r="BP17" s="8">
        <v>4.0999999999999996</v>
      </c>
      <c r="BQ17" s="8">
        <v>5.4</v>
      </c>
      <c r="BR17" s="8">
        <v>0.25</v>
      </c>
      <c r="BS17" s="8">
        <v>5</v>
      </c>
      <c r="BT17" s="8">
        <v>11.5</v>
      </c>
      <c r="BU17" s="8">
        <v>19.039999999999996</v>
      </c>
      <c r="BV17" s="8">
        <v>15</v>
      </c>
      <c r="BW17" s="8">
        <v>4.5</v>
      </c>
      <c r="BX17" s="8">
        <v>28.1</v>
      </c>
      <c r="BY17" s="8">
        <v>30.700000000000003</v>
      </c>
      <c r="BZ17" s="8">
        <v>23</v>
      </c>
      <c r="CA17" s="8">
        <v>35.400000000000006</v>
      </c>
      <c r="CB17" s="8">
        <v>0.31335368412612591</v>
      </c>
      <c r="CC17" s="8">
        <v>0.70789473684210535</v>
      </c>
      <c r="CD17" s="8">
        <v>0.66695652173913045</v>
      </c>
      <c r="CE17" s="8">
        <v>0.74621685408857408</v>
      </c>
      <c r="CF17" s="8">
        <v>0.2742857142857143</v>
      </c>
      <c r="CG17" s="8">
        <v>0.29444444444444445</v>
      </c>
      <c r="CH17" s="8">
        <v>0.76800000000000002</v>
      </c>
      <c r="CI17" s="8">
        <v>0.37999999999999995</v>
      </c>
      <c r="CJ17" s="8">
        <v>0.40799999999999997</v>
      </c>
      <c r="CK17" s="8">
        <v>0.36</v>
      </c>
      <c r="CL17" s="8">
        <v>0.56521739130434789</v>
      </c>
      <c r="CM17" s="8">
        <v>0.83532472151298798</v>
      </c>
      <c r="CN17" s="8">
        <v>0.8342857142857143</v>
      </c>
      <c r="CO17" s="8">
        <v>0.91571428571428559</v>
      </c>
      <c r="CP17" s="8">
        <v>0.66749999999999998</v>
      </c>
      <c r="CQ17" s="8">
        <v>0.92781818181818188</v>
      </c>
      <c r="CR17" s="8">
        <v>0.77500000000000002</v>
      </c>
      <c r="CS17" s="8">
        <v>0.8175</v>
      </c>
      <c r="CT17" s="8">
        <v>0.32941176470588235</v>
      </c>
      <c r="CU17" s="8">
        <v>0.79193548387096779</v>
      </c>
      <c r="CV17" s="8">
        <v>0.34166666666666662</v>
      </c>
      <c r="CW17" s="8">
        <v>0.45</v>
      </c>
      <c r="CX17" s="8">
        <v>0.83333333333333337</v>
      </c>
      <c r="CY17" s="8">
        <v>0.55555555555555558</v>
      </c>
      <c r="CZ17" s="8">
        <v>0.57499999999999996</v>
      </c>
      <c r="DA17" s="8">
        <v>0.90666666666666651</v>
      </c>
      <c r="DB17" s="8">
        <v>0.7142857142857143</v>
      </c>
      <c r="DC17" s="8">
        <v>0.45</v>
      </c>
      <c r="DD17" s="8">
        <v>0.85151515151515156</v>
      </c>
      <c r="DE17" s="8">
        <v>0.85277777777777786</v>
      </c>
      <c r="DF17" s="8">
        <v>0.76666666666666672</v>
      </c>
      <c r="DG17" s="8">
        <v>0.88500000000000012</v>
      </c>
      <c r="DH17" s="8">
        <v>0.8246149582266471</v>
      </c>
      <c r="DI17" s="16">
        <v>0.65851838454082867</v>
      </c>
    </row>
    <row r="18" spans="1:113" x14ac:dyDescent="0.25">
      <c r="A18" t="s">
        <v>76</v>
      </c>
      <c r="B18" t="s">
        <v>91</v>
      </c>
      <c r="C18" t="s">
        <v>54</v>
      </c>
      <c r="D18">
        <v>10.6</v>
      </c>
      <c r="E18" t="s">
        <v>77</v>
      </c>
      <c r="F18">
        <v>95.7</v>
      </c>
      <c r="G18">
        <v>32</v>
      </c>
      <c r="H18">
        <v>21</v>
      </c>
      <c r="I18">
        <v>14</v>
      </c>
      <c r="J18">
        <v>7</v>
      </c>
      <c r="K18" s="8">
        <v>0.66666666666666663</v>
      </c>
      <c r="L18" s="8">
        <v>8946.6666666666752</v>
      </c>
      <c r="M18" s="8">
        <v>33.299999999999997</v>
      </c>
      <c r="N18" s="8">
        <v>699.3</v>
      </c>
      <c r="O18" s="8">
        <v>23.1</v>
      </c>
      <c r="P18" s="8">
        <v>9</v>
      </c>
      <c r="Q18" s="8">
        <v>17.3</v>
      </c>
      <c r="R18" s="8">
        <v>52.1</v>
      </c>
      <c r="S18" s="8">
        <v>0.6</v>
      </c>
      <c r="T18" s="8">
        <v>1.6</v>
      </c>
      <c r="U18" s="8">
        <v>36.4</v>
      </c>
      <c r="V18" s="8">
        <v>4.5</v>
      </c>
      <c r="W18" s="8">
        <v>5.4</v>
      </c>
      <c r="X18" s="8">
        <v>83.3</v>
      </c>
      <c r="Y18" s="8">
        <v>3.1</v>
      </c>
      <c r="Z18" s="8">
        <v>5</v>
      </c>
      <c r="AA18" s="8">
        <v>8.1999999999999993</v>
      </c>
      <c r="AB18" s="8">
        <v>3.2</v>
      </c>
      <c r="AC18" s="8">
        <v>2.2999999999999998</v>
      </c>
      <c r="AD18" s="8">
        <v>1.4</v>
      </c>
      <c r="AE18" s="8">
        <v>0.6</v>
      </c>
      <c r="AF18" s="8">
        <v>1.3</v>
      </c>
      <c r="AG18" s="8">
        <v>0.5</v>
      </c>
      <c r="AH18" s="8">
        <v>2.2999999999999998</v>
      </c>
      <c r="AI18" s="8">
        <v>4.5</v>
      </c>
      <c r="AJ18" s="8">
        <v>108.4</v>
      </c>
      <c r="AK18" s="8">
        <v>102.2</v>
      </c>
      <c r="AL18" s="8">
        <v>12.7</v>
      </c>
      <c r="AM18" s="8">
        <v>9.5</v>
      </c>
      <c r="AN18" s="8">
        <v>15.3</v>
      </c>
      <c r="AO18" s="8">
        <v>6.2</v>
      </c>
      <c r="AP18" s="8">
        <v>17.283999999999999</v>
      </c>
      <c r="AQ18" s="8">
        <v>8</v>
      </c>
      <c r="AR18" s="8">
        <v>0</v>
      </c>
      <c r="AS18" s="8">
        <v>11.5</v>
      </c>
      <c r="AT18" s="8">
        <v>520</v>
      </c>
      <c r="AU18" s="8">
        <v>22.9</v>
      </c>
      <c r="AV18" s="8">
        <v>13.499999999999998</v>
      </c>
      <c r="AW18" s="8">
        <v>1.3364961814394818</v>
      </c>
      <c r="AX18" s="8">
        <v>9.9</v>
      </c>
      <c r="AY18" s="8">
        <v>7.2</v>
      </c>
      <c r="AZ18" s="8">
        <v>33.6</v>
      </c>
      <c r="BA18" s="8">
        <v>1.6</v>
      </c>
      <c r="BB18" s="8">
        <v>1.5</v>
      </c>
      <c r="BC18" s="8">
        <v>1</v>
      </c>
      <c r="BD18" s="8">
        <v>1599.1776604524603</v>
      </c>
      <c r="BE18" s="8">
        <v>26</v>
      </c>
      <c r="BF18" s="8">
        <v>6.6</v>
      </c>
      <c r="BG18" s="8">
        <v>12.4</v>
      </c>
      <c r="BH18" s="8">
        <v>53.7</v>
      </c>
      <c r="BI18" s="8">
        <v>29.51</v>
      </c>
      <c r="BJ18" s="8">
        <v>58.7</v>
      </c>
      <c r="BK18" s="8">
        <v>27.9</v>
      </c>
      <c r="BL18" s="8">
        <v>95.01</v>
      </c>
      <c r="BM18" s="8">
        <v>16.2</v>
      </c>
      <c r="BN18" s="8">
        <v>6.3</v>
      </c>
      <c r="BO18" s="8">
        <v>40.6</v>
      </c>
      <c r="BP18" s="8">
        <v>4.5</v>
      </c>
      <c r="BQ18" s="8">
        <v>4</v>
      </c>
      <c r="BR18" s="8">
        <v>0.224</v>
      </c>
      <c r="BS18" s="8">
        <v>4.5</v>
      </c>
      <c r="BT18" s="8">
        <v>9</v>
      </c>
      <c r="BU18" s="8">
        <v>15.650000000000004</v>
      </c>
      <c r="BV18" s="8">
        <v>10</v>
      </c>
      <c r="BW18" s="8">
        <v>3.4</v>
      </c>
      <c r="BX18" s="8">
        <v>25.5</v>
      </c>
      <c r="BY18" s="8">
        <v>24.9</v>
      </c>
      <c r="BZ18" s="8">
        <v>17.333333333333332</v>
      </c>
      <c r="CA18" s="8">
        <v>26.599999999999998</v>
      </c>
      <c r="CB18" s="8">
        <v>0.26879159350423709</v>
      </c>
      <c r="CC18" s="8">
        <v>0.60263157894736841</v>
      </c>
      <c r="CD18" s="8">
        <v>0.58695652173913038</v>
      </c>
      <c r="CE18" s="8">
        <v>0.74249787857748983</v>
      </c>
      <c r="CF18" s="8">
        <v>0.28285714285714286</v>
      </c>
      <c r="CG18" s="8">
        <v>0.4</v>
      </c>
      <c r="CH18" s="8">
        <v>0.67200000000000004</v>
      </c>
      <c r="CI18" s="8">
        <v>0.53333333333333333</v>
      </c>
      <c r="CJ18" s="8">
        <v>0.32799999999999996</v>
      </c>
      <c r="CK18" s="8">
        <v>0.3</v>
      </c>
      <c r="CL18" s="8">
        <v>0.43478260869565222</v>
      </c>
      <c r="CM18" s="8">
        <v>0.88843203358470013</v>
      </c>
      <c r="CN18" s="8">
        <v>0.76714285714285724</v>
      </c>
      <c r="CO18" s="8">
        <v>0.83857142857142863</v>
      </c>
      <c r="CP18" s="8">
        <v>0.69750000000000001</v>
      </c>
      <c r="CQ18" s="8">
        <v>0.86372727272727279</v>
      </c>
      <c r="CR18" s="8">
        <v>0.67499999999999993</v>
      </c>
      <c r="CS18" s="8">
        <v>0.7026190476190477</v>
      </c>
      <c r="CT18" s="8">
        <v>0.37058823529411766</v>
      </c>
      <c r="CU18" s="8">
        <v>0.65483870967741942</v>
      </c>
      <c r="CV18" s="8">
        <v>0.375</v>
      </c>
      <c r="CW18" s="8">
        <v>0.33333333333333331</v>
      </c>
      <c r="CX18" s="8">
        <v>0.7466666666666667</v>
      </c>
      <c r="CY18" s="8">
        <v>0.5</v>
      </c>
      <c r="CZ18" s="8">
        <v>0.45</v>
      </c>
      <c r="DA18" s="8">
        <v>0.74523809523809548</v>
      </c>
      <c r="DB18" s="8">
        <v>0.47619047619047616</v>
      </c>
      <c r="DC18" s="8">
        <v>0.33999999999999997</v>
      </c>
      <c r="DD18" s="8">
        <v>0.77272727272727271</v>
      </c>
      <c r="DE18" s="8">
        <v>0.69166666666666665</v>
      </c>
      <c r="DF18" s="8">
        <v>0.57777777777777772</v>
      </c>
      <c r="DG18" s="8">
        <v>0.66499999999999992</v>
      </c>
      <c r="DH18" s="8">
        <v>0.70734629869536081</v>
      </c>
      <c r="DI18" s="16">
        <v>0.58507578862695653</v>
      </c>
    </row>
    <row r="19" spans="1:113" x14ac:dyDescent="0.25">
      <c r="A19" t="s">
        <v>64</v>
      </c>
      <c r="B19" t="s">
        <v>92</v>
      </c>
      <c r="C19" t="s">
        <v>29</v>
      </c>
      <c r="D19">
        <v>11.5</v>
      </c>
      <c r="E19" t="s">
        <v>65</v>
      </c>
      <c r="F19">
        <v>97.03</v>
      </c>
      <c r="G19">
        <v>23</v>
      </c>
      <c r="H19">
        <v>32</v>
      </c>
      <c r="I19">
        <v>18</v>
      </c>
      <c r="J19">
        <v>14</v>
      </c>
      <c r="K19" s="8">
        <v>0.5625</v>
      </c>
      <c r="L19" s="8">
        <v>7921.8333333333503</v>
      </c>
      <c r="M19" s="8">
        <v>38.1</v>
      </c>
      <c r="N19" s="8">
        <v>1219.2</v>
      </c>
      <c r="O19" s="8">
        <v>29.1</v>
      </c>
      <c r="P19" s="8">
        <v>10.8</v>
      </c>
      <c r="Q19" s="8">
        <v>19.7</v>
      </c>
      <c r="R19" s="8">
        <v>54.7</v>
      </c>
      <c r="S19" s="8">
        <v>0.5</v>
      </c>
      <c r="T19" s="8">
        <v>1.8</v>
      </c>
      <c r="U19" s="8">
        <v>26.8</v>
      </c>
      <c r="V19" s="8">
        <v>7.1</v>
      </c>
      <c r="W19" s="8">
        <v>9.1</v>
      </c>
      <c r="X19" s="8">
        <v>77.7</v>
      </c>
      <c r="Y19" s="8">
        <v>2.2999999999999998</v>
      </c>
      <c r="Z19" s="8">
        <v>8.1</v>
      </c>
      <c r="AA19" s="8">
        <v>10.4</v>
      </c>
      <c r="AB19" s="8">
        <v>1.8</v>
      </c>
      <c r="AC19" s="8">
        <v>4.5999999999999996</v>
      </c>
      <c r="AD19" s="8">
        <v>2.9</v>
      </c>
      <c r="AE19" s="8">
        <v>1.7</v>
      </c>
      <c r="AF19" s="8">
        <v>1.3</v>
      </c>
      <c r="AG19" s="8">
        <v>0.7</v>
      </c>
      <c r="AH19" s="8">
        <v>3.2</v>
      </c>
      <c r="AI19" s="8">
        <v>7</v>
      </c>
      <c r="AJ19" s="8">
        <v>110.4</v>
      </c>
      <c r="AK19" s="8">
        <v>105.8</v>
      </c>
      <c r="AL19" s="8">
        <v>22.2</v>
      </c>
      <c r="AM19" s="8">
        <v>6.4</v>
      </c>
      <c r="AN19" s="8">
        <v>21.4</v>
      </c>
      <c r="AO19" s="8">
        <v>9.3000000000000007</v>
      </c>
      <c r="AP19" s="8">
        <v>23.515999999999998</v>
      </c>
      <c r="AQ19" s="8">
        <v>17</v>
      </c>
      <c r="AR19" s="8">
        <v>0</v>
      </c>
      <c r="AS19" s="8">
        <v>13</v>
      </c>
      <c r="AT19" s="8">
        <v>690</v>
      </c>
      <c r="AU19" s="8">
        <v>26</v>
      </c>
      <c r="AV19" s="8">
        <v>13.279999999999998</v>
      </c>
      <c r="AW19" s="8">
        <v>1.2374553495492433</v>
      </c>
      <c r="AX19" s="8">
        <v>14.7</v>
      </c>
      <c r="AY19" s="8">
        <v>4.0999999999999996</v>
      </c>
      <c r="AZ19" s="8">
        <v>44.1</v>
      </c>
      <c r="BA19" s="8">
        <v>1.58</v>
      </c>
      <c r="BB19" s="8">
        <v>2.8</v>
      </c>
      <c r="BC19" s="8">
        <v>1.6</v>
      </c>
      <c r="BD19" s="8">
        <v>1511.3304366533132</v>
      </c>
      <c r="BE19" s="8">
        <v>36</v>
      </c>
      <c r="BF19" s="8">
        <v>10</v>
      </c>
      <c r="BG19" s="8">
        <v>14.1</v>
      </c>
      <c r="BH19" s="8">
        <v>55.9</v>
      </c>
      <c r="BI19" s="8">
        <v>33.08</v>
      </c>
      <c r="BJ19" s="8">
        <v>61.3</v>
      </c>
      <c r="BK19" s="8">
        <v>31.5</v>
      </c>
      <c r="BL19" s="8">
        <v>96.79</v>
      </c>
      <c r="BM19" s="8">
        <v>20.100000000000001</v>
      </c>
      <c r="BN19" s="8">
        <v>4.5999999999999996</v>
      </c>
      <c r="BO19" s="8">
        <v>54.7</v>
      </c>
      <c r="BP19" s="8">
        <v>3.4</v>
      </c>
      <c r="BQ19" s="8">
        <v>7</v>
      </c>
      <c r="BR19" s="8">
        <v>0.23</v>
      </c>
      <c r="BS19" s="8">
        <v>5</v>
      </c>
      <c r="BT19" s="8">
        <v>13</v>
      </c>
      <c r="BU19" s="8">
        <v>19.260000000000002</v>
      </c>
      <c r="BV19" s="8">
        <v>13.6</v>
      </c>
      <c r="BW19" s="8">
        <v>5.5</v>
      </c>
      <c r="BX19" s="8">
        <v>28</v>
      </c>
      <c r="BY19" s="8">
        <v>33.300000000000004</v>
      </c>
      <c r="BZ19" s="8">
        <v>23</v>
      </c>
      <c r="CA19" s="8">
        <v>36.400000000000006</v>
      </c>
      <c r="CB19" s="8">
        <v>0.36224557007154479</v>
      </c>
      <c r="CC19" s="8">
        <v>0.68421052631578949</v>
      </c>
      <c r="CD19" s="8">
        <v>0.57739130434782593</v>
      </c>
      <c r="CE19" s="8">
        <v>0.68747519419402403</v>
      </c>
      <c r="CF19" s="8">
        <v>0.42</v>
      </c>
      <c r="CG19" s="8">
        <v>0.22777777777777775</v>
      </c>
      <c r="CH19" s="8">
        <v>0.88200000000000001</v>
      </c>
      <c r="CI19" s="8">
        <v>0.52666666666666673</v>
      </c>
      <c r="CJ19" s="8">
        <v>0.41600000000000004</v>
      </c>
      <c r="CK19" s="8">
        <v>0.55999999999999994</v>
      </c>
      <c r="CL19" s="8">
        <v>0.69565217391304357</v>
      </c>
      <c r="CM19" s="8">
        <v>0.83962802036295181</v>
      </c>
      <c r="CN19" s="8">
        <v>0.7985714285714286</v>
      </c>
      <c r="CO19" s="8">
        <v>0.87571428571428567</v>
      </c>
      <c r="CP19" s="8">
        <v>0.78749999999999998</v>
      </c>
      <c r="CQ19" s="8">
        <v>0.87990909090909097</v>
      </c>
      <c r="CR19" s="8">
        <v>0.83750000000000002</v>
      </c>
      <c r="CS19" s="8">
        <v>0.78761904761904755</v>
      </c>
      <c r="CT19" s="8">
        <v>0.27058823529411763</v>
      </c>
      <c r="CU19" s="8">
        <v>0.88225806451612909</v>
      </c>
      <c r="CV19" s="8">
        <v>0.28333333333333333</v>
      </c>
      <c r="CW19" s="8">
        <v>0.58333333333333337</v>
      </c>
      <c r="CX19" s="8">
        <v>0.76666666666666672</v>
      </c>
      <c r="CY19" s="8">
        <v>0.55555555555555558</v>
      </c>
      <c r="CZ19" s="8">
        <v>0.65</v>
      </c>
      <c r="DA19" s="8">
        <v>0.91714285714285726</v>
      </c>
      <c r="DB19" s="8">
        <v>0.64761904761904765</v>
      </c>
      <c r="DC19" s="8">
        <v>0.55000000000000004</v>
      </c>
      <c r="DD19" s="8">
        <v>0.84848484848484851</v>
      </c>
      <c r="DE19" s="8">
        <v>0.92500000000000016</v>
      </c>
      <c r="DF19" s="8">
        <v>0.76666666666666672</v>
      </c>
      <c r="DG19" s="8">
        <v>0.91000000000000014</v>
      </c>
      <c r="DH19" s="8">
        <v>0.95327781597774941</v>
      </c>
      <c r="DI19" s="16">
        <v>0.68729818565569512</v>
      </c>
    </row>
    <row r="20" spans="1:113" x14ac:dyDescent="0.25">
      <c r="A20" t="s">
        <v>76</v>
      </c>
      <c r="B20" t="s">
        <v>94</v>
      </c>
      <c r="C20" t="s">
        <v>54</v>
      </c>
      <c r="D20">
        <v>10.6</v>
      </c>
      <c r="E20" t="s">
        <v>77</v>
      </c>
      <c r="F20">
        <v>95.7</v>
      </c>
      <c r="G20">
        <v>32</v>
      </c>
      <c r="H20">
        <v>75</v>
      </c>
      <c r="I20">
        <v>45</v>
      </c>
      <c r="J20">
        <v>30</v>
      </c>
      <c r="K20" s="8">
        <v>0.6</v>
      </c>
      <c r="L20" s="8">
        <v>29659</v>
      </c>
      <c r="M20" s="8">
        <v>33.4</v>
      </c>
      <c r="N20" s="8">
        <v>2505</v>
      </c>
      <c r="O20" s="8">
        <v>23.1</v>
      </c>
      <c r="P20" s="8">
        <v>9.1999999999999993</v>
      </c>
      <c r="Q20" s="8">
        <v>18</v>
      </c>
      <c r="R20" s="8">
        <v>51</v>
      </c>
      <c r="S20" s="8">
        <v>0.4</v>
      </c>
      <c r="T20" s="8">
        <v>1.2</v>
      </c>
      <c r="U20" s="8">
        <v>29.3</v>
      </c>
      <c r="V20" s="8">
        <v>4.5</v>
      </c>
      <c r="W20" s="8">
        <v>5.3</v>
      </c>
      <c r="X20" s="8">
        <v>83.7</v>
      </c>
      <c r="Y20" s="8">
        <v>3.3</v>
      </c>
      <c r="Z20" s="8">
        <v>5.2</v>
      </c>
      <c r="AA20" s="8">
        <v>8.5</v>
      </c>
      <c r="AB20" s="8">
        <v>3.2</v>
      </c>
      <c r="AC20" s="8">
        <v>2</v>
      </c>
      <c r="AD20" s="8">
        <v>1.5</v>
      </c>
      <c r="AE20" s="8">
        <v>0.6</v>
      </c>
      <c r="AF20" s="8">
        <v>1.2</v>
      </c>
      <c r="AG20" s="8">
        <v>0.6</v>
      </c>
      <c r="AH20" s="8">
        <v>2.1</v>
      </c>
      <c r="AI20" s="8">
        <v>4.5999999999999996</v>
      </c>
      <c r="AJ20" s="8">
        <v>108.7</v>
      </c>
      <c r="AK20" s="8">
        <v>103.3</v>
      </c>
      <c r="AL20" s="8">
        <v>11.1</v>
      </c>
      <c r="AM20" s="8">
        <v>9.8000000000000007</v>
      </c>
      <c r="AN20" s="8">
        <v>15.6</v>
      </c>
      <c r="AO20" s="8">
        <v>6.3</v>
      </c>
      <c r="AP20" s="8">
        <v>17.812000000000001</v>
      </c>
      <c r="AQ20" s="8">
        <v>27</v>
      </c>
      <c r="AR20" s="8">
        <v>0</v>
      </c>
      <c r="AS20" s="8">
        <v>10.8</v>
      </c>
      <c r="AT20" s="8">
        <v>510.2</v>
      </c>
      <c r="AU20" s="8">
        <v>23.099999999999998</v>
      </c>
      <c r="AV20" s="8">
        <v>13.27</v>
      </c>
      <c r="AW20" s="8">
        <v>1.2968785088704244</v>
      </c>
      <c r="AX20" s="8">
        <v>8.6</v>
      </c>
      <c r="AY20" s="8">
        <v>7.2</v>
      </c>
      <c r="AZ20" s="8">
        <v>33.6</v>
      </c>
      <c r="BA20" s="8">
        <v>1.37</v>
      </c>
      <c r="BB20" s="8">
        <v>1.5</v>
      </c>
      <c r="BC20" s="8">
        <v>1</v>
      </c>
      <c r="BD20" s="8">
        <v>1587.9077576933153</v>
      </c>
      <c r="BE20" s="8">
        <v>25</v>
      </c>
      <c r="BF20" s="8">
        <v>6.9</v>
      </c>
      <c r="BG20" s="8">
        <v>12.7</v>
      </c>
      <c r="BH20" s="8">
        <v>52</v>
      </c>
      <c r="BI20" s="8">
        <v>28.815000000000001</v>
      </c>
      <c r="BJ20" s="8">
        <v>57</v>
      </c>
      <c r="BK20" s="8">
        <v>28.8</v>
      </c>
      <c r="BL20" s="8">
        <v>94.67</v>
      </c>
      <c r="BM20" s="8">
        <v>15.9</v>
      </c>
      <c r="BN20" s="8">
        <v>5.4</v>
      </c>
      <c r="BO20" s="8">
        <v>40.200000000000003</v>
      </c>
      <c r="BP20" s="8">
        <v>3.7</v>
      </c>
      <c r="BQ20" s="8">
        <v>3.4</v>
      </c>
      <c r="BR20" s="8">
        <v>0.214</v>
      </c>
      <c r="BS20" s="8">
        <v>3.54</v>
      </c>
      <c r="BT20" s="8">
        <v>8.5825868120000006</v>
      </c>
      <c r="BU20" s="8">
        <v>15.350000000000001</v>
      </c>
      <c r="BV20" s="8">
        <v>9.7899999999999991</v>
      </c>
      <c r="BW20" s="8">
        <v>3.3</v>
      </c>
      <c r="BX20" s="8">
        <v>25.12</v>
      </c>
      <c r="BY20" s="8">
        <v>24.300000000000004</v>
      </c>
      <c r="BZ20" s="8">
        <v>17.006666666666668</v>
      </c>
      <c r="CA20" s="8">
        <v>26.200000000000006</v>
      </c>
      <c r="CB20" s="8">
        <v>0.26096740687903197</v>
      </c>
      <c r="CC20" s="8">
        <v>0.60789473684210515</v>
      </c>
      <c r="CD20" s="8">
        <v>0.57695652173913037</v>
      </c>
      <c r="CE20" s="8">
        <v>0.72048806048356917</v>
      </c>
      <c r="CF20" s="8">
        <v>0.24571428571428569</v>
      </c>
      <c r="CG20" s="8">
        <v>0.4</v>
      </c>
      <c r="CH20" s="8">
        <v>0.67200000000000004</v>
      </c>
      <c r="CI20" s="8">
        <v>0.45666666666666672</v>
      </c>
      <c r="CJ20" s="8">
        <v>0.34</v>
      </c>
      <c r="CK20" s="8">
        <v>0.3</v>
      </c>
      <c r="CL20" s="8">
        <v>0.43478260869565222</v>
      </c>
      <c r="CM20" s="8">
        <v>0.88217097649628629</v>
      </c>
      <c r="CN20" s="8">
        <v>0.74285714285714288</v>
      </c>
      <c r="CO20" s="8">
        <v>0.81428571428571428</v>
      </c>
      <c r="CP20" s="8">
        <v>0.72</v>
      </c>
      <c r="CQ20" s="8">
        <v>0.86063636363636364</v>
      </c>
      <c r="CR20" s="8">
        <v>0.66249999999999998</v>
      </c>
      <c r="CS20" s="8">
        <v>0.68607142857142855</v>
      </c>
      <c r="CT20" s="8">
        <v>0.31764705882352945</v>
      </c>
      <c r="CU20" s="8">
        <v>0.64838709677419359</v>
      </c>
      <c r="CV20" s="8">
        <v>0.30833333333333335</v>
      </c>
      <c r="CW20" s="8">
        <v>0.28333333333333333</v>
      </c>
      <c r="CX20" s="8">
        <v>0.71333333333333337</v>
      </c>
      <c r="CY20" s="8">
        <v>0.39333333333333331</v>
      </c>
      <c r="CZ20" s="8">
        <v>0.42912934060000002</v>
      </c>
      <c r="DA20" s="8">
        <v>0.73095238095238102</v>
      </c>
      <c r="DB20" s="8">
        <v>0.46619047619047616</v>
      </c>
      <c r="DC20" s="8">
        <v>0.32999999999999996</v>
      </c>
      <c r="DD20" s="8">
        <v>0.76121212121212123</v>
      </c>
      <c r="DE20" s="8">
        <v>0.67500000000000016</v>
      </c>
      <c r="DF20" s="8">
        <v>0.56688888888888889</v>
      </c>
      <c r="DG20" s="8">
        <v>0.65500000000000014</v>
      </c>
      <c r="DH20" s="8">
        <v>0.68675633389218937</v>
      </c>
      <c r="DI20" s="16">
        <v>0.565266298020483</v>
      </c>
    </row>
    <row r="21" spans="1:113" x14ac:dyDescent="0.25">
      <c r="A21" t="s">
        <v>76</v>
      </c>
      <c r="B21" t="s">
        <v>93</v>
      </c>
      <c r="C21" t="s">
        <v>54</v>
      </c>
      <c r="D21">
        <v>10.6</v>
      </c>
      <c r="E21" t="s">
        <v>77</v>
      </c>
      <c r="F21">
        <v>95.7</v>
      </c>
      <c r="G21">
        <v>32</v>
      </c>
      <c r="H21">
        <v>57</v>
      </c>
      <c r="I21">
        <v>34</v>
      </c>
      <c r="J21">
        <v>23</v>
      </c>
      <c r="K21" s="8">
        <v>0.59649122807017541</v>
      </c>
      <c r="L21" s="8">
        <v>25480.250000000025</v>
      </c>
      <c r="M21" s="8">
        <v>33.6</v>
      </c>
      <c r="N21" s="8">
        <v>1915.2</v>
      </c>
      <c r="O21" s="8">
        <v>22.5</v>
      </c>
      <c r="P21" s="8">
        <v>8.8000000000000007</v>
      </c>
      <c r="Q21" s="8">
        <v>17.600000000000001</v>
      </c>
      <c r="R21" s="8">
        <v>50.1</v>
      </c>
      <c r="S21" s="8">
        <v>0.4</v>
      </c>
      <c r="T21" s="8">
        <v>1.4</v>
      </c>
      <c r="U21" s="8">
        <v>32.5</v>
      </c>
      <c r="V21" s="8">
        <v>4.4000000000000004</v>
      </c>
      <c r="W21" s="8">
        <v>5.2</v>
      </c>
      <c r="X21" s="8">
        <v>83.8</v>
      </c>
      <c r="Y21" s="8">
        <v>3.3</v>
      </c>
      <c r="Z21" s="8">
        <v>4.9000000000000004</v>
      </c>
      <c r="AA21" s="8">
        <v>8.1999999999999993</v>
      </c>
      <c r="AB21" s="8">
        <v>3.2</v>
      </c>
      <c r="AC21" s="8">
        <v>2</v>
      </c>
      <c r="AD21" s="8">
        <v>1.5</v>
      </c>
      <c r="AE21" s="8">
        <v>0.5</v>
      </c>
      <c r="AF21" s="8">
        <v>1.2</v>
      </c>
      <c r="AG21" s="8">
        <v>0.5</v>
      </c>
      <c r="AH21" s="8">
        <v>2.2000000000000002</v>
      </c>
      <c r="AI21" s="8">
        <v>4.5</v>
      </c>
      <c r="AJ21" s="8">
        <v>108.6</v>
      </c>
      <c r="AK21" s="8">
        <v>103.7</v>
      </c>
      <c r="AL21" s="8">
        <v>10.9</v>
      </c>
      <c r="AM21" s="8">
        <v>9.9</v>
      </c>
      <c r="AN21" s="8">
        <v>14.7</v>
      </c>
      <c r="AO21" s="8">
        <v>6.4</v>
      </c>
      <c r="AP21" s="8">
        <v>17.384</v>
      </c>
      <c r="AQ21" s="8">
        <v>21</v>
      </c>
      <c r="AR21" s="8">
        <v>0</v>
      </c>
      <c r="AS21" s="8">
        <v>10.8</v>
      </c>
      <c r="AT21" s="8">
        <v>470</v>
      </c>
      <c r="AU21" s="8">
        <v>22.599999999999998</v>
      </c>
      <c r="AV21" s="8">
        <v>13.059999999999999</v>
      </c>
      <c r="AW21" s="8">
        <v>1.2942936033133916</v>
      </c>
      <c r="AX21" s="8">
        <v>8.6999999999999993</v>
      </c>
      <c r="AY21" s="8">
        <v>7.2</v>
      </c>
      <c r="AZ21" s="8">
        <v>32.700000000000003</v>
      </c>
      <c r="BA21" s="8">
        <v>1.36</v>
      </c>
      <c r="BB21" s="8">
        <v>1.5</v>
      </c>
      <c r="BC21" s="8">
        <v>1</v>
      </c>
      <c r="BD21" s="8">
        <v>1596.8541289202722</v>
      </c>
      <c r="BE21" s="8">
        <v>25</v>
      </c>
      <c r="BF21" s="8">
        <v>7</v>
      </c>
      <c r="BG21" s="8">
        <v>12.3</v>
      </c>
      <c r="BH21" s="8">
        <v>51.4</v>
      </c>
      <c r="BI21" s="8">
        <v>28.520000000000003</v>
      </c>
      <c r="BJ21" s="8">
        <v>56.4</v>
      </c>
      <c r="BK21" s="8">
        <v>28.3</v>
      </c>
      <c r="BL21" s="8">
        <v>94.48</v>
      </c>
      <c r="BM21" s="8">
        <v>15</v>
      </c>
      <c r="BN21" s="8">
        <v>4.9000000000000004</v>
      </c>
      <c r="BO21" s="8">
        <v>39</v>
      </c>
      <c r="BP21" s="8">
        <v>3.5</v>
      </c>
      <c r="BQ21" s="8">
        <v>3.3</v>
      </c>
      <c r="BR21" s="8">
        <v>0.216</v>
      </c>
      <c r="BS21" s="8">
        <v>3.4</v>
      </c>
      <c r="BT21" s="8">
        <v>8.6999999999999993</v>
      </c>
      <c r="BU21" s="8">
        <v>14.679999999999996</v>
      </c>
      <c r="BV21" s="8">
        <v>9.8000000000000007</v>
      </c>
      <c r="BW21" s="8">
        <v>2.9</v>
      </c>
      <c r="BX21" s="8">
        <v>24.6</v>
      </c>
      <c r="BY21" s="8">
        <v>23.300000000000004</v>
      </c>
      <c r="BZ21" s="8">
        <v>15.666666666666666</v>
      </c>
      <c r="CA21" s="8">
        <v>25.100000000000005</v>
      </c>
      <c r="CB21" s="8">
        <v>0.25025523142583039</v>
      </c>
      <c r="CC21" s="8">
        <v>0.59473684210526312</v>
      </c>
      <c r="CD21" s="8">
        <v>0.5678260869565217</v>
      </c>
      <c r="CE21" s="8">
        <v>0.71905200184077311</v>
      </c>
      <c r="CF21" s="8">
        <v>0.24857142857142855</v>
      </c>
      <c r="CG21" s="8">
        <v>0.4</v>
      </c>
      <c r="CH21" s="8">
        <v>0.65400000000000003</v>
      </c>
      <c r="CI21" s="8">
        <v>0.45333333333333337</v>
      </c>
      <c r="CJ21" s="8">
        <v>0.32799999999999996</v>
      </c>
      <c r="CK21" s="8">
        <v>0.3</v>
      </c>
      <c r="CL21" s="8">
        <v>0.43478260869565222</v>
      </c>
      <c r="CM21" s="8">
        <v>0.88714118273348452</v>
      </c>
      <c r="CN21" s="8">
        <v>0.73428571428571432</v>
      </c>
      <c r="CO21" s="8">
        <v>0.80571428571428572</v>
      </c>
      <c r="CP21" s="8">
        <v>0.70750000000000002</v>
      </c>
      <c r="CQ21" s="8">
        <v>0.85890909090909096</v>
      </c>
      <c r="CR21" s="8">
        <v>0.625</v>
      </c>
      <c r="CS21" s="8">
        <v>0.67904761904761912</v>
      </c>
      <c r="CT21" s="8">
        <v>0.28823529411764709</v>
      </c>
      <c r="CU21" s="8">
        <v>0.62903225806451613</v>
      </c>
      <c r="CV21" s="8">
        <v>0.29166666666666669</v>
      </c>
      <c r="CW21" s="8">
        <v>0.27499999999999997</v>
      </c>
      <c r="CX21" s="8">
        <v>0.72</v>
      </c>
      <c r="CY21" s="8">
        <v>0.37777777777777777</v>
      </c>
      <c r="CZ21" s="8">
        <v>0.43499999999999994</v>
      </c>
      <c r="DA21" s="8">
        <v>0.69904761904761892</v>
      </c>
      <c r="DB21" s="8">
        <v>0.46666666666666667</v>
      </c>
      <c r="DC21" s="8">
        <v>0.28999999999999998</v>
      </c>
      <c r="DD21" s="8">
        <v>0.74545454545454548</v>
      </c>
      <c r="DE21" s="8">
        <v>0.64722222222222237</v>
      </c>
      <c r="DF21" s="8">
        <v>0.52222222222222225</v>
      </c>
      <c r="DG21" s="8">
        <v>0.62750000000000017</v>
      </c>
      <c r="DH21" s="8">
        <v>0.65856639848902732</v>
      </c>
      <c r="DI21" s="16">
        <v>0.55222787077881508</v>
      </c>
    </row>
    <row r="22" spans="1:113" x14ac:dyDescent="0.25">
      <c r="A22" t="s">
        <v>68</v>
      </c>
      <c r="B22" t="s">
        <v>94</v>
      </c>
      <c r="C22" t="s">
        <v>59</v>
      </c>
      <c r="D22">
        <v>10.5</v>
      </c>
      <c r="E22" t="s">
        <v>7</v>
      </c>
      <c r="F22">
        <v>96.75</v>
      </c>
      <c r="G22">
        <v>28</v>
      </c>
      <c r="H22">
        <v>59</v>
      </c>
      <c r="I22">
        <v>37</v>
      </c>
      <c r="J22">
        <v>22</v>
      </c>
      <c r="K22" s="8">
        <v>0.6271186440677966</v>
      </c>
      <c r="L22" s="8">
        <v>21282.666666666701</v>
      </c>
      <c r="M22" s="8">
        <v>36.700000000000003</v>
      </c>
      <c r="N22" s="8">
        <v>2165.3000000000002</v>
      </c>
      <c r="O22" s="8">
        <v>22.2</v>
      </c>
      <c r="P22" s="8">
        <v>7.4</v>
      </c>
      <c r="Q22" s="8">
        <v>15.6</v>
      </c>
      <c r="R22" s="8">
        <v>47.4</v>
      </c>
      <c r="S22" s="8">
        <v>1.2</v>
      </c>
      <c r="T22" s="8">
        <v>3.4</v>
      </c>
      <c r="U22" s="8">
        <v>35</v>
      </c>
      <c r="V22" s="8">
        <v>6.2</v>
      </c>
      <c r="W22" s="8">
        <v>7.2</v>
      </c>
      <c r="X22" s="8">
        <v>85.4</v>
      </c>
      <c r="Y22" s="8">
        <v>1.3</v>
      </c>
      <c r="Z22" s="8">
        <v>4</v>
      </c>
      <c r="AA22" s="8">
        <v>5.3</v>
      </c>
      <c r="AB22" s="8">
        <v>0.4</v>
      </c>
      <c r="AC22" s="8">
        <v>4.9000000000000004</v>
      </c>
      <c r="AD22" s="8">
        <v>1.8</v>
      </c>
      <c r="AE22" s="8">
        <v>2</v>
      </c>
      <c r="AF22" s="8">
        <v>0.4</v>
      </c>
      <c r="AG22" s="8">
        <v>0.7</v>
      </c>
      <c r="AH22" s="8">
        <v>1.3</v>
      </c>
      <c r="AI22" s="8">
        <v>5.2</v>
      </c>
      <c r="AJ22" s="8">
        <v>114.7</v>
      </c>
      <c r="AK22" s="8">
        <v>106.4</v>
      </c>
      <c r="AL22" s="8">
        <v>20.399999999999999</v>
      </c>
      <c r="AM22" s="8">
        <v>3.8</v>
      </c>
      <c r="AN22" s="8">
        <v>11.2</v>
      </c>
      <c r="AO22" s="8">
        <v>7.2</v>
      </c>
      <c r="AP22" s="8">
        <v>18.643999999999998</v>
      </c>
      <c r="AQ22" s="8">
        <v>3</v>
      </c>
      <c r="AR22" s="8">
        <v>0</v>
      </c>
      <c r="AS22" s="8">
        <v>8.4</v>
      </c>
      <c r="AT22" s="8">
        <v>426.4</v>
      </c>
      <c r="AU22" s="8">
        <v>17.3</v>
      </c>
      <c r="AV22" s="8">
        <v>12.670000000000002</v>
      </c>
      <c r="AW22" s="8">
        <v>1.1907316026603734</v>
      </c>
      <c r="AX22" s="8">
        <v>19.3</v>
      </c>
      <c r="AY22" s="8">
        <v>0.8</v>
      </c>
      <c r="AZ22" s="8">
        <v>32.4</v>
      </c>
      <c r="BA22" s="8">
        <v>2.67</v>
      </c>
      <c r="BB22" s="8">
        <v>3.5</v>
      </c>
      <c r="BC22" s="8">
        <v>1.9</v>
      </c>
      <c r="BD22" s="8">
        <v>1536.3098760621212</v>
      </c>
      <c r="BE22" s="8">
        <v>39.700000000000003</v>
      </c>
      <c r="BF22" s="8">
        <v>8.8000000000000007</v>
      </c>
      <c r="BG22" s="8">
        <v>7.5</v>
      </c>
      <c r="BH22" s="8">
        <v>51.2</v>
      </c>
      <c r="BI22" s="8">
        <v>30.135000000000005</v>
      </c>
      <c r="BJ22" s="8">
        <v>59</v>
      </c>
      <c r="BK22" s="8">
        <v>24.5</v>
      </c>
      <c r="BL22" s="8">
        <v>95.76</v>
      </c>
      <c r="BM22" s="8">
        <v>15.1</v>
      </c>
      <c r="BN22" s="8">
        <v>8.3000000000000007</v>
      </c>
      <c r="BO22" s="8">
        <v>41.1</v>
      </c>
      <c r="BP22" s="8">
        <v>6.3</v>
      </c>
      <c r="BQ22" s="8">
        <v>4.9000000000000004</v>
      </c>
      <c r="BR22" s="8">
        <v>0.19400000000000001</v>
      </c>
      <c r="BS22" s="8">
        <v>4.1500000000000004</v>
      </c>
      <c r="BT22" s="8">
        <v>11.50387641</v>
      </c>
      <c r="BU22" s="8">
        <v>13.830000000000002</v>
      </c>
      <c r="BV22" s="8">
        <v>12.8</v>
      </c>
      <c r="BW22" s="8">
        <v>3.6</v>
      </c>
      <c r="BX22" s="8">
        <v>23.7</v>
      </c>
      <c r="BY22" s="8">
        <v>23.799999999999997</v>
      </c>
      <c r="BZ22" s="8">
        <v>14.213333333333333</v>
      </c>
      <c r="CA22" s="8">
        <v>27</v>
      </c>
      <c r="CB22" s="8">
        <v>0.26433798253901597</v>
      </c>
      <c r="CC22" s="8">
        <v>0.45526315789473687</v>
      </c>
      <c r="CD22" s="8">
        <v>0.55086956521739139</v>
      </c>
      <c r="CE22" s="8">
        <v>0.66151755703354076</v>
      </c>
      <c r="CF22" s="8">
        <v>0.55142857142857149</v>
      </c>
      <c r="CG22" s="8">
        <v>4.4444444444444446E-2</v>
      </c>
      <c r="CH22" s="8">
        <v>0.64800000000000002</v>
      </c>
      <c r="CI22" s="8">
        <v>0.89</v>
      </c>
      <c r="CJ22" s="8">
        <v>0.21199999999999999</v>
      </c>
      <c r="CK22" s="8">
        <v>0.7</v>
      </c>
      <c r="CL22" s="8">
        <v>0.82608695652173914</v>
      </c>
      <c r="CM22" s="8">
        <v>0.85350548670117843</v>
      </c>
      <c r="CN22" s="8">
        <v>0.73142857142857143</v>
      </c>
      <c r="CO22" s="8">
        <v>0.84285714285714286</v>
      </c>
      <c r="CP22" s="8">
        <v>0.61250000000000004</v>
      </c>
      <c r="CQ22" s="8">
        <v>0.87054545454545462</v>
      </c>
      <c r="CR22" s="8">
        <v>0.62916666666666665</v>
      </c>
      <c r="CS22" s="8">
        <v>0.71750000000000014</v>
      </c>
      <c r="CT22" s="8">
        <v>0.4882352941176471</v>
      </c>
      <c r="CU22" s="8">
        <v>0.66290322580645167</v>
      </c>
      <c r="CV22" s="8">
        <v>0.52500000000000002</v>
      </c>
      <c r="CW22" s="8">
        <v>0.40833333333333338</v>
      </c>
      <c r="CX22" s="8">
        <v>0.64666666666666672</v>
      </c>
      <c r="CY22" s="8">
        <v>0.46111111111111114</v>
      </c>
      <c r="CZ22" s="8">
        <v>0.57519382050000001</v>
      </c>
      <c r="DA22" s="8">
        <v>0.6585714285714287</v>
      </c>
      <c r="DB22" s="8">
        <v>0.60952380952380958</v>
      </c>
      <c r="DC22" s="8">
        <v>0.36</v>
      </c>
      <c r="DD22" s="8">
        <v>0.71818181818181814</v>
      </c>
      <c r="DE22" s="8">
        <v>0.66111111111111098</v>
      </c>
      <c r="DF22" s="8">
        <v>0.47377777777777774</v>
      </c>
      <c r="DG22" s="8">
        <v>0.67500000000000004</v>
      </c>
      <c r="DH22" s="8">
        <v>0.6956262698395157</v>
      </c>
      <c r="DI22" s="16">
        <v>0.6067609137900033</v>
      </c>
    </row>
    <row r="23" spans="1:113" x14ac:dyDescent="0.25">
      <c r="A23" t="s">
        <v>76</v>
      </c>
      <c r="B23" t="s">
        <v>92</v>
      </c>
      <c r="C23" t="s">
        <v>54</v>
      </c>
      <c r="D23">
        <v>10.6</v>
      </c>
      <c r="E23" t="s">
        <v>77</v>
      </c>
      <c r="F23">
        <v>95.7</v>
      </c>
      <c r="G23">
        <v>32</v>
      </c>
      <c r="H23">
        <v>36</v>
      </c>
      <c r="I23">
        <v>25</v>
      </c>
      <c r="J23">
        <v>11</v>
      </c>
      <c r="K23" s="8">
        <v>0.69444444444444442</v>
      </c>
      <c r="L23" s="8">
        <v>17893.33333333335</v>
      </c>
      <c r="M23" s="8">
        <v>33.5</v>
      </c>
      <c r="N23" s="8">
        <v>1206</v>
      </c>
      <c r="O23" s="8">
        <v>22</v>
      </c>
      <c r="P23" s="8">
        <v>8.5</v>
      </c>
      <c r="Q23" s="8">
        <v>17.399999999999999</v>
      </c>
      <c r="R23" s="8">
        <v>49.1</v>
      </c>
      <c r="S23" s="8">
        <v>0.5</v>
      </c>
      <c r="T23" s="8">
        <v>1.5</v>
      </c>
      <c r="U23" s="8">
        <v>34.5</v>
      </c>
      <c r="V23" s="8">
        <v>4.4000000000000004</v>
      </c>
      <c r="W23" s="8">
        <v>5.2</v>
      </c>
      <c r="X23" s="8">
        <v>84.5</v>
      </c>
      <c r="Y23" s="8">
        <v>3.3</v>
      </c>
      <c r="Z23" s="8">
        <v>5.0999999999999996</v>
      </c>
      <c r="AA23" s="8">
        <v>8.4</v>
      </c>
      <c r="AB23" s="8">
        <v>3.1</v>
      </c>
      <c r="AC23" s="8">
        <v>2</v>
      </c>
      <c r="AD23" s="8">
        <v>1.5</v>
      </c>
      <c r="AE23" s="8">
        <v>0.5</v>
      </c>
      <c r="AF23" s="8">
        <v>1.1000000000000001</v>
      </c>
      <c r="AG23" s="8">
        <v>0.4</v>
      </c>
      <c r="AH23" s="8">
        <v>2.2999999999999998</v>
      </c>
      <c r="AI23" s="8">
        <v>4.3</v>
      </c>
      <c r="AJ23" s="8">
        <v>107.9</v>
      </c>
      <c r="AK23" s="8">
        <v>103.8</v>
      </c>
      <c r="AL23" s="8">
        <v>10.8</v>
      </c>
      <c r="AM23" s="8">
        <v>9.9</v>
      </c>
      <c r="AN23" s="8">
        <v>15.3</v>
      </c>
      <c r="AO23" s="8">
        <v>6.6</v>
      </c>
      <c r="AP23" s="8">
        <v>17.191999999999997</v>
      </c>
      <c r="AQ23" s="8">
        <v>14</v>
      </c>
      <c r="AR23" s="8">
        <v>0</v>
      </c>
      <c r="AS23" s="8">
        <v>11</v>
      </c>
      <c r="AT23" s="8">
        <v>450</v>
      </c>
      <c r="AU23" s="8">
        <v>22.300000000000004</v>
      </c>
      <c r="AV23" s="8">
        <v>12.51</v>
      </c>
      <c r="AW23" s="8">
        <v>1.2796649604467196</v>
      </c>
      <c r="AX23" s="8">
        <v>8.6999999999999993</v>
      </c>
      <c r="AY23" s="8">
        <v>7.1</v>
      </c>
      <c r="AZ23" s="8">
        <v>32.4</v>
      </c>
      <c r="BA23" s="8">
        <v>1.31</v>
      </c>
      <c r="BB23" s="8">
        <v>1.5</v>
      </c>
      <c r="BC23" s="8">
        <v>0.9</v>
      </c>
      <c r="BD23" s="8">
        <v>1603.5716675685208</v>
      </c>
      <c r="BE23" s="8">
        <v>25.3</v>
      </c>
      <c r="BF23" s="8">
        <v>7.1</v>
      </c>
      <c r="BG23" s="8">
        <v>12.6</v>
      </c>
      <c r="BH23" s="8">
        <v>50.6</v>
      </c>
      <c r="BI23" s="8">
        <v>28.33</v>
      </c>
      <c r="BJ23" s="8">
        <v>55.9</v>
      </c>
      <c r="BK23" s="8">
        <v>28.1</v>
      </c>
      <c r="BL23" s="8">
        <v>94.38</v>
      </c>
      <c r="BM23" s="8">
        <v>14.7</v>
      </c>
      <c r="BN23" s="8">
        <v>4.0999999999999996</v>
      </c>
      <c r="BO23" s="8">
        <v>38.4</v>
      </c>
      <c r="BP23" s="8">
        <v>3.1</v>
      </c>
      <c r="BQ23" s="8">
        <v>3</v>
      </c>
      <c r="BR23" s="8">
        <v>0.22</v>
      </c>
      <c r="BS23" s="8">
        <v>3</v>
      </c>
      <c r="BT23" s="8">
        <v>8.8000000000000007</v>
      </c>
      <c r="BU23" s="8">
        <v>14.149999999999997</v>
      </c>
      <c r="BV23" s="8">
        <v>9.5</v>
      </c>
      <c r="BW23" s="8">
        <v>3</v>
      </c>
      <c r="BX23" s="8">
        <v>24.8</v>
      </c>
      <c r="BY23" s="8">
        <v>22.8</v>
      </c>
      <c r="BZ23" s="8">
        <v>15</v>
      </c>
      <c r="CA23" s="8">
        <v>24.4</v>
      </c>
      <c r="CB23" s="8">
        <v>0.24502660851091118</v>
      </c>
      <c r="CC23" s="8">
        <v>0.58684210526315805</v>
      </c>
      <c r="CD23" s="8">
        <v>0.54391304347826086</v>
      </c>
      <c r="CE23" s="8">
        <v>0.71092497802595533</v>
      </c>
      <c r="CF23" s="8">
        <v>0.24857142857142855</v>
      </c>
      <c r="CG23" s="8">
        <v>0.39444444444444443</v>
      </c>
      <c r="CH23" s="8">
        <v>0.64800000000000002</v>
      </c>
      <c r="CI23" s="8">
        <v>0.4366666666666667</v>
      </c>
      <c r="CJ23" s="8">
        <v>0.33600000000000002</v>
      </c>
      <c r="CK23" s="8">
        <v>0.3</v>
      </c>
      <c r="CL23" s="8">
        <v>0.39130434782608697</v>
      </c>
      <c r="CM23" s="8">
        <v>0.89087314864917821</v>
      </c>
      <c r="CN23" s="8">
        <v>0.72285714285714286</v>
      </c>
      <c r="CO23" s="8">
        <v>0.7985714285714286</v>
      </c>
      <c r="CP23" s="8">
        <v>0.70250000000000001</v>
      </c>
      <c r="CQ23" s="8">
        <v>0.85799999999999998</v>
      </c>
      <c r="CR23" s="8">
        <v>0.61249999999999993</v>
      </c>
      <c r="CS23" s="8">
        <v>0.67452380952380953</v>
      </c>
      <c r="CT23" s="8">
        <v>0.24117647058823527</v>
      </c>
      <c r="CU23" s="8">
        <v>0.61935483870967745</v>
      </c>
      <c r="CV23" s="8">
        <v>0.25833333333333336</v>
      </c>
      <c r="CW23" s="8">
        <v>0.25</v>
      </c>
      <c r="CX23" s="8">
        <v>0.73333333333333339</v>
      </c>
      <c r="CY23" s="8">
        <v>0.33333333333333331</v>
      </c>
      <c r="CZ23" s="8">
        <v>0.44000000000000006</v>
      </c>
      <c r="DA23" s="8">
        <v>0.67380952380952364</v>
      </c>
      <c r="DB23" s="8">
        <v>0.45238095238095238</v>
      </c>
      <c r="DC23" s="8">
        <v>0.3</v>
      </c>
      <c r="DD23" s="8">
        <v>0.75151515151515158</v>
      </c>
      <c r="DE23" s="8">
        <v>0.6333333333333333</v>
      </c>
      <c r="DF23" s="8">
        <v>0.5</v>
      </c>
      <c r="DG23" s="8">
        <v>0.61</v>
      </c>
      <c r="DH23" s="8">
        <v>0.64480686450239788</v>
      </c>
      <c r="DI23" s="16">
        <v>0.54055842745990113</v>
      </c>
    </row>
    <row r="24" spans="1:113" x14ac:dyDescent="0.25">
      <c r="A24" t="s">
        <v>68</v>
      </c>
      <c r="B24" t="s">
        <v>93</v>
      </c>
      <c r="C24" t="s">
        <v>59</v>
      </c>
      <c r="D24">
        <v>10.5</v>
      </c>
      <c r="E24" t="s">
        <v>7</v>
      </c>
      <c r="F24">
        <v>96.75</v>
      </c>
      <c r="G24">
        <v>28</v>
      </c>
      <c r="H24">
        <v>56</v>
      </c>
      <c r="I24">
        <v>34</v>
      </c>
      <c r="J24">
        <v>22</v>
      </c>
      <c r="K24" s="8">
        <v>0.6071428571428571</v>
      </c>
      <c r="L24" s="8">
        <v>15962.000000000025</v>
      </c>
      <c r="M24" s="8">
        <v>37.1</v>
      </c>
      <c r="N24" s="8">
        <v>2077.6</v>
      </c>
      <c r="O24" s="8">
        <v>22.2</v>
      </c>
      <c r="P24" s="8">
        <v>7.4</v>
      </c>
      <c r="Q24" s="8">
        <v>15.8</v>
      </c>
      <c r="R24" s="8">
        <v>47.3</v>
      </c>
      <c r="S24" s="8">
        <v>1.2</v>
      </c>
      <c r="T24" s="8">
        <v>3.5</v>
      </c>
      <c r="U24" s="8">
        <v>35.6</v>
      </c>
      <c r="V24" s="8">
        <v>6.1</v>
      </c>
      <c r="W24" s="8">
        <v>7</v>
      </c>
      <c r="X24" s="8">
        <v>86.5</v>
      </c>
      <c r="Y24" s="8">
        <v>1.3</v>
      </c>
      <c r="Z24" s="8">
        <v>4.0999999999999996</v>
      </c>
      <c r="AA24" s="8">
        <v>5.4</v>
      </c>
      <c r="AB24" s="8">
        <v>0.4</v>
      </c>
      <c r="AC24" s="8">
        <v>5</v>
      </c>
      <c r="AD24" s="8">
        <v>1.8</v>
      </c>
      <c r="AE24" s="8">
        <v>1.9</v>
      </c>
      <c r="AF24" s="8">
        <v>0.4</v>
      </c>
      <c r="AG24" s="8">
        <v>0.8</v>
      </c>
      <c r="AH24" s="8">
        <v>1.3</v>
      </c>
      <c r="AI24" s="8">
        <v>5.0999999999999996</v>
      </c>
      <c r="AJ24" s="8">
        <v>114.5</v>
      </c>
      <c r="AK24" s="8">
        <v>106.6</v>
      </c>
      <c r="AL24" s="8">
        <v>20.6</v>
      </c>
      <c r="AM24" s="8">
        <v>3.8</v>
      </c>
      <c r="AN24" s="8">
        <v>11.4</v>
      </c>
      <c r="AO24" s="8">
        <v>7.2</v>
      </c>
      <c r="AP24" s="8">
        <v>18.748000000000001</v>
      </c>
      <c r="AQ24" s="8">
        <v>3</v>
      </c>
      <c r="AR24" s="8">
        <v>0</v>
      </c>
      <c r="AS24" s="8">
        <v>8.3000000000000007</v>
      </c>
      <c r="AT24" s="8">
        <v>410</v>
      </c>
      <c r="AU24" s="8">
        <v>17.200000000000003</v>
      </c>
      <c r="AV24" s="8">
        <v>12.41</v>
      </c>
      <c r="AW24" s="8">
        <v>1.1841263068060592</v>
      </c>
      <c r="AX24" s="8">
        <v>19.600000000000001</v>
      </c>
      <c r="AY24" s="8">
        <v>0.8</v>
      </c>
      <c r="AZ24" s="8">
        <v>32.6</v>
      </c>
      <c r="BA24" s="8">
        <v>2.71</v>
      </c>
      <c r="BB24" s="8">
        <v>3.5</v>
      </c>
      <c r="BC24" s="8">
        <v>1.9</v>
      </c>
      <c r="BD24" s="8">
        <v>1531.9179823657944</v>
      </c>
      <c r="BE24" s="8">
        <v>38.6</v>
      </c>
      <c r="BF24" s="8">
        <v>8.6999999999999993</v>
      </c>
      <c r="BG24" s="8">
        <v>7.6</v>
      </c>
      <c r="BH24" s="8">
        <v>51.2</v>
      </c>
      <c r="BI24" s="8">
        <v>29.965000000000003</v>
      </c>
      <c r="BJ24" s="8">
        <v>58.9</v>
      </c>
      <c r="BK24" s="8">
        <v>24.3</v>
      </c>
      <c r="BL24" s="8">
        <v>95.84</v>
      </c>
      <c r="BM24" s="8">
        <v>15</v>
      </c>
      <c r="BN24" s="8">
        <v>7.9</v>
      </c>
      <c r="BO24" s="8">
        <v>41.4</v>
      </c>
      <c r="BP24" s="8">
        <v>6.1</v>
      </c>
      <c r="BQ24" s="8">
        <v>4.9000000000000004</v>
      </c>
      <c r="BR24" s="8">
        <v>0.192</v>
      </c>
      <c r="BS24" s="8">
        <v>4</v>
      </c>
      <c r="BT24" s="8">
        <v>11.4</v>
      </c>
      <c r="BU24" s="8">
        <v>13.660000000000002</v>
      </c>
      <c r="BV24" s="8">
        <v>12.5</v>
      </c>
      <c r="BW24" s="8">
        <v>3.5</v>
      </c>
      <c r="BX24" s="8">
        <v>23.4</v>
      </c>
      <c r="BY24" s="8">
        <v>23.8</v>
      </c>
      <c r="BZ24" s="8">
        <v>13.666666666666666</v>
      </c>
      <c r="CA24" s="8">
        <v>26.799999999999997</v>
      </c>
      <c r="CB24" s="8">
        <v>0.2638210557003261</v>
      </c>
      <c r="CC24" s="8">
        <v>0.4526315789473685</v>
      </c>
      <c r="CD24" s="8">
        <v>0.53956521739130436</v>
      </c>
      <c r="CE24" s="8">
        <v>0.65784794822558845</v>
      </c>
      <c r="CF24" s="8">
        <v>0.56000000000000005</v>
      </c>
      <c r="CG24" s="8">
        <v>4.4444444444444446E-2</v>
      </c>
      <c r="CH24" s="8">
        <v>0.65200000000000002</v>
      </c>
      <c r="CI24" s="8">
        <v>0.90333333333333332</v>
      </c>
      <c r="CJ24" s="8">
        <v>0.21600000000000003</v>
      </c>
      <c r="CK24" s="8">
        <v>0.7</v>
      </c>
      <c r="CL24" s="8">
        <v>0.82608695652173914</v>
      </c>
      <c r="CM24" s="8">
        <v>0.85106554575877469</v>
      </c>
      <c r="CN24" s="8">
        <v>0.73142857142857143</v>
      </c>
      <c r="CO24" s="8">
        <v>0.84142857142857141</v>
      </c>
      <c r="CP24" s="8">
        <v>0.60750000000000004</v>
      </c>
      <c r="CQ24" s="8">
        <v>0.87127272727272731</v>
      </c>
      <c r="CR24" s="8">
        <v>0.625</v>
      </c>
      <c r="CS24" s="8">
        <v>0.71345238095238106</v>
      </c>
      <c r="CT24" s="8">
        <v>0.46470588235294119</v>
      </c>
      <c r="CU24" s="8">
        <v>0.66774193548387095</v>
      </c>
      <c r="CV24" s="8">
        <v>0.5083333333333333</v>
      </c>
      <c r="CW24" s="8">
        <v>0.40833333333333338</v>
      </c>
      <c r="CX24" s="8">
        <v>0.64</v>
      </c>
      <c r="CY24" s="8">
        <v>0.44444444444444442</v>
      </c>
      <c r="CZ24" s="8">
        <v>0.57000000000000006</v>
      </c>
      <c r="DA24" s="8">
        <v>0.65047619047619054</v>
      </c>
      <c r="DB24" s="8">
        <v>0.59523809523809523</v>
      </c>
      <c r="DC24" s="8">
        <v>0.35</v>
      </c>
      <c r="DD24" s="8">
        <v>0.70909090909090899</v>
      </c>
      <c r="DE24" s="8">
        <v>0.66111111111111109</v>
      </c>
      <c r="DF24" s="8">
        <v>0.45555555555555555</v>
      </c>
      <c r="DG24" s="8">
        <v>0.66999999999999993</v>
      </c>
      <c r="DH24" s="8">
        <v>0.69426593605348974</v>
      </c>
      <c r="DI24" s="16">
        <v>0.60257356256806505</v>
      </c>
    </row>
    <row r="25" spans="1:113" x14ac:dyDescent="0.25">
      <c r="A25" t="s">
        <v>64</v>
      </c>
      <c r="B25" t="s">
        <v>93</v>
      </c>
      <c r="C25" t="s">
        <v>29</v>
      </c>
      <c r="D25">
        <v>11.5</v>
      </c>
      <c r="E25" t="s">
        <v>65</v>
      </c>
      <c r="F25">
        <v>97.03</v>
      </c>
      <c r="G25">
        <v>23</v>
      </c>
      <c r="H25">
        <v>57</v>
      </c>
      <c r="I25">
        <v>31</v>
      </c>
      <c r="J25">
        <v>26</v>
      </c>
      <c r="K25" s="8">
        <v>0.54385964912280704</v>
      </c>
      <c r="L25" s="8">
        <v>11882.750000000025</v>
      </c>
      <c r="M25" s="8">
        <v>37.1</v>
      </c>
      <c r="N25" s="8">
        <v>2114.7000000000003</v>
      </c>
      <c r="O25" s="8">
        <v>27.2</v>
      </c>
      <c r="P25" s="8">
        <v>10</v>
      </c>
      <c r="Q25" s="8">
        <v>18.8</v>
      </c>
      <c r="R25" s="8">
        <v>53.3</v>
      </c>
      <c r="S25" s="8">
        <v>0.5</v>
      </c>
      <c r="T25" s="8">
        <v>1.8</v>
      </c>
      <c r="U25" s="8">
        <v>29</v>
      </c>
      <c r="V25" s="8">
        <v>6.7</v>
      </c>
      <c r="W25" s="8">
        <v>8.8000000000000007</v>
      </c>
      <c r="X25" s="8">
        <v>75.5</v>
      </c>
      <c r="Y25" s="8">
        <v>2.1</v>
      </c>
      <c r="Z25" s="8">
        <v>8.1</v>
      </c>
      <c r="AA25" s="8">
        <v>10.199999999999999</v>
      </c>
      <c r="AB25" s="8">
        <v>1.4</v>
      </c>
      <c r="AC25" s="8">
        <v>4.9000000000000004</v>
      </c>
      <c r="AD25" s="8">
        <v>2.9</v>
      </c>
      <c r="AE25" s="8">
        <v>1.4</v>
      </c>
      <c r="AF25" s="8">
        <v>1.4</v>
      </c>
      <c r="AG25" s="8">
        <v>1</v>
      </c>
      <c r="AH25" s="8">
        <v>3.1</v>
      </c>
      <c r="AI25" s="8">
        <v>6.8</v>
      </c>
      <c r="AJ25" s="8">
        <v>109.3</v>
      </c>
      <c r="AK25" s="8">
        <v>105.2</v>
      </c>
      <c r="AL25" s="8">
        <v>24.2</v>
      </c>
      <c r="AM25" s="8">
        <v>6.1</v>
      </c>
      <c r="AN25" s="8">
        <v>21.6</v>
      </c>
      <c r="AO25" s="8">
        <v>9.4</v>
      </c>
      <c r="AP25" s="8">
        <v>22.72</v>
      </c>
      <c r="AQ25" s="8">
        <v>30</v>
      </c>
      <c r="AR25" s="8">
        <v>1</v>
      </c>
      <c r="AS25" s="8">
        <v>12.7</v>
      </c>
      <c r="AT25" s="8">
        <v>670</v>
      </c>
      <c r="AU25" s="8">
        <v>24.400000000000002</v>
      </c>
      <c r="AV25" s="8">
        <v>11.8</v>
      </c>
      <c r="AW25" s="8">
        <v>1.1971830985915493</v>
      </c>
      <c r="AX25" s="8">
        <v>16</v>
      </c>
      <c r="AY25" s="8">
        <v>3.2</v>
      </c>
      <c r="AZ25" s="8">
        <v>42.3</v>
      </c>
      <c r="BA25" s="8">
        <v>1.7</v>
      </c>
      <c r="BB25" s="8">
        <v>2.5</v>
      </c>
      <c r="BC25" s="8">
        <v>1.8</v>
      </c>
      <c r="BD25" s="8">
        <v>1514.4280564197593</v>
      </c>
      <c r="BE25" s="8">
        <v>35.6</v>
      </c>
      <c r="BF25" s="8">
        <v>11</v>
      </c>
      <c r="BG25" s="8">
        <v>14.1</v>
      </c>
      <c r="BH25" s="8">
        <v>54.7</v>
      </c>
      <c r="BI25" s="8">
        <v>32.790000000000006</v>
      </c>
      <c r="BJ25" s="8">
        <v>60</v>
      </c>
      <c r="BK25" s="8">
        <v>30.9</v>
      </c>
      <c r="BL25" s="8">
        <v>97.12</v>
      </c>
      <c r="BM25" s="8">
        <v>19.2</v>
      </c>
      <c r="BN25" s="8">
        <v>4.0999999999999996</v>
      </c>
      <c r="BO25" s="8">
        <v>52.3</v>
      </c>
      <c r="BP25" s="8">
        <v>2.9</v>
      </c>
      <c r="BQ25" s="8">
        <v>6.6</v>
      </c>
      <c r="BR25" s="8">
        <v>0.22500000000000001</v>
      </c>
      <c r="BS25" s="8">
        <v>4.7</v>
      </c>
      <c r="BT25" s="8">
        <v>12.7</v>
      </c>
      <c r="BU25" s="8">
        <v>17.5</v>
      </c>
      <c r="BV25" s="8">
        <v>13</v>
      </c>
      <c r="BW25" s="8">
        <v>5.5</v>
      </c>
      <c r="BX25" s="8">
        <v>27.5</v>
      </c>
      <c r="BY25" s="8">
        <v>31.299999999999997</v>
      </c>
      <c r="BZ25" s="8">
        <v>22.333333333333332</v>
      </c>
      <c r="CA25" s="8">
        <v>33.999999999999986</v>
      </c>
      <c r="CB25" s="8">
        <v>0.34215466387213556</v>
      </c>
      <c r="CC25" s="8">
        <v>0.64210526315789485</v>
      </c>
      <c r="CD25" s="8">
        <v>0.5130434782608696</v>
      </c>
      <c r="CE25" s="8">
        <v>0.66510172143974955</v>
      </c>
      <c r="CF25" s="8">
        <v>0.45714285714285713</v>
      </c>
      <c r="CG25" s="8">
        <v>0.17777777777777778</v>
      </c>
      <c r="CH25" s="8">
        <v>0.84599999999999997</v>
      </c>
      <c r="CI25" s="8">
        <v>0.56666666666666665</v>
      </c>
      <c r="CJ25" s="8">
        <v>0.40799999999999997</v>
      </c>
      <c r="CK25" s="8">
        <v>0.5</v>
      </c>
      <c r="CL25" s="8">
        <v>0.78260869565217395</v>
      </c>
      <c r="CM25" s="8">
        <v>0.84134892023319963</v>
      </c>
      <c r="CN25" s="8">
        <v>0.78142857142857147</v>
      </c>
      <c r="CO25" s="8">
        <v>0.8571428571428571</v>
      </c>
      <c r="CP25" s="8">
        <v>0.77249999999999996</v>
      </c>
      <c r="CQ25" s="8">
        <v>0.88290909090909098</v>
      </c>
      <c r="CR25" s="8">
        <v>0.79999999999999993</v>
      </c>
      <c r="CS25" s="8">
        <v>0.78071428571428592</v>
      </c>
      <c r="CT25" s="8">
        <v>0.24117647058823527</v>
      </c>
      <c r="CU25" s="8">
        <v>0.84354838709677415</v>
      </c>
      <c r="CV25" s="8">
        <v>0.24166666666666667</v>
      </c>
      <c r="CW25" s="8">
        <v>0.54999999999999993</v>
      </c>
      <c r="CX25" s="8">
        <v>0.75</v>
      </c>
      <c r="CY25" s="8">
        <v>0.52222222222222225</v>
      </c>
      <c r="CZ25" s="8">
        <v>0.63500000000000001</v>
      </c>
      <c r="DA25" s="8">
        <v>0.83333333333333337</v>
      </c>
      <c r="DB25" s="8">
        <v>0.61904761904761907</v>
      </c>
      <c r="DC25" s="8">
        <v>0.55000000000000004</v>
      </c>
      <c r="DD25" s="8">
        <v>0.83333333333333337</v>
      </c>
      <c r="DE25" s="8">
        <v>0.86944444444444435</v>
      </c>
      <c r="DF25" s="8">
        <v>0.74444444444444435</v>
      </c>
      <c r="DG25" s="8">
        <v>0.84999999999999964</v>
      </c>
      <c r="DH25" s="8">
        <v>0.90040701018983038</v>
      </c>
      <c r="DI25" s="16">
        <v>0.66431606615290306</v>
      </c>
    </row>
    <row r="26" spans="1:113" x14ac:dyDescent="0.25">
      <c r="A26" t="s">
        <v>64</v>
      </c>
      <c r="B26" t="s">
        <v>94</v>
      </c>
      <c r="C26" t="s">
        <v>29</v>
      </c>
      <c r="D26">
        <v>11.5</v>
      </c>
      <c r="E26" t="s">
        <v>65</v>
      </c>
      <c r="F26">
        <v>97.03</v>
      </c>
      <c r="G26">
        <v>23</v>
      </c>
      <c r="H26">
        <v>75</v>
      </c>
      <c r="I26">
        <v>39</v>
      </c>
      <c r="J26">
        <v>36</v>
      </c>
      <c r="K26" s="8">
        <v>0.52</v>
      </c>
      <c r="L26" s="8">
        <v>15843.666666666701</v>
      </c>
      <c r="M26" s="8">
        <v>36.700000000000003</v>
      </c>
      <c r="N26" s="8">
        <v>2752.5</v>
      </c>
      <c r="O26" s="8">
        <v>26.9</v>
      </c>
      <c r="P26" s="8">
        <v>9.9</v>
      </c>
      <c r="Q26" s="8">
        <v>18.7</v>
      </c>
      <c r="R26" s="8">
        <v>52.9</v>
      </c>
      <c r="S26" s="8">
        <v>0.6</v>
      </c>
      <c r="T26" s="8">
        <v>1.9</v>
      </c>
      <c r="U26" s="8">
        <v>30.7</v>
      </c>
      <c r="V26" s="8">
        <v>6.5</v>
      </c>
      <c r="W26" s="8">
        <v>8.5</v>
      </c>
      <c r="X26" s="8">
        <v>76</v>
      </c>
      <c r="Y26" s="8">
        <v>2.1</v>
      </c>
      <c r="Z26" s="8">
        <v>8</v>
      </c>
      <c r="AA26" s="8">
        <v>10</v>
      </c>
      <c r="AB26" s="8">
        <v>1.4</v>
      </c>
      <c r="AC26" s="8">
        <v>4.8</v>
      </c>
      <c r="AD26" s="8">
        <v>3</v>
      </c>
      <c r="AE26" s="8">
        <v>1.5</v>
      </c>
      <c r="AF26" s="8">
        <v>1.4</v>
      </c>
      <c r="AG26" s="8">
        <v>1.1000000000000001</v>
      </c>
      <c r="AH26" s="8">
        <v>3.1</v>
      </c>
      <c r="AI26" s="8">
        <v>6.8</v>
      </c>
      <c r="AJ26" s="8">
        <v>109.4</v>
      </c>
      <c r="AK26" s="8">
        <v>106.5</v>
      </c>
      <c r="AL26" s="8">
        <v>23.7</v>
      </c>
      <c r="AM26" s="8">
        <v>6</v>
      </c>
      <c r="AN26" s="8">
        <v>21.8</v>
      </c>
      <c r="AO26" s="8">
        <v>9.8000000000000007</v>
      </c>
      <c r="AP26" s="8">
        <v>22.591999999999999</v>
      </c>
      <c r="AQ26" s="8">
        <v>42</v>
      </c>
      <c r="AR26" s="8">
        <v>1</v>
      </c>
      <c r="AS26" s="8">
        <v>12.1</v>
      </c>
      <c r="AT26" s="8">
        <v>652.70000000000005</v>
      </c>
      <c r="AU26" s="8">
        <v>24.2</v>
      </c>
      <c r="AV26" s="8">
        <v>11.620000000000001</v>
      </c>
      <c r="AW26" s="8">
        <v>1.1906869688385269</v>
      </c>
      <c r="AX26" s="8">
        <v>15.9</v>
      </c>
      <c r="AY26" s="8">
        <v>3.2</v>
      </c>
      <c r="AZ26" s="8">
        <v>41.699999999999996</v>
      </c>
      <c r="BA26" s="8">
        <v>1.62</v>
      </c>
      <c r="BB26" s="8">
        <v>2.5</v>
      </c>
      <c r="BC26" s="8">
        <v>1.8</v>
      </c>
      <c r="BD26" s="8">
        <v>1512.8959999851534</v>
      </c>
      <c r="BE26" s="8">
        <v>34.799999999999997</v>
      </c>
      <c r="BF26" s="8">
        <v>11</v>
      </c>
      <c r="BG26" s="8">
        <v>14.1</v>
      </c>
      <c r="BH26" s="8">
        <v>54.5</v>
      </c>
      <c r="BI26" s="8">
        <v>32.590000000000003</v>
      </c>
      <c r="BJ26" s="8">
        <v>59.8</v>
      </c>
      <c r="BK26" s="8">
        <v>30.7</v>
      </c>
      <c r="BL26" s="8">
        <v>97.61</v>
      </c>
      <c r="BM26" s="8">
        <v>18.600000000000001</v>
      </c>
      <c r="BN26" s="8">
        <v>2.8</v>
      </c>
      <c r="BO26" s="8">
        <v>51.7</v>
      </c>
      <c r="BP26" s="8">
        <v>2</v>
      </c>
      <c r="BQ26" s="8">
        <v>5.9</v>
      </c>
      <c r="BR26" s="8">
        <v>0.214</v>
      </c>
      <c r="BS26" s="8">
        <v>3.99</v>
      </c>
      <c r="BT26" s="8">
        <v>11.791367340000001</v>
      </c>
      <c r="BU26" s="8">
        <v>17.279999999999994</v>
      </c>
      <c r="BV26" s="8">
        <v>12.9</v>
      </c>
      <c r="BW26" s="8">
        <v>5.4</v>
      </c>
      <c r="BX26" s="8">
        <v>27.37</v>
      </c>
      <c r="BY26" s="8">
        <v>30.799999999999997</v>
      </c>
      <c r="BZ26" s="8">
        <v>21.756666666666668</v>
      </c>
      <c r="CA26" s="8">
        <v>33.399999999999991</v>
      </c>
      <c r="CB26" s="8">
        <v>0.33623041199183412</v>
      </c>
      <c r="CC26" s="8">
        <v>0.63684210526315788</v>
      </c>
      <c r="CD26" s="8">
        <v>0.50521739130434784</v>
      </c>
      <c r="CE26" s="8">
        <v>0.66149276046584826</v>
      </c>
      <c r="CF26" s="8">
        <v>0.45428571428571429</v>
      </c>
      <c r="CG26" s="8">
        <v>0.17777777777777778</v>
      </c>
      <c r="CH26" s="8">
        <v>0.83399999999999996</v>
      </c>
      <c r="CI26" s="8">
        <v>0.54</v>
      </c>
      <c r="CJ26" s="8">
        <v>0.4</v>
      </c>
      <c r="CK26" s="8">
        <v>0.5</v>
      </c>
      <c r="CL26" s="8">
        <v>0.78260869565217395</v>
      </c>
      <c r="CM26" s="8">
        <v>0.84049777776952961</v>
      </c>
      <c r="CN26" s="8">
        <v>0.77857142857142858</v>
      </c>
      <c r="CO26" s="8">
        <v>0.8542857142857142</v>
      </c>
      <c r="CP26" s="8">
        <v>0.76749999999999996</v>
      </c>
      <c r="CQ26" s="8">
        <v>0.88736363636363635</v>
      </c>
      <c r="CR26" s="8">
        <v>0.77500000000000002</v>
      </c>
      <c r="CS26" s="8">
        <v>0.77595238095238106</v>
      </c>
      <c r="CT26" s="8">
        <v>0.16470588235294117</v>
      </c>
      <c r="CU26" s="8">
        <v>0.83387096774193548</v>
      </c>
      <c r="CV26" s="8">
        <v>0.16666666666666666</v>
      </c>
      <c r="CW26" s="8">
        <v>0.4916666666666667</v>
      </c>
      <c r="CX26" s="8">
        <v>0.71333333333333337</v>
      </c>
      <c r="CY26" s="8">
        <v>0.44333333333333336</v>
      </c>
      <c r="CZ26" s="8">
        <v>0.58956836700000004</v>
      </c>
      <c r="DA26" s="8">
        <v>0.82285714285714262</v>
      </c>
      <c r="DB26" s="8">
        <v>0.61428571428571432</v>
      </c>
      <c r="DC26" s="8">
        <v>0.54</v>
      </c>
      <c r="DD26" s="8">
        <v>0.82939393939393946</v>
      </c>
      <c r="DE26" s="8">
        <v>0.85555555555555551</v>
      </c>
      <c r="DF26" s="8">
        <v>0.72522222222222221</v>
      </c>
      <c r="DG26" s="8">
        <v>0.83499999999999974</v>
      </c>
      <c r="DH26" s="8">
        <v>0.88481687366272133</v>
      </c>
      <c r="DI26" s="16">
        <v>0.64630225149262122</v>
      </c>
    </row>
    <row r="27" spans="1:113" x14ac:dyDescent="0.25">
      <c r="A27" t="s">
        <v>64</v>
      </c>
      <c r="B27" t="s">
        <v>91</v>
      </c>
      <c r="C27" t="s">
        <v>29</v>
      </c>
      <c r="D27">
        <v>11.5</v>
      </c>
      <c r="E27" t="s">
        <v>65</v>
      </c>
      <c r="F27">
        <v>97.03</v>
      </c>
      <c r="G27">
        <v>23</v>
      </c>
      <c r="H27">
        <v>19</v>
      </c>
      <c r="I27">
        <v>10</v>
      </c>
      <c r="J27">
        <v>9</v>
      </c>
      <c r="K27" s="8">
        <v>0.52631578947368418</v>
      </c>
      <c r="L27" s="8">
        <v>3960.9166666666752</v>
      </c>
      <c r="M27" s="8">
        <v>37.200000000000003</v>
      </c>
      <c r="N27" s="8">
        <v>706.80000000000007</v>
      </c>
      <c r="O27" s="8">
        <v>29.2</v>
      </c>
      <c r="P27" s="8">
        <v>11.1</v>
      </c>
      <c r="Q27" s="8">
        <v>20.2</v>
      </c>
      <c r="R27" s="8">
        <v>54.7</v>
      </c>
      <c r="S27" s="8">
        <v>0.5</v>
      </c>
      <c r="T27" s="8">
        <v>1.7</v>
      </c>
      <c r="U27" s="8">
        <v>27.3</v>
      </c>
      <c r="V27" s="8">
        <v>6.6</v>
      </c>
      <c r="W27" s="8">
        <v>8.6999999999999993</v>
      </c>
      <c r="X27" s="8">
        <v>75.8</v>
      </c>
      <c r="Y27" s="8">
        <v>1.9</v>
      </c>
      <c r="Z27" s="8">
        <v>8.1999999999999993</v>
      </c>
      <c r="AA27" s="8">
        <v>10.1</v>
      </c>
      <c r="AB27" s="8">
        <v>1.4</v>
      </c>
      <c r="AC27" s="8">
        <v>4.5</v>
      </c>
      <c r="AD27" s="8">
        <v>2.8</v>
      </c>
      <c r="AE27" s="8">
        <v>1.7</v>
      </c>
      <c r="AF27" s="8">
        <v>1.8</v>
      </c>
      <c r="AG27" s="8">
        <v>0.9</v>
      </c>
      <c r="AH27" s="8">
        <v>3.6</v>
      </c>
      <c r="AI27" s="8">
        <v>7</v>
      </c>
      <c r="AJ27" s="8">
        <v>108.7</v>
      </c>
      <c r="AK27" s="8">
        <v>104.7</v>
      </c>
      <c r="AL27" s="8">
        <v>22.6</v>
      </c>
      <c r="AM27" s="8">
        <v>5.5</v>
      </c>
      <c r="AN27" s="8">
        <v>22.4</v>
      </c>
      <c r="AO27" s="8">
        <v>8.9</v>
      </c>
      <c r="AP27" s="8">
        <v>24.12</v>
      </c>
      <c r="AQ27" s="8">
        <v>9</v>
      </c>
      <c r="AR27" s="8">
        <v>0</v>
      </c>
      <c r="AS27" s="8">
        <v>12.5</v>
      </c>
      <c r="AT27" s="8">
        <v>700</v>
      </c>
      <c r="AU27" s="8">
        <v>24.4</v>
      </c>
      <c r="AV27" s="8">
        <v>11.4</v>
      </c>
      <c r="AW27" s="8">
        <v>1.2106135986733</v>
      </c>
      <c r="AX27" s="8">
        <v>14.3</v>
      </c>
      <c r="AY27" s="8">
        <v>3.2</v>
      </c>
      <c r="AZ27" s="8">
        <v>43.8</v>
      </c>
      <c r="BA27" s="8">
        <v>1.6</v>
      </c>
      <c r="BB27" s="8">
        <v>2.5</v>
      </c>
      <c r="BC27" s="8">
        <v>0.9</v>
      </c>
      <c r="BD27" s="8">
        <v>1508.5326998653245</v>
      </c>
      <c r="BE27" s="8">
        <v>32.700000000000003</v>
      </c>
      <c r="BF27" s="8">
        <v>10</v>
      </c>
      <c r="BG27" s="8">
        <v>14.2</v>
      </c>
      <c r="BH27" s="8">
        <v>55.9</v>
      </c>
      <c r="BI27" s="8">
        <v>32.604999999999997</v>
      </c>
      <c r="BJ27" s="8">
        <v>60.7</v>
      </c>
      <c r="BK27" s="8">
        <v>32.6</v>
      </c>
      <c r="BL27" s="8">
        <v>96.92</v>
      </c>
      <c r="BM27" s="8">
        <v>20.5</v>
      </c>
      <c r="BN27" s="8">
        <v>4</v>
      </c>
      <c r="BO27" s="8">
        <v>55.8</v>
      </c>
      <c r="BP27" s="8">
        <v>2.7</v>
      </c>
      <c r="BQ27" s="8">
        <v>6.5</v>
      </c>
      <c r="BR27" s="8">
        <v>0.222</v>
      </c>
      <c r="BS27" s="8">
        <v>4.5</v>
      </c>
      <c r="BT27" s="8">
        <v>12.5</v>
      </c>
      <c r="BU27" s="8">
        <v>19.369999999999997</v>
      </c>
      <c r="BV27" s="8">
        <v>14</v>
      </c>
      <c r="BW27" s="8">
        <v>6</v>
      </c>
      <c r="BX27" s="8">
        <v>28.1</v>
      </c>
      <c r="BY27" s="8">
        <v>33.299999999999997</v>
      </c>
      <c r="BZ27" s="8">
        <v>23.333333333333332</v>
      </c>
      <c r="CA27" s="8">
        <v>35.799999999999997</v>
      </c>
      <c r="CB27" s="8">
        <v>0.36274815325874565</v>
      </c>
      <c r="CC27" s="8">
        <v>0.64210526315789473</v>
      </c>
      <c r="CD27" s="8">
        <v>0.4956521739130435</v>
      </c>
      <c r="CE27" s="8">
        <v>0.67256311037405558</v>
      </c>
      <c r="CF27" s="8">
        <v>0.40857142857142859</v>
      </c>
      <c r="CG27" s="8">
        <v>0.17777777777777778</v>
      </c>
      <c r="CH27" s="8">
        <v>0.87599999999999989</v>
      </c>
      <c r="CI27" s="8">
        <v>0.53333333333333333</v>
      </c>
      <c r="CJ27" s="8">
        <v>0.40399999999999997</v>
      </c>
      <c r="CK27" s="8">
        <v>0.5</v>
      </c>
      <c r="CL27" s="8">
        <v>0.39130434782608697</v>
      </c>
      <c r="CM27" s="8">
        <v>0.8380737221474025</v>
      </c>
      <c r="CN27" s="8">
        <v>0.7985714285714286</v>
      </c>
      <c r="CO27" s="8">
        <v>0.86714285714285722</v>
      </c>
      <c r="CP27" s="8">
        <v>0.81500000000000006</v>
      </c>
      <c r="CQ27" s="8">
        <v>0.88109090909090915</v>
      </c>
      <c r="CR27" s="8">
        <v>0.85416666666666663</v>
      </c>
      <c r="CS27" s="8">
        <v>0.77630952380952378</v>
      </c>
      <c r="CT27" s="8">
        <v>0.23529411764705882</v>
      </c>
      <c r="CU27" s="8">
        <v>0.89999999999999991</v>
      </c>
      <c r="CV27" s="8">
        <v>0.22500000000000001</v>
      </c>
      <c r="CW27" s="8">
        <v>0.54166666666666663</v>
      </c>
      <c r="CX27" s="8">
        <v>0.74</v>
      </c>
      <c r="CY27" s="8">
        <v>0.5</v>
      </c>
      <c r="CZ27" s="8">
        <v>0.625</v>
      </c>
      <c r="DA27" s="8">
        <v>0.9223809523809523</v>
      </c>
      <c r="DB27" s="8">
        <v>0.66666666666666663</v>
      </c>
      <c r="DC27" s="8">
        <v>0.6</v>
      </c>
      <c r="DD27" s="8">
        <v>0.85151515151515156</v>
      </c>
      <c r="DE27" s="8">
        <v>0.92499999999999993</v>
      </c>
      <c r="DF27" s="8">
        <v>0.77777777777777779</v>
      </c>
      <c r="DG27" s="8">
        <v>0.89499999999999991</v>
      </c>
      <c r="DH27" s="8">
        <v>0.95460040331248852</v>
      </c>
      <c r="DI27" s="16">
        <v>0.66536138369841169</v>
      </c>
    </row>
    <row r="28" spans="1:113" x14ac:dyDescent="0.25">
      <c r="A28" t="s">
        <v>68</v>
      </c>
      <c r="B28" t="s">
        <v>92</v>
      </c>
      <c r="C28" t="s">
        <v>59</v>
      </c>
      <c r="D28">
        <v>10.5</v>
      </c>
      <c r="E28" t="s">
        <v>7</v>
      </c>
      <c r="F28">
        <v>96.75</v>
      </c>
      <c r="G28">
        <v>28</v>
      </c>
      <c r="H28">
        <v>35</v>
      </c>
      <c r="I28">
        <v>23</v>
      </c>
      <c r="J28">
        <v>12</v>
      </c>
      <c r="K28" s="8">
        <v>0.65714285714285714</v>
      </c>
      <c r="L28" s="8">
        <v>10641.33333333335</v>
      </c>
      <c r="M28" s="8">
        <v>37.299999999999997</v>
      </c>
      <c r="N28" s="8">
        <v>1305.5</v>
      </c>
      <c r="O28" s="8">
        <v>21.3</v>
      </c>
      <c r="P28" s="8">
        <v>7.5</v>
      </c>
      <c r="Q28" s="8">
        <v>15.8</v>
      </c>
      <c r="R28" s="8">
        <v>47.2</v>
      </c>
      <c r="S28" s="8">
        <v>1.1000000000000001</v>
      </c>
      <c r="T28" s="8">
        <v>3.5</v>
      </c>
      <c r="U28" s="8">
        <v>33.1</v>
      </c>
      <c r="V28" s="8">
        <v>5.3</v>
      </c>
      <c r="W28" s="8">
        <v>6</v>
      </c>
      <c r="X28" s="8">
        <v>87.7</v>
      </c>
      <c r="Y28" s="8">
        <v>1.3</v>
      </c>
      <c r="Z28" s="8">
        <v>4.2</v>
      </c>
      <c r="AA28" s="8">
        <v>5.5</v>
      </c>
      <c r="AB28" s="8">
        <v>0.3</v>
      </c>
      <c r="AC28" s="8">
        <v>4.8</v>
      </c>
      <c r="AD28" s="8">
        <v>1.8</v>
      </c>
      <c r="AE28" s="8">
        <v>1.8</v>
      </c>
      <c r="AF28" s="8">
        <v>0.3</v>
      </c>
      <c r="AG28" s="8">
        <v>0.8</v>
      </c>
      <c r="AH28" s="8">
        <v>1.3</v>
      </c>
      <c r="AI28" s="8">
        <v>4.8</v>
      </c>
      <c r="AJ28" s="8">
        <v>113.3</v>
      </c>
      <c r="AK28" s="8">
        <v>106.2</v>
      </c>
      <c r="AL28" s="8">
        <v>20.100000000000001</v>
      </c>
      <c r="AM28" s="8">
        <v>3.5</v>
      </c>
      <c r="AN28" s="8">
        <v>11.8</v>
      </c>
      <c r="AO28" s="8">
        <v>7.2</v>
      </c>
      <c r="AP28" s="8">
        <v>18.308</v>
      </c>
      <c r="AQ28" s="8">
        <v>3</v>
      </c>
      <c r="AR28" s="8">
        <v>0</v>
      </c>
      <c r="AS28" s="8">
        <v>8.1999999999999993</v>
      </c>
      <c r="AT28" s="8">
        <v>400</v>
      </c>
      <c r="AU28" s="8">
        <v>16.2</v>
      </c>
      <c r="AV28" s="8">
        <v>11.28</v>
      </c>
      <c r="AW28" s="8">
        <v>1.1634258247760543</v>
      </c>
      <c r="AX28" s="8">
        <v>19.399999999999999</v>
      </c>
      <c r="AY28" s="8">
        <v>0.6</v>
      </c>
      <c r="AZ28" s="8">
        <v>31.6</v>
      </c>
      <c r="BA28" s="8">
        <v>2.68</v>
      </c>
      <c r="BB28" s="8">
        <v>3.3</v>
      </c>
      <c r="BC28" s="8">
        <v>1.7</v>
      </c>
      <c r="BD28" s="8">
        <v>1499.0411115068555</v>
      </c>
      <c r="BE28" s="8">
        <v>33.5</v>
      </c>
      <c r="BF28" s="8">
        <v>8.9</v>
      </c>
      <c r="BG28" s="8">
        <v>7.6</v>
      </c>
      <c r="BH28" s="8">
        <v>50.8</v>
      </c>
      <c r="BI28" s="8">
        <v>29.09</v>
      </c>
      <c r="BJ28" s="8">
        <v>57.8</v>
      </c>
      <c r="BK28" s="8">
        <v>23.5</v>
      </c>
      <c r="BL28" s="8">
        <v>95.92</v>
      </c>
      <c r="BM28" s="8">
        <v>14.5</v>
      </c>
      <c r="BN28" s="8">
        <v>7.1</v>
      </c>
      <c r="BO28" s="8">
        <v>39.700000000000003</v>
      </c>
      <c r="BP28" s="8">
        <v>5.5</v>
      </c>
      <c r="BQ28" s="8">
        <v>4.8</v>
      </c>
      <c r="BR28" s="8">
        <v>0.191</v>
      </c>
      <c r="BS28" s="8">
        <v>3.5</v>
      </c>
      <c r="BT28" s="8">
        <v>11.2</v>
      </c>
      <c r="BU28" s="8">
        <v>12.98</v>
      </c>
      <c r="BV28" s="8">
        <v>12</v>
      </c>
      <c r="BW28" s="8">
        <v>3.2</v>
      </c>
      <c r="BX28" s="8">
        <v>22.5</v>
      </c>
      <c r="BY28" s="8">
        <v>22.899999999999995</v>
      </c>
      <c r="BZ28" s="8">
        <v>13.333333333333334</v>
      </c>
      <c r="CA28" s="8">
        <v>25.599999999999991</v>
      </c>
      <c r="CB28" s="8">
        <v>0.252708032108244</v>
      </c>
      <c r="CC28" s="8">
        <v>0.4263157894736842</v>
      </c>
      <c r="CD28" s="8">
        <v>0.49043478260869561</v>
      </c>
      <c r="CE28" s="8">
        <v>0.64634768043114121</v>
      </c>
      <c r="CF28" s="8">
        <v>0.55428571428571427</v>
      </c>
      <c r="CG28" s="8">
        <v>3.3333333333333333E-2</v>
      </c>
      <c r="CH28" s="8">
        <v>0.63200000000000001</v>
      </c>
      <c r="CI28" s="8">
        <v>0.89333333333333342</v>
      </c>
      <c r="CJ28" s="8">
        <v>0.22</v>
      </c>
      <c r="CK28" s="8">
        <v>0.65999999999999992</v>
      </c>
      <c r="CL28" s="8">
        <v>0.73913043478260876</v>
      </c>
      <c r="CM28" s="8">
        <v>0.83280061750380863</v>
      </c>
      <c r="CN28" s="8">
        <v>0.72571428571428565</v>
      </c>
      <c r="CO28" s="8">
        <v>0.82571428571428562</v>
      </c>
      <c r="CP28" s="8">
        <v>0.58750000000000002</v>
      </c>
      <c r="CQ28" s="8">
        <v>0.872</v>
      </c>
      <c r="CR28" s="8">
        <v>0.60416666666666663</v>
      </c>
      <c r="CS28" s="8">
        <v>0.69261904761904758</v>
      </c>
      <c r="CT28" s="8">
        <v>0.41764705882352937</v>
      </c>
      <c r="CU28" s="8">
        <v>0.64032258064516134</v>
      </c>
      <c r="CV28" s="8">
        <v>0.45833333333333331</v>
      </c>
      <c r="CW28" s="8">
        <v>0.39999999999999997</v>
      </c>
      <c r="CX28" s="8">
        <v>0.63666666666666671</v>
      </c>
      <c r="CY28" s="8">
        <v>0.3888888888888889</v>
      </c>
      <c r="CZ28" s="8">
        <v>0.55999999999999994</v>
      </c>
      <c r="DA28" s="8">
        <v>0.61809523809523814</v>
      </c>
      <c r="DB28" s="8">
        <v>0.5714285714285714</v>
      </c>
      <c r="DC28" s="8">
        <v>0.32</v>
      </c>
      <c r="DD28" s="8">
        <v>0.68181818181818177</v>
      </c>
      <c r="DE28" s="8">
        <v>0.63611111111111096</v>
      </c>
      <c r="DF28" s="8">
        <v>0.44444444444444448</v>
      </c>
      <c r="DG28" s="8">
        <v>0.63999999999999979</v>
      </c>
      <c r="DH28" s="8">
        <v>0.66502113712695787</v>
      </c>
      <c r="DI28" s="16">
        <v>0.57857728699527144</v>
      </c>
    </row>
    <row r="29" spans="1:113" x14ac:dyDescent="0.25">
      <c r="A29" t="s">
        <v>69</v>
      </c>
      <c r="B29" t="s">
        <v>92</v>
      </c>
      <c r="C29" t="s">
        <v>54</v>
      </c>
      <c r="D29">
        <v>10.6</v>
      </c>
      <c r="E29" t="s">
        <v>60</v>
      </c>
      <c r="F29">
        <v>100.75</v>
      </c>
      <c r="G29">
        <v>24</v>
      </c>
      <c r="H29">
        <v>27</v>
      </c>
      <c r="I29">
        <v>15</v>
      </c>
      <c r="J29">
        <v>12</v>
      </c>
      <c r="K29" s="8">
        <v>0.55555555555555558</v>
      </c>
      <c r="L29" s="8">
        <v>12001.08333333335</v>
      </c>
      <c r="M29" s="8">
        <v>31.3</v>
      </c>
      <c r="N29" s="8">
        <v>845.1</v>
      </c>
      <c r="O29" s="8">
        <v>23.9</v>
      </c>
      <c r="P29" s="8">
        <v>8.1999999999999993</v>
      </c>
      <c r="Q29" s="8">
        <v>16.899999999999999</v>
      </c>
      <c r="R29" s="8">
        <v>48.6</v>
      </c>
      <c r="S29" s="8">
        <v>0.9</v>
      </c>
      <c r="T29" s="8">
        <v>3.1</v>
      </c>
      <c r="U29" s="8">
        <v>30.1</v>
      </c>
      <c r="V29" s="8">
        <v>6.5</v>
      </c>
      <c r="W29" s="8">
        <v>8.1</v>
      </c>
      <c r="X29" s="8">
        <v>80</v>
      </c>
      <c r="Y29" s="8">
        <v>2.2000000000000002</v>
      </c>
      <c r="Z29" s="8">
        <v>8.6999999999999993</v>
      </c>
      <c r="AA29" s="8">
        <v>10.9</v>
      </c>
      <c r="AB29" s="8">
        <v>3.1</v>
      </c>
      <c r="AC29" s="8">
        <v>3.5</v>
      </c>
      <c r="AD29" s="8">
        <v>4.2</v>
      </c>
      <c r="AE29" s="8">
        <v>0.6</v>
      </c>
      <c r="AF29" s="8">
        <v>2</v>
      </c>
      <c r="AG29" s="8">
        <v>1.1000000000000001</v>
      </c>
      <c r="AH29" s="8">
        <v>3.6</v>
      </c>
      <c r="AI29" s="8">
        <v>7.3</v>
      </c>
      <c r="AJ29" s="8">
        <v>107.2</v>
      </c>
      <c r="AK29" s="8">
        <v>98.4</v>
      </c>
      <c r="AL29" s="8">
        <v>19.899999999999999</v>
      </c>
      <c r="AM29" s="8">
        <v>7.1</v>
      </c>
      <c r="AN29" s="8">
        <v>24.6</v>
      </c>
      <c r="AO29" s="8">
        <v>14.9</v>
      </c>
      <c r="AP29" s="8">
        <v>21.787999999999997</v>
      </c>
      <c r="AQ29" s="8">
        <v>15</v>
      </c>
      <c r="AR29" s="8">
        <v>0</v>
      </c>
      <c r="AS29" s="8">
        <v>6.1</v>
      </c>
      <c r="AT29" s="8">
        <v>370</v>
      </c>
      <c r="AU29" s="8">
        <v>25.8</v>
      </c>
      <c r="AV29" s="8">
        <v>11.02</v>
      </c>
      <c r="AW29" s="8">
        <v>1.0969340921608226</v>
      </c>
      <c r="AX29" s="8">
        <v>12.3</v>
      </c>
      <c r="AY29" s="8">
        <v>7</v>
      </c>
      <c r="AZ29" s="8">
        <v>38.299999999999997</v>
      </c>
      <c r="BA29" s="8">
        <v>0.82</v>
      </c>
      <c r="BB29" s="8">
        <v>1.1000000000000001</v>
      </c>
      <c r="BC29" s="8">
        <v>1.1000000000000001</v>
      </c>
      <c r="BD29" s="8">
        <v>1448.6379882426675</v>
      </c>
      <c r="BE29" s="8">
        <v>38.5</v>
      </c>
      <c r="BF29" s="8">
        <v>17</v>
      </c>
      <c r="BG29" s="8">
        <v>16.5</v>
      </c>
      <c r="BH29" s="8">
        <v>51.3</v>
      </c>
      <c r="BI29" s="8">
        <v>33.844999999999999</v>
      </c>
      <c r="BJ29" s="8">
        <v>58.2</v>
      </c>
      <c r="BK29" s="8">
        <v>33</v>
      </c>
      <c r="BL29" s="8">
        <v>102.25</v>
      </c>
      <c r="BM29" s="8">
        <v>18.100000000000001</v>
      </c>
      <c r="BN29" s="8">
        <v>8.8000000000000007</v>
      </c>
      <c r="BO29" s="8">
        <v>45.7</v>
      </c>
      <c r="BP29" s="8">
        <v>6</v>
      </c>
      <c r="BQ29" s="8">
        <v>2.6</v>
      </c>
      <c r="BR29" s="8">
        <v>0.151</v>
      </c>
      <c r="BS29" s="8">
        <v>4</v>
      </c>
      <c r="BT29" s="8">
        <v>6.4</v>
      </c>
      <c r="BU29" s="8">
        <v>13.259999999999998</v>
      </c>
      <c r="BV29" s="8">
        <v>10.199999999999999</v>
      </c>
      <c r="BW29" s="8">
        <v>2.4</v>
      </c>
      <c r="BX29" s="8">
        <v>23</v>
      </c>
      <c r="BY29" s="8">
        <v>26.400000000000002</v>
      </c>
      <c r="BZ29" s="8">
        <v>12.333333333333334</v>
      </c>
      <c r="CA29" s="8">
        <v>28.999999999999996</v>
      </c>
      <c r="CB29" s="8">
        <v>0.26970590644712045</v>
      </c>
      <c r="CC29" s="8">
        <v>0.67894736842105263</v>
      </c>
      <c r="CD29" s="8">
        <v>0.47913043478260869</v>
      </c>
      <c r="CE29" s="8">
        <v>0.60940782897823476</v>
      </c>
      <c r="CF29" s="8">
        <v>0.35142857142857142</v>
      </c>
      <c r="CG29" s="8">
        <v>0.3888888888888889</v>
      </c>
      <c r="CH29" s="8">
        <v>0.7659999999999999</v>
      </c>
      <c r="CI29" s="8">
        <v>0.27333333333333332</v>
      </c>
      <c r="CJ29" s="8">
        <v>0.436</v>
      </c>
      <c r="CK29" s="8">
        <v>0.22000000000000003</v>
      </c>
      <c r="CL29" s="8">
        <v>0.47826086956521746</v>
      </c>
      <c r="CM29" s="8">
        <v>0.80479888235703745</v>
      </c>
      <c r="CN29" s="8">
        <v>0.73285714285714276</v>
      </c>
      <c r="CO29" s="8">
        <v>0.83142857142857152</v>
      </c>
      <c r="CP29" s="8">
        <v>0.82499999999999996</v>
      </c>
      <c r="CQ29" s="8">
        <v>0.92954545454545456</v>
      </c>
      <c r="CR29" s="8">
        <v>0.75416666666666676</v>
      </c>
      <c r="CS29" s="8">
        <v>0.80583333333333329</v>
      </c>
      <c r="CT29" s="8">
        <v>0.51764705882352946</v>
      </c>
      <c r="CU29" s="8">
        <v>0.73709677419354847</v>
      </c>
      <c r="CV29" s="8">
        <v>0.5</v>
      </c>
      <c r="CW29" s="8">
        <v>0.21666666666666667</v>
      </c>
      <c r="CX29" s="8">
        <v>0.5033333333333333</v>
      </c>
      <c r="CY29" s="8">
        <v>0.44444444444444442</v>
      </c>
      <c r="CZ29" s="8">
        <v>0.32</v>
      </c>
      <c r="DA29" s="8">
        <v>0.63142857142857134</v>
      </c>
      <c r="DB29" s="8">
        <v>0.48571428571428565</v>
      </c>
      <c r="DC29" s="8">
        <v>0.24</v>
      </c>
      <c r="DD29" s="8">
        <v>0.69696969696969702</v>
      </c>
      <c r="DE29" s="8">
        <v>0.73333333333333339</v>
      </c>
      <c r="DF29" s="8">
        <v>0.41111111111111115</v>
      </c>
      <c r="DG29" s="8">
        <v>0.72499999999999987</v>
      </c>
      <c r="DH29" s="8">
        <v>0.70975238538715901</v>
      </c>
      <c r="DI29" s="16">
        <v>0.56992265649974361</v>
      </c>
    </row>
    <row r="30" spans="1:113" x14ac:dyDescent="0.25">
      <c r="A30" t="s">
        <v>69</v>
      </c>
      <c r="B30" t="s">
        <v>93</v>
      </c>
      <c r="C30" t="s">
        <v>54</v>
      </c>
      <c r="D30">
        <v>10.6</v>
      </c>
      <c r="E30" t="s">
        <v>60</v>
      </c>
      <c r="F30">
        <v>100.75</v>
      </c>
      <c r="G30">
        <v>24</v>
      </c>
      <c r="H30">
        <v>48</v>
      </c>
      <c r="I30">
        <v>29</v>
      </c>
      <c r="J30">
        <v>19</v>
      </c>
      <c r="K30" s="8">
        <v>0.60416666666666663</v>
      </c>
      <c r="L30" s="8">
        <v>18001.625000000025</v>
      </c>
      <c r="M30" s="8">
        <v>31.3</v>
      </c>
      <c r="N30" s="8">
        <v>1502.4</v>
      </c>
      <c r="O30" s="8">
        <v>23.9</v>
      </c>
      <c r="P30" s="8">
        <v>8.4</v>
      </c>
      <c r="Q30" s="8">
        <v>17.100000000000001</v>
      </c>
      <c r="R30" s="8">
        <v>49.3</v>
      </c>
      <c r="S30" s="8">
        <v>1.1000000000000001</v>
      </c>
      <c r="T30" s="8">
        <v>3.4</v>
      </c>
      <c r="U30" s="8">
        <v>31.7</v>
      </c>
      <c r="V30" s="8">
        <v>6</v>
      </c>
      <c r="W30" s="8">
        <v>7.6</v>
      </c>
      <c r="X30" s="8">
        <v>77.900000000000006</v>
      </c>
      <c r="Y30" s="8">
        <v>2.2000000000000002</v>
      </c>
      <c r="Z30" s="8">
        <v>8.9</v>
      </c>
      <c r="AA30" s="8">
        <v>11.1</v>
      </c>
      <c r="AB30" s="8">
        <v>3</v>
      </c>
      <c r="AC30" s="8">
        <v>3.2</v>
      </c>
      <c r="AD30" s="8">
        <v>3.9</v>
      </c>
      <c r="AE30" s="8">
        <v>0.7</v>
      </c>
      <c r="AF30" s="8">
        <v>1.8</v>
      </c>
      <c r="AG30" s="8">
        <v>1.2</v>
      </c>
      <c r="AH30" s="8">
        <v>3.4</v>
      </c>
      <c r="AI30" s="8">
        <v>6.9</v>
      </c>
      <c r="AJ30" s="8">
        <v>109.3</v>
      </c>
      <c r="AK30" s="8">
        <v>99.1</v>
      </c>
      <c r="AL30" s="8">
        <v>18.100000000000001</v>
      </c>
      <c r="AM30" s="8">
        <v>7.4</v>
      </c>
      <c r="AN30" s="8">
        <v>25.5</v>
      </c>
      <c r="AO30" s="8">
        <v>14.1</v>
      </c>
      <c r="AP30" s="8">
        <v>21.459999999999997</v>
      </c>
      <c r="AQ30" s="8">
        <v>31</v>
      </c>
      <c r="AR30" s="8">
        <v>0</v>
      </c>
      <c r="AS30" s="8">
        <v>6.3</v>
      </c>
      <c r="AT30" s="8">
        <v>380</v>
      </c>
      <c r="AU30" s="8">
        <v>25.8</v>
      </c>
      <c r="AV30" s="8">
        <v>10.92</v>
      </c>
      <c r="AW30" s="8">
        <v>1.1136999068033551</v>
      </c>
      <c r="AX30" s="8">
        <v>11.5</v>
      </c>
      <c r="AY30" s="8">
        <v>6.8</v>
      </c>
      <c r="AZ30" s="8">
        <v>38.200000000000003</v>
      </c>
      <c r="BA30" s="8">
        <v>0.82</v>
      </c>
      <c r="BB30" s="8">
        <v>1.1000000000000001</v>
      </c>
      <c r="BC30" s="8">
        <v>1.3</v>
      </c>
      <c r="BD30" s="8">
        <v>1480.4017652092643</v>
      </c>
      <c r="BE30" s="8">
        <v>35.1</v>
      </c>
      <c r="BF30" s="8">
        <v>16</v>
      </c>
      <c r="BG30" s="8">
        <v>17.100000000000001</v>
      </c>
      <c r="BH30" s="8">
        <v>52.4</v>
      </c>
      <c r="BI30" s="8">
        <v>33.645000000000003</v>
      </c>
      <c r="BJ30" s="8">
        <v>58.4</v>
      </c>
      <c r="BK30" s="8">
        <v>32.9</v>
      </c>
      <c r="BL30" s="8">
        <v>100.74</v>
      </c>
      <c r="BM30" s="8">
        <v>18.3</v>
      </c>
      <c r="BN30" s="8">
        <v>10.199999999999999</v>
      </c>
      <c r="BO30" s="8">
        <v>45.6</v>
      </c>
      <c r="BP30" s="8">
        <v>7</v>
      </c>
      <c r="BQ30" s="8">
        <v>2.9</v>
      </c>
      <c r="BR30" s="8">
        <v>0.152</v>
      </c>
      <c r="BS30" s="8">
        <v>4.2</v>
      </c>
      <c r="BT30" s="8">
        <v>6.6</v>
      </c>
      <c r="BU30" s="8">
        <v>13.800000000000002</v>
      </c>
      <c r="BV30" s="8">
        <v>10.4</v>
      </c>
      <c r="BW30" s="8">
        <v>2.5</v>
      </c>
      <c r="BX30" s="8">
        <v>23.5</v>
      </c>
      <c r="BY30" s="8">
        <v>26.5</v>
      </c>
      <c r="BZ30" s="8">
        <v>12.666666666666666</v>
      </c>
      <c r="CA30" s="8">
        <v>28.8</v>
      </c>
      <c r="CB30" s="8">
        <v>0.27095651093899054</v>
      </c>
      <c r="CC30" s="8">
        <v>0.67894736842105263</v>
      </c>
      <c r="CD30" s="8">
        <v>0.4747826086956522</v>
      </c>
      <c r="CE30" s="8">
        <v>0.61872217044630839</v>
      </c>
      <c r="CF30" s="8">
        <v>0.32857142857142857</v>
      </c>
      <c r="CG30" s="8">
        <v>0.37777777777777777</v>
      </c>
      <c r="CH30" s="8">
        <v>0.76400000000000001</v>
      </c>
      <c r="CI30" s="8">
        <v>0.27333333333333332</v>
      </c>
      <c r="CJ30" s="8">
        <v>0.44400000000000001</v>
      </c>
      <c r="CK30" s="8">
        <v>0.22000000000000003</v>
      </c>
      <c r="CL30" s="8">
        <v>0.56521739130434789</v>
      </c>
      <c r="CM30" s="8">
        <v>0.82244542511625796</v>
      </c>
      <c r="CN30" s="8">
        <v>0.74857142857142855</v>
      </c>
      <c r="CO30" s="8">
        <v>0.8342857142857143</v>
      </c>
      <c r="CP30" s="8">
        <v>0.82250000000000001</v>
      </c>
      <c r="CQ30" s="8">
        <v>0.91581818181818175</v>
      </c>
      <c r="CR30" s="8">
        <v>0.76250000000000007</v>
      </c>
      <c r="CS30" s="8">
        <v>0.80107142857142866</v>
      </c>
      <c r="CT30" s="8">
        <v>0.6</v>
      </c>
      <c r="CU30" s="8">
        <v>0.73548387096774193</v>
      </c>
      <c r="CV30" s="8">
        <v>0.58333333333333337</v>
      </c>
      <c r="CW30" s="8">
        <v>0.24166666666666667</v>
      </c>
      <c r="CX30" s="8">
        <v>0.50666666666666671</v>
      </c>
      <c r="CY30" s="8">
        <v>0.46666666666666667</v>
      </c>
      <c r="CZ30" s="8">
        <v>0.32999999999999996</v>
      </c>
      <c r="DA30" s="8">
        <v>0.65714285714285725</v>
      </c>
      <c r="DB30" s="8">
        <v>0.49523809523809526</v>
      </c>
      <c r="DC30" s="8">
        <v>0.25</v>
      </c>
      <c r="DD30" s="8">
        <v>0.71212121212121215</v>
      </c>
      <c r="DE30" s="8">
        <v>0.73611111111111116</v>
      </c>
      <c r="DF30" s="8">
        <v>0.42222222222222222</v>
      </c>
      <c r="DG30" s="8">
        <v>0.72</v>
      </c>
      <c r="DH30" s="8">
        <v>0.71304344983944878</v>
      </c>
      <c r="DI30" s="16">
        <v>0.5819450127777791</v>
      </c>
    </row>
    <row r="31" spans="1:113" x14ac:dyDescent="0.25">
      <c r="A31" t="s">
        <v>69</v>
      </c>
      <c r="B31" t="s">
        <v>91</v>
      </c>
      <c r="C31" t="s">
        <v>54</v>
      </c>
      <c r="D31">
        <v>10.6</v>
      </c>
      <c r="E31" t="s">
        <v>60</v>
      </c>
      <c r="F31">
        <v>100.75</v>
      </c>
      <c r="G31">
        <v>24</v>
      </c>
      <c r="H31">
        <v>18</v>
      </c>
      <c r="I31">
        <v>11</v>
      </c>
      <c r="J31">
        <v>7</v>
      </c>
      <c r="K31" s="8">
        <v>0.61111111111111116</v>
      </c>
      <c r="L31" s="8">
        <v>6000.5416666666752</v>
      </c>
      <c r="M31" s="8">
        <v>29.6</v>
      </c>
      <c r="N31" s="8">
        <v>532.80000000000007</v>
      </c>
      <c r="O31" s="8">
        <v>22.9</v>
      </c>
      <c r="P31" s="8">
        <v>8.1999999999999993</v>
      </c>
      <c r="Q31" s="8">
        <v>16.7</v>
      </c>
      <c r="R31" s="8">
        <v>49.3</v>
      </c>
      <c r="S31" s="8">
        <v>0.7</v>
      </c>
      <c r="T31" s="8">
        <v>2.8</v>
      </c>
      <c r="U31" s="8">
        <v>25.5</v>
      </c>
      <c r="V31" s="8">
        <v>5.8</v>
      </c>
      <c r="W31" s="8">
        <v>7.6</v>
      </c>
      <c r="X31" s="8">
        <v>75.900000000000006</v>
      </c>
      <c r="Y31" s="8">
        <v>2.5</v>
      </c>
      <c r="Z31" s="8">
        <v>8.8000000000000007</v>
      </c>
      <c r="AA31" s="8">
        <v>11.3</v>
      </c>
      <c r="AB31" s="8">
        <v>3</v>
      </c>
      <c r="AC31" s="8">
        <v>3.3</v>
      </c>
      <c r="AD31" s="8">
        <v>4.0999999999999996</v>
      </c>
      <c r="AE31" s="8">
        <v>0.7</v>
      </c>
      <c r="AF31" s="8">
        <v>1.8</v>
      </c>
      <c r="AG31" s="8">
        <v>1.1000000000000001</v>
      </c>
      <c r="AH31" s="8">
        <v>3.6</v>
      </c>
      <c r="AI31" s="8">
        <v>7.2</v>
      </c>
      <c r="AJ31" s="8">
        <v>106.1</v>
      </c>
      <c r="AK31" s="8">
        <v>98.1</v>
      </c>
      <c r="AL31" s="8">
        <v>19.600000000000001</v>
      </c>
      <c r="AM31" s="8">
        <v>8.1999999999999993</v>
      </c>
      <c r="AN31" s="8">
        <v>26.8</v>
      </c>
      <c r="AO31" s="8">
        <v>14.9</v>
      </c>
      <c r="AP31" s="8">
        <v>20.975999999999999</v>
      </c>
      <c r="AQ31" s="8">
        <v>11</v>
      </c>
      <c r="AR31" s="8">
        <v>0</v>
      </c>
      <c r="AS31" s="8">
        <v>6</v>
      </c>
      <c r="AT31" s="8">
        <v>360</v>
      </c>
      <c r="AU31" s="8">
        <v>26.099999999999998</v>
      </c>
      <c r="AV31" s="8">
        <v>10.910000000000002</v>
      </c>
      <c r="AW31" s="8">
        <v>1.0917238749046529</v>
      </c>
      <c r="AX31" s="8">
        <v>12</v>
      </c>
      <c r="AY31" s="8">
        <v>6.8</v>
      </c>
      <c r="AZ31" s="8">
        <v>37.5</v>
      </c>
      <c r="BA31" s="8">
        <v>0.81</v>
      </c>
      <c r="BB31" s="8">
        <v>1.1000000000000001</v>
      </c>
      <c r="BC31" s="8">
        <v>1.3</v>
      </c>
      <c r="BD31" s="8">
        <v>1442.100037896214</v>
      </c>
      <c r="BE31" s="8">
        <v>34.700000000000003</v>
      </c>
      <c r="BF31" s="8">
        <v>17</v>
      </c>
      <c r="BG31" s="8">
        <v>17.8</v>
      </c>
      <c r="BH31" s="8">
        <v>51.5</v>
      </c>
      <c r="BI31" s="8">
        <v>33.615000000000002</v>
      </c>
      <c r="BJ31" s="8">
        <v>57.3</v>
      </c>
      <c r="BK31" s="8">
        <v>33</v>
      </c>
      <c r="BL31" s="8">
        <v>104.01</v>
      </c>
      <c r="BM31" s="8">
        <v>18.3</v>
      </c>
      <c r="BN31" s="8">
        <v>8</v>
      </c>
      <c r="BO31" s="8">
        <v>44.9</v>
      </c>
      <c r="BP31" s="8">
        <v>5.2</v>
      </c>
      <c r="BQ31" s="8">
        <v>2.5</v>
      </c>
      <c r="BR31" s="8">
        <v>0.15</v>
      </c>
      <c r="BS31" s="8">
        <v>3</v>
      </c>
      <c r="BT31" s="8">
        <v>6.3</v>
      </c>
      <c r="BU31" s="8">
        <v>12.980000000000002</v>
      </c>
      <c r="BV31" s="8">
        <v>10</v>
      </c>
      <c r="BW31" s="8">
        <v>2</v>
      </c>
      <c r="BX31" s="8">
        <v>22</v>
      </c>
      <c r="BY31" s="8">
        <v>25.6</v>
      </c>
      <c r="BZ31" s="8">
        <v>12</v>
      </c>
      <c r="CA31" s="8">
        <v>28.1</v>
      </c>
      <c r="CB31" s="8">
        <v>0.26274562403594665</v>
      </c>
      <c r="CC31" s="8">
        <v>0.68684210526315781</v>
      </c>
      <c r="CD31" s="8">
        <v>0.47434782608695658</v>
      </c>
      <c r="CE31" s="8">
        <v>0.6065132638359183</v>
      </c>
      <c r="CF31" s="8">
        <v>0.34285714285714286</v>
      </c>
      <c r="CG31" s="8">
        <v>0.37777777777777777</v>
      </c>
      <c r="CH31" s="8">
        <v>0.75</v>
      </c>
      <c r="CI31" s="8">
        <v>0.27</v>
      </c>
      <c r="CJ31" s="8">
        <v>0.45200000000000001</v>
      </c>
      <c r="CK31" s="8">
        <v>0.22000000000000003</v>
      </c>
      <c r="CL31" s="8">
        <v>0.56521739130434789</v>
      </c>
      <c r="CM31" s="8">
        <v>0.8011666877201189</v>
      </c>
      <c r="CN31" s="8">
        <v>0.73571428571428577</v>
      </c>
      <c r="CO31" s="8">
        <v>0.81857142857142851</v>
      </c>
      <c r="CP31" s="8">
        <v>0.82499999999999996</v>
      </c>
      <c r="CQ31" s="8">
        <v>0.94554545454545458</v>
      </c>
      <c r="CR31" s="8">
        <v>0.76250000000000007</v>
      </c>
      <c r="CS31" s="8">
        <v>0.80035714285714288</v>
      </c>
      <c r="CT31" s="8">
        <v>0.47058823529411764</v>
      </c>
      <c r="CU31" s="8">
        <v>0.72419354838709671</v>
      </c>
      <c r="CV31" s="8">
        <v>0.43333333333333335</v>
      </c>
      <c r="CW31" s="8">
        <v>0.20833333333333334</v>
      </c>
      <c r="CX31" s="8">
        <v>0.5</v>
      </c>
      <c r="CY31" s="8">
        <v>0.33333333333333331</v>
      </c>
      <c r="CZ31" s="8">
        <v>0.315</v>
      </c>
      <c r="DA31" s="8">
        <v>0.61809523809523825</v>
      </c>
      <c r="DB31" s="8">
        <v>0.47619047619047616</v>
      </c>
      <c r="DC31" s="8">
        <v>0.2</v>
      </c>
      <c r="DD31" s="8">
        <v>0.66666666666666663</v>
      </c>
      <c r="DE31" s="8">
        <v>0.71111111111111114</v>
      </c>
      <c r="DF31" s="8">
        <v>0.4</v>
      </c>
      <c r="DG31" s="8">
        <v>0.70250000000000001</v>
      </c>
      <c r="DH31" s="8">
        <v>0.69143585272617536</v>
      </c>
      <c r="DI31" s="16">
        <v>0.55891223859389416</v>
      </c>
    </row>
    <row r="32" spans="1:113" x14ac:dyDescent="0.25">
      <c r="A32" t="s">
        <v>69</v>
      </c>
      <c r="B32" t="s">
        <v>94</v>
      </c>
      <c r="C32" t="s">
        <v>54</v>
      </c>
      <c r="D32">
        <v>10.6</v>
      </c>
      <c r="E32" t="s">
        <v>60</v>
      </c>
      <c r="F32">
        <v>100.75</v>
      </c>
      <c r="G32">
        <v>24</v>
      </c>
      <c r="H32">
        <v>63</v>
      </c>
      <c r="I32">
        <v>41</v>
      </c>
      <c r="J32">
        <v>22</v>
      </c>
      <c r="K32" s="8">
        <v>0.65079365079365081</v>
      </c>
      <c r="L32" s="8">
        <v>24002.166666666701</v>
      </c>
      <c r="M32" s="8">
        <v>30.4</v>
      </c>
      <c r="N32" s="8">
        <v>1915.1999999999998</v>
      </c>
      <c r="O32" s="8">
        <v>22.9</v>
      </c>
      <c r="P32" s="8">
        <v>8.1</v>
      </c>
      <c r="Q32" s="8">
        <v>16.8</v>
      </c>
      <c r="R32" s="8">
        <v>48.3</v>
      </c>
      <c r="S32" s="8">
        <v>1</v>
      </c>
      <c r="T32" s="8">
        <v>3.4</v>
      </c>
      <c r="U32" s="8">
        <v>30.8</v>
      </c>
      <c r="V32" s="8">
        <v>5.7</v>
      </c>
      <c r="W32" s="8">
        <v>7.4</v>
      </c>
      <c r="X32" s="8">
        <v>76.900000000000006</v>
      </c>
      <c r="Y32" s="8">
        <v>2.2999999999999998</v>
      </c>
      <c r="Z32" s="8">
        <v>8.6999999999999993</v>
      </c>
      <c r="AA32" s="8">
        <v>11</v>
      </c>
      <c r="AB32" s="8">
        <v>3</v>
      </c>
      <c r="AC32" s="8">
        <v>3.2</v>
      </c>
      <c r="AD32" s="8">
        <v>3.7</v>
      </c>
      <c r="AE32" s="8">
        <v>0.6</v>
      </c>
      <c r="AF32" s="8">
        <v>1.8</v>
      </c>
      <c r="AG32" s="8">
        <v>1.2</v>
      </c>
      <c r="AH32" s="8">
        <v>3.3</v>
      </c>
      <c r="AI32" s="8">
        <v>6.5</v>
      </c>
      <c r="AJ32" s="8">
        <v>110.6</v>
      </c>
      <c r="AK32" s="8">
        <v>98.9</v>
      </c>
      <c r="AL32" s="8">
        <v>18.2</v>
      </c>
      <c r="AM32" s="8">
        <v>7.8</v>
      </c>
      <c r="AN32" s="8">
        <v>25.5</v>
      </c>
      <c r="AO32" s="8">
        <v>13.8</v>
      </c>
      <c r="AP32" s="8">
        <v>20.783999999999999</v>
      </c>
      <c r="AQ32" s="8">
        <v>38</v>
      </c>
      <c r="AR32" s="8">
        <v>0</v>
      </c>
      <c r="AS32" s="8">
        <v>6.2</v>
      </c>
      <c r="AT32" s="8">
        <v>352.5</v>
      </c>
      <c r="AU32" s="8">
        <v>25.400000000000002</v>
      </c>
      <c r="AV32" s="8">
        <v>10.749999999999998</v>
      </c>
      <c r="AW32" s="8">
        <v>1.1018090839107004</v>
      </c>
      <c r="AX32" s="8">
        <v>11.7</v>
      </c>
      <c r="AY32" s="8">
        <v>6.8</v>
      </c>
      <c r="AZ32" s="8">
        <v>37.1</v>
      </c>
      <c r="BA32" s="8">
        <v>0.85</v>
      </c>
      <c r="BB32" s="8">
        <v>1.1000000000000001</v>
      </c>
      <c r="BC32" s="8">
        <v>1.3</v>
      </c>
      <c r="BD32" s="8">
        <v>1517.6802349510135</v>
      </c>
      <c r="BE32" s="8">
        <v>33.9</v>
      </c>
      <c r="BF32" s="8">
        <v>15</v>
      </c>
      <c r="BG32" s="8">
        <v>17.3</v>
      </c>
      <c r="BH32" s="8">
        <v>51.4</v>
      </c>
      <c r="BI32" s="8">
        <v>32.855000000000004</v>
      </c>
      <c r="BJ32" s="8">
        <v>57.3</v>
      </c>
      <c r="BK32" s="8">
        <v>33</v>
      </c>
      <c r="BL32" s="8">
        <v>101.09</v>
      </c>
      <c r="BM32" s="8">
        <v>17.7</v>
      </c>
      <c r="BN32" s="8">
        <v>11.7</v>
      </c>
      <c r="BO32" s="8">
        <v>44.3</v>
      </c>
      <c r="BP32" s="8">
        <v>7.7</v>
      </c>
      <c r="BQ32" s="8">
        <v>2.7</v>
      </c>
      <c r="BR32" s="8">
        <v>0.156</v>
      </c>
      <c r="BS32" s="8">
        <v>4.4800000000000004</v>
      </c>
      <c r="BT32" s="8">
        <v>6.5990809429999997</v>
      </c>
      <c r="BU32" s="8">
        <v>13.16</v>
      </c>
      <c r="BV32" s="8">
        <v>10.130000000000001</v>
      </c>
      <c r="BW32" s="8">
        <v>2.2999999999999998</v>
      </c>
      <c r="BX32" s="8">
        <v>22.95</v>
      </c>
      <c r="BY32" s="8">
        <v>25.4</v>
      </c>
      <c r="BZ32" s="8">
        <v>11.75</v>
      </c>
      <c r="CA32" s="8">
        <v>27.4</v>
      </c>
      <c r="CB32" s="8">
        <v>0.26078549351045094</v>
      </c>
      <c r="CC32" s="8">
        <v>0.66842105263157903</v>
      </c>
      <c r="CD32" s="8">
        <v>0.467391304347826</v>
      </c>
      <c r="CE32" s="8">
        <v>0.61211615772816685</v>
      </c>
      <c r="CF32" s="8">
        <v>0.33428571428571424</v>
      </c>
      <c r="CG32" s="8">
        <v>0.37777777777777777</v>
      </c>
      <c r="CH32" s="8">
        <v>0.74199999999999999</v>
      </c>
      <c r="CI32" s="8">
        <v>0.28333333333333333</v>
      </c>
      <c r="CJ32" s="8">
        <v>0.44</v>
      </c>
      <c r="CK32" s="8">
        <v>0.22000000000000003</v>
      </c>
      <c r="CL32" s="8">
        <v>0.56521739130434789</v>
      </c>
      <c r="CM32" s="8">
        <v>0.84315568608389635</v>
      </c>
      <c r="CN32" s="8">
        <v>0.73428571428571432</v>
      </c>
      <c r="CO32" s="8">
        <v>0.81857142857142851</v>
      </c>
      <c r="CP32" s="8">
        <v>0.82499999999999996</v>
      </c>
      <c r="CQ32" s="8">
        <v>0.91900000000000004</v>
      </c>
      <c r="CR32" s="8">
        <v>0.73749999999999993</v>
      </c>
      <c r="CS32" s="8">
        <v>0.78226190476190482</v>
      </c>
      <c r="CT32" s="8">
        <v>0.68823529411764706</v>
      </c>
      <c r="CU32" s="8">
        <v>0.71451612903225803</v>
      </c>
      <c r="CV32" s="8">
        <v>0.64166666666666672</v>
      </c>
      <c r="CW32" s="8">
        <v>0.22500000000000001</v>
      </c>
      <c r="CX32" s="8">
        <v>0.52</v>
      </c>
      <c r="CY32" s="8">
        <v>0.49777777777777782</v>
      </c>
      <c r="CZ32" s="8">
        <v>0.32995404714999998</v>
      </c>
      <c r="DA32" s="8">
        <v>0.62666666666666671</v>
      </c>
      <c r="DB32" s="8">
        <v>0.48238095238095241</v>
      </c>
      <c r="DC32" s="8">
        <v>0.22999999999999998</v>
      </c>
      <c r="DD32" s="8">
        <v>0.69545454545454544</v>
      </c>
      <c r="DE32" s="8">
        <v>0.70555555555555549</v>
      </c>
      <c r="DF32" s="8">
        <v>0.39166666666666666</v>
      </c>
      <c r="DG32" s="8">
        <v>0.68499999999999994</v>
      </c>
      <c r="DH32" s="8">
        <v>0.68627761450118663</v>
      </c>
      <c r="DI32" s="16">
        <v>0.57782716815880031</v>
      </c>
    </row>
    <row r="33" spans="1:113" x14ac:dyDescent="0.25">
      <c r="A33" t="s">
        <v>70</v>
      </c>
      <c r="B33" t="s">
        <v>92</v>
      </c>
      <c r="C33" t="s">
        <v>54</v>
      </c>
      <c r="D33">
        <v>10.6</v>
      </c>
      <c r="E33" t="s">
        <v>7</v>
      </c>
      <c r="F33">
        <v>96.75</v>
      </c>
      <c r="G33">
        <v>22</v>
      </c>
      <c r="H33">
        <v>37</v>
      </c>
      <c r="I33">
        <v>23</v>
      </c>
      <c r="J33">
        <v>14</v>
      </c>
      <c r="K33" s="8">
        <v>0.6216216216216216</v>
      </c>
      <c r="L33" s="8">
        <v>13360.83333333335</v>
      </c>
      <c r="M33" s="8">
        <v>35.799999999999997</v>
      </c>
      <c r="N33" s="8">
        <v>1324.6</v>
      </c>
      <c r="O33" s="8">
        <v>20.3</v>
      </c>
      <c r="P33" s="8">
        <v>7.5</v>
      </c>
      <c r="Q33" s="8">
        <v>14.1</v>
      </c>
      <c r="R33" s="8">
        <v>53.2</v>
      </c>
      <c r="S33" s="8">
        <v>1.5</v>
      </c>
      <c r="T33" s="8">
        <v>3.8</v>
      </c>
      <c r="U33" s="8">
        <v>40.299999999999997</v>
      </c>
      <c r="V33" s="8">
        <v>3.8</v>
      </c>
      <c r="W33" s="8">
        <v>4.5999999999999996</v>
      </c>
      <c r="X33" s="8">
        <v>82.8</v>
      </c>
      <c r="Y33" s="8">
        <v>2.8</v>
      </c>
      <c r="Z33" s="8">
        <v>8.8000000000000007</v>
      </c>
      <c r="AA33" s="8">
        <v>11.5</v>
      </c>
      <c r="AB33" s="8">
        <v>2.7</v>
      </c>
      <c r="AC33" s="8">
        <v>2.2000000000000002</v>
      </c>
      <c r="AD33" s="8">
        <v>2.2000000000000002</v>
      </c>
      <c r="AE33" s="8">
        <v>0.9</v>
      </c>
      <c r="AF33" s="8">
        <v>1.6</v>
      </c>
      <c r="AG33" s="8">
        <v>0.7</v>
      </c>
      <c r="AH33" s="8">
        <v>3.6</v>
      </c>
      <c r="AI33" s="8">
        <v>4.5999999999999996</v>
      </c>
      <c r="AJ33" s="8">
        <v>114.1</v>
      </c>
      <c r="AK33" s="8">
        <v>108.9</v>
      </c>
      <c r="AL33" s="8">
        <v>9.3000000000000007</v>
      </c>
      <c r="AM33" s="8">
        <v>8.1</v>
      </c>
      <c r="AN33" s="8">
        <v>25.8</v>
      </c>
      <c r="AO33" s="8">
        <v>10.7</v>
      </c>
      <c r="AP33" s="8">
        <v>14.96</v>
      </c>
      <c r="AQ33" s="8">
        <v>29</v>
      </c>
      <c r="AR33" s="8">
        <v>0</v>
      </c>
      <c r="AS33" s="8">
        <v>12</v>
      </c>
      <c r="AT33" s="8">
        <v>580</v>
      </c>
      <c r="AU33" s="8">
        <v>25.400000000000002</v>
      </c>
      <c r="AV33" s="8">
        <v>10.590000000000002</v>
      </c>
      <c r="AW33" s="8">
        <v>1.356951871657754</v>
      </c>
      <c r="AX33" s="8">
        <v>10.6</v>
      </c>
      <c r="AY33" s="8">
        <v>6</v>
      </c>
      <c r="AZ33" s="8">
        <v>34</v>
      </c>
      <c r="BA33" s="8">
        <v>0.99</v>
      </c>
      <c r="BB33" s="8">
        <v>1.6</v>
      </c>
      <c r="BC33" s="8">
        <v>1.4</v>
      </c>
      <c r="BD33" s="8">
        <v>1499.0411115068555</v>
      </c>
      <c r="BE33" s="8">
        <v>27</v>
      </c>
      <c r="BF33" s="8">
        <v>12</v>
      </c>
      <c r="BG33" s="8">
        <v>16.899999999999999</v>
      </c>
      <c r="BH33" s="8">
        <v>58.5</v>
      </c>
      <c r="BI33" s="8">
        <v>33.83</v>
      </c>
      <c r="BJ33" s="8">
        <v>62.9</v>
      </c>
      <c r="BK33" s="8">
        <v>22.2</v>
      </c>
      <c r="BL33" s="8">
        <v>96.03</v>
      </c>
      <c r="BM33" s="8">
        <v>15</v>
      </c>
      <c r="BN33" s="8">
        <v>5.2</v>
      </c>
      <c r="BO33" s="8">
        <v>42.9</v>
      </c>
      <c r="BP33" s="8">
        <v>4.0999999999999996</v>
      </c>
      <c r="BQ33" s="8">
        <v>5</v>
      </c>
      <c r="BR33" s="8">
        <v>0.21</v>
      </c>
      <c r="BS33" s="8">
        <v>4.5</v>
      </c>
      <c r="BT33" s="8">
        <v>10</v>
      </c>
      <c r="BU33" s="8">
        <v>14.890000000000004</v>
      </c>
      <c r="BV33" s="8">
        <v>12.5</v>
      </c>
      <c r="BW33" s="8">
        <v>4.7</v>
      </c>
      <c r="BX33" s="8">
        <v>24.5</v>
      </c>
      <c r="BY33" s="8">
        <v>26.9</v>
      </c>
      <c r="BZ33" s="8">
        <v>19.333333333333332</v>
      </c>
      <c r="CA33" s="8">
        <v>27.200000000000003</v>
      </c>
      <c r="CB33" s="8">
        <v>0.28448207854470031</v>
      </c>
      <c r="CC33" s="8">
        <v>0.66842105263157903</v>
      </c>
      <c r="CD33" s="8">
        <v>0.46043478260869575</v>
      </c>
      <c r="CE33" s="8">
        <v>0.75386215092097442</v>
      </c>
      <c r="CF33" s="8">
        <v>0.30285714285714282</v>
      </c>
      <c r="CG33" s="8">
        <v>0.33333333333333331</v>
      </c>
      <c r="CH33" s="8">
        <v>0.68</v>
      </c>
      <c r="CI33" s="8">
        <v>0.33</v>
      </c>
      <c r="CJ33" s="8">
        <v>0.46</v>
      </c>
      <c r="CK33" s="8">
        <v>0.32</v>
      </c>
      <c r="CL33" s="8">
        <v>0.60869565217391308</v>
      </c>
      <c r="CM33" s="8">
        <v>0.83280061750380863</v>
      </c>
      <c r="CN33" s="8">
        <v>0.83571428571428574</v>
      </c>
      <c r="CO33" s="8">
        <v>0.89857142857142858</v>
      </c>
      <c r="CP33" s="8">
        <v>0.55499999999999994</v>
      </c>
      <c r="CQ33" s="8">
        <v>0.873</v>
      </c>
      <c r="CR33" s="8">
        <v>0.625</v>
      </c>
      <c r="CS33" s="8">
        <v>0.80547619047619046</v>
      </c>
      <c r="CT33" s="8">
        <v>0.30588235294117649</v>
      </c>
      <c r="CU33" s="8">
        <v>0.6919354838709677</v>
      </c>
      <c r="CV33" s="8">
        <v>0.34166666666666662</v>
      </c>
      <c r="CW33" s="8">
        <v>0.41666666666666669</v>
      </c>
      <c r="CX33" s="8">
        <v>0.7</v>
      </c>
      <c r="CY33" s="8">
        <v>0.5</v>
      </c>
      <c r="CZ33" s="8">
        <v>0.5</v>
      </c>
      <c r="DA33" s="8">
        <v>0.70904761904761926</v>
      </c>
      <c r="DB33" s="8">
        <v>0.59523809523809523</v>
      </c>
      <c r="DC33" s="8">
        <v>0.47000000000000003</v>
      </c>
      <c r="DD33" s="8">
        <v>0.74242424242424243</v>
      </c>
      <c r="DE33" s="8">
        <v>0.74722222222222223</v>
      </c>
      <c r="DF33" s="8">
        <v>0.64444444444444438</v>
      </c>
      <c r="DG33" s="8">
        <v>0.68</v>
      </c>
      <c r="DH33" s="8">
        <v>0.7486370488018429</v>
      </c>
      <c r="DI33" s="16">
        <v>0.59801035872235297</v>
      </c>
    </row>
    <row r="34" spans="1:113" x14ac:dyDescent="0.25">
      <c r="A34" t="s">
        <v>70</v>
      </c>
      <c r="B34" t="s">
        <v>94</v>
      </c>
      <c r="C34" t="s">
        <v>54</v>
      </c>
      <c r="D34">
        <v>10.6</v>
      </c>
      <c r="E34" t="s">
        <v>7</v>
      </c>
      <c r="F34">
        <v>96.75</v>
      </c>
      <c r="G34">
        <v>22</v>
      </c>
      <c r="H34">
        <v>82</v>
      </c>
      <c r="I34">
        <v>47</v>
      </c>
      <c r="J34">
        <v>35</v>
      </c>
      <c r="K34" s="8">
        <v>0.57317073170731703</v>
      </c>
      <c r="L34" s="8">
        <v>26721.666666666701</v>
      </c>
      <c r="M34" s="8">
        <v>35.6</v>
      </c>
      <c r="N34" s="8">
        <v>2919.2000000000003</v>
      </c>
      <c r="O34" s="8">
        <v>21.3</v>
      </c>
      <c r="P34" s="8">
        <v>7.8</v>
      </c>
      <c r="Q34" s="8">
        <v>14.3</v>
      </c>
      <c r="R34" s="8">
        <v>54.5</v>
      </c>
      <c r="S34" s="8">
        <v>1.5</v>
      </c>
      <c r="T34" s="8">
        <v>3.5</v>
      </c>
      <c r="U34" s="8">
        <v>42.1</v>
      </c>
      <c r="V34" s="8">
        <v>4.2</v>
      </c>
      <c r="W34" s="8">
        <v>4.9000000000000004</v>
      </c>
      <c r="X34" s="8">
        <v>85.8</v>
      </c>
      <c r="Y34" s="8">
        <v>2.9</v>
      </c>
      <c r="Z34" s="8">
        <v>9.4</v>
      </c>
      <c r="AA34" s="8">
        <v>12.3</v>
      </c>
      <c r="AB34" s="8">
        <v>2.6</v>
      </c>
      <c r="AC34" s="8">
        <v>2.4</v>
      </c>
      <c r="AD34" s="8">
        <v>1.9</v>
      </c>
      <c r="AE34" s="8">
        <v>0.8</v>
      </c>
      <c r="AF34" s="8">
        <v>1.4</v>
      </c>
      <c r="AG34" s="8">
        <v>0.8</v>
      </c>
      <c r="AH34" s="8">
        <v>3.5</v>
      </c>
      <c r="AI34" s="8">
        <v>4.5999999999999996</v>
      </c>
      <c r="AJ34" s="8">
        <v>115.3</v>
      </c>
      <c r="AK34" s="8">
        <v>109.2</v>
      </c>
      <c r="AL34" s="8">
        <v>10.5</v>
      </c>
      <c r="AM34" s="8">
        <v>8.5</v>
      </c>
      <c r="AN34" s="8">
        <v>27.2</v>
      </c>
      <c r="AO34" s="8">
        <v>9.3000000000000007</v>
      </c>
      <c r="AP34" s="8">
        <v>14.884</v>
      </c>
      <c r="AQ34" s="8">
        <v>68</v>
      </c>
      <c r="AR34" s="8">
        <v>0</v>
      </c>
      <c r="AS34" s="8">
        <v>13</v>
      </c>
      <c r="AT34" s="8">
        <v>626.6</v>
      </c>
      <c r="AU34" s="8">
        <v>25.7</v>
      </c>
      <c r="AV34" s="8">
        <v>10.35</v>
      </c>
      <c r="AW34" s="8">
        <v>1.431066917495297</v>
      </c>
      <c r="AX34" s="8">
        <v>11.7</v>
      </c>
      <c r="AY34" s="8">
        <v>5.7</v>
      </c>
      <c r="AZ34" s="8">
        <v>36</v>
      </c>
      <c r="BA34" s="8">
        <v>1.25</v>
      </c>
      <c r="BB34" s="8">
        <v>1.4</v>
      </c>
      <c r="BC34" s="8">
        <v>1.4</v>
      </c>
      <c r="BD34" s="8">
        <v>1536.3098760621212</v>
      </c>
      <c r="BE34" s="8">
        <v>29.4</v>
      </c>
      <c r="BF34" s="8">
        <v>10</v>
      </c>
      <c r="BG34" s="8">
        <v>17.899999999999999</v>
      </c>
      <c r="BH34" s="8">
        <v>59.6</v>
      </c>
      <c r="BI34" s="8">
        <v>34.33</v>
      </c>
      <c r="BJ34" s="8">
        <v>64.599999999999994</v>
      </c>
      <c r="BK34" s="8">
        <v>22.5</v>
      </c>
      <c r="BL34" s="8">
        <v>96.15</v>
      </c>
      <c r="BM34" s="8">
        <v>16.5</v>
      </c>
      <c r="BN34" s="8">
        <v>6.1</v>
      </c>
      <c r="BO34" s="8">
        <v>44.3</v>
      </c>
      <c r="BP34" s="8">
        <v>4.5</v>
      </c>
      <c r="BQ34" s="8">
        <v>5.3</v>
      </c>
      <c r="BR34" s="8">
        <v>0.22500000000000001</v>
      </c>
      <c r="BS34" s="8">
        <v>4.8099999999999996</v>
      </c>
      <c r="BT34" s="8">
        <v>10.33360203</v>
      </c>
      <c r="BU34" s="8">
        <v>16.060000000000009</v>
      </c>
      <c r="BV34" s="8">
        <v>13.5</v>
      </c>
      <c r="BW34" s="8">
        <v>5.0999999999999996</v>
      </c>
      <c r="BX34" s="8">
        <v>24.99</v>
      </c>
      <c r="BY34" s="8">
        <v>29.099999999999998</v>
      </c>
      <c r="BZ34" s="8">
        <v>20.886666666666667</v>
      </c>
      <c r="CA34" s="8">
        <v>29.399999999999995</v>
      </c>
      <c r="CB34" s="8">
        <v>0.30774574181592351</v>
      </c>
      <c r="CC34" s="8">
        <v>0.6763157894736842</v>
      </c>
      <c r="CD34" s="8">
        <v>0.45</v>
      </c>
      <c r="CE34" s="8">
        <v>0.79503717638627613</v>
      </c>
      <c r="CF34" s="8">
        <v>0.33428571428571424</v>
      </c>
      <c r="CG34" s="8">
        <v>0.31666666666666665</v>
      </c>
      <c r="CH34" s="8">
        <v>0.72</v>
      </c>
      <c r="CI34" s="8">
        <v>0.41666666666666669</v>
      </c>
      <c r="CJ34" s="8">
        <v>0.49200000000000005</v>
      </c>
      <c r="CK34" s="8">
        <v>0.27999999999999997</v>
      </c>
      <c r="CL34" s="8">
        <v>0.60869565217391308</v>
      </c>
      <c r="CM34" s="8">
        <v>0.85350548670117843</v>
      </c>
      <c r="CN34" s="8">
        <v>0.85142857142857142</v>
      </c>
      <c r="CO34" s="8">
        <v>0.92285714285714282</v>
      </c>
      <c r="CP34" s="8">
        <v>0.5625</v>
      </c>
      <c r="CQ34" s="8">
        <v>0.87409090909090914</v>
      </c>
      <c r="CR34" s="8">
        <v>0.6875</v>
      </c>
      <c r="CS34" s="8">
        <v>0.81738095238095232</v>
      </c>
      <c r="CT34" s="8">
        <v>0.35882352941176471</v>
      </c>
      <c r="CU34" s="8">
        <v>0.71451612903225803</v>
      </c>
      <c r="CV34" s="8">
        <v>0.375</v>
      </c>
      <c r="CW34" s="8">
        <v>0.44166666666666665</v>
      </c>
      <c r="CX34" s="8">
        <v>0.75</v>
      </c>
      <c r="CY34" s="8">
        <v>0.53444444444444439</v>
      </c>
      <c r="CZ34" s="8">
        <v>0.51668010149999999</v>
      </c>
      <c r="DA34" s="8">
        <v>0.7647619047619052</v>
      </c>
      <c r="DB34" s="8">
        <v>0.6428571428571429</v>
      </c>
      <c r="DC34" s="8">
        <v>0.51</v>
      </c>
      <c r="DD34" s="8">
        <v>0.75727272727272721</v>
      </c>
      <c r="DE34" s="8">
        <v>0.80833333333333324</v>
      </c>
      <c r="DF34" s="8">
        <v>0.69622222222222219</v>
      </c>
      <c r="DG34" s="8">
        <v>0.73499999999999988</v>
      </c>
      <c r="DH34" s="8">
        <v>0.80985721530506183</v>
      </c>
      <c r="DI34" s="16">
        <v>0.6273239420287251</v>
      </c>
    </row>
    <row r="35" spans="1:113" x14ac:dyDescent="0.25">
      <c r="A35" t="s">
        <v>70</v>
      </c>
      <c r="B35" t="s">
        <v>93</v>
      </c>
      <c r="C35" t="s">
        <v>54</v>
      </c>
      <c r="D35">
        <v>10.6</v>
      </c>
      <c r="E35" t="s">
        <v>7</v>
      </c>
      <c r="F35">
        <v>96.75</v>
      </c>
      <c r="G35">
        <v>22</v>
      </c>
      <c r="H35">
        <v>64</v>
      </c>
      <c r="I35">
        <v>38</v>
      </c>
      <c r="J35">
        <v>26</v>
      </c>
      <c r="K35" s="8">
        <v>0.59375</v>
      </c>
      <c r="L35" s="8">
        <v>20041.250000000025</v>
      </c>
      <c r="M35" s="8">
        <v>35.200000000000003</v>
      </c>
      <c r="N35" s="8">
        <v>2252.8000000000002</v>
      </c>
      <c r="O35" s="8">
        <v>20.3</v>
      </c>
      <c r="P35" s="8">
        <v>7.5</v>
      </c>
      <c r="Q35" s="8">
        <v>13.7</v>
      </c>
      <c r="R35" s="8">
        <v>54.5</v>
      </c>
      <c r="S35" s="8">
        <v>1.4</v>
      </c>
      <c r="T35" s="8">
        <v>3.5</v>
      </c>
      <c r="U35" s="8">
        <v>41.3</v>
      </c>
      <c r="V35" s="8">
        <v>4</v>
      </c>
      <c r="W35" s="8">
        <v>4.5999999999999996</v>
      </c>
      <c r="X35" s="8">
        <v>86.1</v>
      </c>
      <c r="Y35" s="8">
        <v>2.9</v>
      </c>
      <c r="Z35" s="8">
        <v>9.3000000000000007</v>
      </c>
      <c r="AA35" s="8">
        <v>12.3</v>
      </c>
      <c r="AB35" s="8">
        <v>2.6</v>
      </c>
      <c r="AC35" s="8">
        <v>2.4</v>
      </c>
      <c r="AD35" s="8">
        <v>2</v>
      </c>
      <c r="AE35" s="8">
        <v>0.8</v>
      </c>
      <c r="AF35" s="8">
        <v>1.5</v>
      </c>
      <c r="AG35" s="8">
        <v>0.8</v>
      </c>
      <c r="AH35" s="8">
        <v>3.4</v>
      </c>
      <c r="AI35" s="8">
        <v>4.5</v>
      </c>
      <c r="AJ35" s="8">
        <v>116.2</v>
      </c>
      <c r="AK35" s="8">
        <v>108.8</v>
      </c>
      <c r="AL35" s="8">
        <v>10.3</v>
      </c>
      <c r="AM35" s="8">
        <v>8.8000000000000007</v>
      </c>
      <c r="AN35" s="8">
        <v>27.4</v>
      </c>
      <c r="AO35" s="8">
        <v>10</v>
      </c>
      <c r="AP35" s="8">
        <v>14.276</v>
      </c>
      <c r="AQ35" s="8">
        <v>54</v>
      </c>
      <c r="AR35" s="8">
        <v>0</v>
      </c>
      <c r="AS35" s="8">
        <v>13.3</v>
      </c>
      <c r="AT35" s="8">
        <v>600</v>
      </c>
      <c r="AU35" s="8">
        <v>25.599999999999998</v>
      </c>
      <c r="AV35" s="8">
        <v>10.3</v>
      </c>
      <c r="AW35" s="8">
        <v>1.4219669375175119</v>
      </c>
      <c r="AX35" s="8">
        <v>12</v>
      </c>
      <c r="AY35" s="8">
        <v>5.7</v>
      </c>
      <c r="AZ35" s="8">
        <v>35</v>
      </c>
      <c r="BA35" s="8">
        <v>1.2</v>
      </c>
      <c r="BB35" s="8">
        <v>1.4</v>
      </c>
      <c r="BC35" s="8">
        <v>1.4</v>
      </c>
      <c r="BD35" s="8">
        <v>1531.9179823657944</v>
      </c>
      <c r="BE35" s="8">
        <v>29.2</v>
      </c>
      <c r="BF35" s="8">
        <v>11</v>
      </c>
      <c r="BG35" s="8">
        <v>18.100000000000001</v>
      </c>
      <c r="BH35" s="8">
        <v>59.8</v>
      </c>
      <c r="BI35" s="8">
        <v>34.67</v>
      </c>
      <c r="BJ35" s="8">
        <v>64.7</v>
      </c>
      <c r="BK35" s="8">
        <v>21.9</v>
      </c>
      <c r="BL35" s="8">
        <v>96.22</v>
      </c>
      <c r="BM35" s="8">
        <v>16.100000000000001</v>
      </c>
      <c r="BN35" s="8">
        <v>7.4</v>
      </c>
      <c r="BO35" s="8">
        <v>43.4</v>
      </c>
      <c r="BP35" s="8">
        <v>5.5</v>
      </c>
      <c r="BQ35" s="8">
        <v>5.5</v>
      </c>
      <c r="BR35" s="8">
        <v>0.22500000000000001</v>
      </c>
      <c r="BS35" s="8">
        <v>6</v>
      </c>
      <c r="BT35" s="8">
        <v>10.5</v>
      </c>
      <c r="BU35" s="8">
        <v>15.420000000000002</v>
      </c>
      <c r="BV35" s="8">
        <v>12.9</v>
      </c>
      <c r="BW35" s="8">
        <v>4.9000000000000004</v>
      </c>
      <c r="BX35" s="8">
        <v>24.8</v>
      </c>
      <c r="BY35" s="8">
        <v>28.5</v>
      </c>
      <c r="BZ35" s="8">
        <v>20</v>
      </c>
      <c r="CA35" s="8">
        <v>28.799999999999997</v>
      </c>
      <c r="CB35" s="8">
        <v>0.30076739414493775</v>
      </c>
      <c r="CC35" s="8">
        <v>0.67368421052631577</v>
      </c>
      <c r="CD35" s="8">
        <v>0.44782608695652176</v>
      </c>
      <c r="CE35" s="8">
        <v>0.78998163195417326</v>
      </c>
      <c r="CF35" s="8">
        <v>0.34285714285714286</v>
      </c>
      <c r="CG35" s="8">
        <v>0.31666666666666665</v>
      </c>
      <c r="CH35" s="8">
        <v>0.7</v>
      </c>
      <c r="CI35" s="8">
        <v>0.39999999999999997</v>
      </c>
      <c r="CJ35" s="8">
        <v>0.49200000000000005</v>
      </c>
      <c r="CK35" s="8">
        <v>0.27999999999999997</v>
      </c>
      <c r="CL35" s="8">
        <v>0.60869565217391308</v>
      </c>
      <c r="CM35" s="8">
        <v>0.85106554575877469</v>
      </c>
      <c r="CN35" s="8">
        <v>0.8542857142857142</v>
      </c>
      <c r="CO35" s="8">
        <v>0.92428571428571438</v>
      </c>
      <c r="CP35" s="8">
        <v>0.54749999999999999</v>
      </c>
      <c r="CQ35" s="8">
        <v>0.87472727272727269</v>
      </c>
      <c r="CR35" s="8">
        <v>0.67083333333333339</v>
      </c>
      <c r="CS35" s="8">
        <v>0.82547619047619047</v>
      </c>
      <c r="CT35" s="8">
        <v>0.43529411764705883</v>
      </c>
      <c r="CU35" s="8">
        <v>0.7</v>
      </c>
      <c r="CV35" s="8">
        <v>0.45833333333333331</v>
      </c>
      <c r="CW35" s="8">
        <v>0.45833333333333331</v>
      </c>
      <c r="CX35" s="8">
        <v>0.75</v>
      </c>
      <c r="CY35" s="8">
        <v>0.66666666666666663</v>
      </c>
      <c r="CZ35" s="8">
        <v>0.52500000000000002</v>
      </c>
      <c r="DA35" s="8">
        <v>0.73428571428571432</v>
      </c>
      <c r="DB35" s="8">
        <v>0.61428571428571432</v>
      </c>
      <c r="DC35" s="8">
        <v>0.49000000000000005</v>
      </c>
      <c r="DD35" s="8">
        <v>0.75151515151515158</v>
      </c>
      <c r="DE35" s="8">
        <v>0.79166666666666663</v>
      </c>
      <c r="DF35" s="8">
        <v>0.66666666666666663</v>
      </c>
      <c r="DG35" s="8">
        <v>0.72</v>
      </c>
      <c r="DH35" s="8">
        <v>0.79149314248667824</v>
      </c>
      <c r="DI35" s="16">
        <v>0.62979455215277247</v>
      </c>
    </row>
    <row r="36" spans="1:113" x14ac:dyDescent="0.25">
      <c r="A36" t="s">
        <v>68</v>
      </c>
      <c r="B36" t="s">
        <v>91</v>
      </c>
      <c r="C36" t="s">
        <v>59</v>
      </c>
      <c r="D36">
        <v>10.5</v>
      </c>
      <c r="E36" t="s">
        <v>7</v>
      </c>
      <c r="F36">
        <v>96.75</v>
      </c>
      <c r="G36">
        <v>28</v>
      </c>
      <c r="H36">
        <v>20</v>
      </c>
      <c r="I36">
        <v>13</v>
      </c>
      <c r="J36">
        <v>7</v>
      </c>
      <c r="K36" s="8">
        <v>0.65</v>
      </c>
      <c r="L36" s="8">
        <v>5320.6666666666752</v>
      </c>
      <c r="M36" s="8">
        <v>36.1</v>
      </c>
      <c r="N36" s="8">
        <v>722</v>
      </c>
      <c r="O36" s="8">
        <v>17.5</v>
      </c>
      <c r="P36" s="8">
        <v>6.3</v>
      </c>
      <c r="Q36" s="8">
        <v>14.2</v>
      </c>
      <c r="R36" s="8">
        <v>44</v>
      </c>
      <c r="S36" s="8">
        <v>1.1000000000000001</v>
      </c>
      <c r="T36" s="8">
        <v>2.9</v>
      </c>
      <c r="U36" s="8">
        <v>37.9</v>
      </c>
      <c r="V36" s="8">
        <v>3.9</v>
      </c>
      <c r="W36" s="8">
        <v>4.8</v>
      </c>
      <c r="X36" s="8">
        <v>82.1</v>
      </c>
      <c r="Y36" s="8">
        <v>1.2</v>
      </c>
      <c r="Z36" s="8">
        <v>4.3</v>
      </c>
      <c r="AA36" s="8">
        <v>5.5</v>
      </c>
      <c r="AB36" s="8">
        <v>0.4</v>
      </c>
      <c r="AC36" s="8">
        <v>4.5</v>
      </c>
      <c r="AD36" s="8">
        <v>2.1</v>
      </c>
      <c r="AE36" s="8">
        <v>1.8</v>
      </c>
      <c r="AF36" s="8">
        <v>0.2</v>
      </c>
      <c r="AG36" s="8">
        <v>0.9</v>
      </c>
      <c r="AH36" s="8">
        <v>1.4</v>
      </c>
      <c r="AI36" s="8">
        <v>4</v>
      </c>
      <c r="AJ36" s="8">
        <v>110.7</v>
      </c>
      <c r="AK36" s="8">
        <v>105</v>
      </c>
      <c r="AL36" s="8">
        <v>19.100000000000001</v>
      </c>
      <c r="AM36" s="8">
        <v>3.3</v>
      </c>
      <c r="AN36" s="8">
        <v>12</v>
      </c>
      <c r="AO36" s="8">
        <v>9.1</v>
      </c>
      <c r="AP36" s="8">
        <v>16.643999999999998</v>
      </c>
      <c r="AQ36" s="8">
        <v>3</v>
      </c>
      <c r="AR36" s="8">
        <v>0</v>
      </c>
      <c r="AS36" s="8">
        <v>8</v>
      </c>
      <c r="AT36" s="8">
        <v>350</v>
      </c>
      <c r="AU36" s="8">
        <v>15.6</v>
      </c>
      <c r="AV36" s="8">
        <v>10</v>
      </c>
      <c r="AW36" s="8">
        <v>1.0514299447248259</v>
      </c>
      <c r="AX36" s="8">
        <v>19.899999999999999</v>
      </c>
      <c r="AY36" s="8">
        <v>0.8</v>
      </c>
      <c r="AZ36" s="8">
        <v>27.5</v>
      </c>
      <c r="BA36" s="8">
        <v>2.2000000000000002</v>
      </c>
      <c r="BB36" s="8">
        <v>3.5</v>
      </c>
      <c r="BC36" s="8">
        <v>1.9</v>
      </c>
      <c r="BD36" s="8">
        <v>1488.2842986861626</v>
      </c>
      <c r="BE36" s="8">
        <v>27.5</v>
      </c>
      <c r="BF36" s="8">
        <v>11</v>
      </c>
      <c r="BG36" s="8">
        <v>7.6</v>
      </c>
      <c r="BH36" s="8">
        <v>47.9</v>
      </c>
      <c r="BI36" s="8">
        <v>27.555</v>
      </c>
      <c r="BJ36" s="8">
        <v>53.7</v>
      </c>
      <c r="BK36" s="8">
        <v>21.6</v>
      </c>
      <c r="BL36" s="8">
        <v>97.2</v>
      </c>
      <c r="BM36" s="8">
        <v>12.1</v>
      </c>
      <c r="BN36" s="8">
        <v>5.7</v>
      </c>
      <c r="BO36" s="8">
        <v>34.700000000000003</v>
      </c>
      <c r="BP36" s="8">
        <v>4.2</v>
      </c>
      <c r="BQ36" s="8">
        <v>4.5</v>
      </c>
      <c r="BR36" s="8">
        <v>0.19</v>
      </c>
      <c r="BS36" s="8">
        <v>3</v>
      </c>
      <c r="BT36" s="8">
        <v>11</v>
      </c>
      <c r="BU36" s="8">
        <v>9.93</v>
      </c>
      <c r="BV36" s="8">
        <v>11</v>
      </c>
      <c r="BW36" s="8">
        <v>3</v>
      </c>
      <c r="BX36" s="8">
        <v>22</v>
      </c>
      <c r="BY36" s="8">
        <v>18.600000000000001</v>
      </c>
      <c r="BZ36" s="8">
        <v>11.666666666666666</v>
      </c>
      <c r="CA36" s="8">
        <v>20.3</v>
      </c>
      <c r="CB36" s="8">
        <v>0.20774191701203235</v>
      </c>
      <c r="CC36" s="8">
        <v>0.41052631578947368</v>
      </c>
      <c r="CD36" s="8">
        <v>0.43478260869565216</v>
      </c>
      <c r="CE36" s="8">
        <v>0.58412774706934767</v>
      </c>
      <c r="CF36" s="8">
        <v>0.56857142857142851</v>
      </c>
      <c r="CG36" s="8">
        <v>4.4444444444444446E-2</v>
      </c>
      <c r="CH36" s="8">
        <v>0.55000000000000004</v>
      </c>
      <c r="CI36" s="8">
        <v>0.73333333333333339</v>
      </c>
      <c r="CJ36" s="8">
        <v>0.22</v>
      </c>
      <c r="CK36" s="8">
        <v>0.7</v>
      </c>
      <c r="CL36" s="8">
        <v>0.82608695652173914</v>
      </c>
      <c r="CM36" s="8">
        <v>0.82682461038120147</v>
      </c>
      <c r="CN36" s="8">
        <v>0.68428571428571427</v>
      </c>
      <c r="CO36" s="8">
        <v>0.76714285714285724</v>
      </c>
      <c r="CP36" s="8">
        <v>0.54</v>
      </c>
      <c r="CQ36" s="8">
        <v>0.88363636363636366</v>
      </c>
      <c r="CR36" s="8">
        <v>0.50416666666666665</v>
      </c>
      <c r="CS36" s="8">
        <v>0.65607142857142853</v>
      </c>
      <c r="CT36" s="8">
        <v>0.33529411764705885</v>
      </c>
      <c r="CU36" s="8">
        <v>0.55967741935483872</v>
      </c>
      <c r="CV36" s="8">
        <v>0.35000000000000003</v>
      </c>
      <c r="CW36" s="8">
        <v>0.375</v>
      </c>
      <c r="CX36" s="8">
        <v>0.63333333333333341</v>
      </c>
      <c r="CY36" s="8">
        <v>0.33333333333333331</v>
      </c>
      <c r="CZ36" s="8">
        <v>0.55000000000000004</v>
      </c>
      <c r="DA36" s="8">
        <v>0.47285714285714286</v>
      </c>
      <c r="DB36" s="8">
        <v>0.52380952380952384</v>
      </c>
      <c r="DC36" s="8">
        <v>0.3</v>
      </c>
      <c r="DD36" s="8">
        <v>0.66666666666666663</v>
      </c>
      <c r="DE36" s="8">
        <v>0.51666666666666672</v>
      </c>
      <c r="DF36" s="8">
        <v>0.3888888888888889</v>
      </c>
      <c r="DG36" s="8">
        <v>0.50750000000000006</v>
      </c>
      <c r="DH36" s="8">
        <v>0.54668925529482193</v>
      </c>
      <c r="DI36" s="16">
        <v>0.53105365071756028</v>
      </c>
    </row>
    <row r="37" spans="1:113" x14ac:dyDescent="0.25">
      <c r="A37" t="s">
        <v>58</v>
      </c>
      <c r="B37" t="s">
        <v>91</v>
      </c>
      <c r="C37" t="s">
        <v>59</v>
      </c>
      <c r="D37">
        <v>10.5</v>
      </c>
      <c r="E37" t="s">
        <v>60</v>
      </c>
      <c r="F37">
        <v>100.75</v>
      </c>
      <c r="G37">
        <v>21</v>
      </c>
      <c r="H37">
        <v>20</v>
      </c>
      <c r="I37">
        <v>11</v>
      </c>
      <c r="J37">
        <v>9</v>
      </c>
      <c r="K37" s="8">
        <v>0.55000000000000004</v>
      </c>
      <c r="L37" s="8">
        <v>2601.1666666666752</v>
      </c>
      <c r="M37" s="8">
        <v>35.6</v>
      </c>
      <c r="N37" s="8">
        <v>712</v>
      </c>
      <c r="O37" s="8">
        <v>18.600000000000001</v>
      </c>
      <c r="P37" s="8">
        <v>7.7</v>
      </c>
      <c r="Q37" s="8">
        <v>15.1</v>
      </c>
      <c r="R37" s="8">
        <v>50.7</v>
      </c>
      <c r="S37" s="8">
        <v>0</v>
      </c>
      <c r="T37" s="8">
        <v>0.4</v>
      </c>
      <c r="U37" s="8">
        <v>0</v>
      </c>
      <c r="V37" s="8">
        <v>3.3</v>
      </c>
      <c r="W37" s="8">
        <v>5.8</v>
      </c>
      <c r="X37" s="8">
        <v>56</v>
      </c>
      <c r="Y37" s="8">
        <v>2.4</v>
      </c>
      <c r="Z37" s="8">
        <v>7</v>
      </c>
      <c r="AA37" s="8">
        <v>9.4</v>
      </c>
      <c r="AB37" s="8">
        <v>0.8</v>
      </c>
      <c r="AC37" s="8">
        <v>7.2</v>
      </c>
      <c r="AD37" s="8">
        <v>3.7</v>
      </c>
      <c r="AE37" s="8">
        <v>2.2999999999999998</v>
      </c>
      <c r="AF37" s="8">
        <v>0.8</v>
      </c>
      <c r="AG37" s="8">
        <v>0.6</v>
      </c>
      <c r="AH37" s="8">
        <v>2.5</v>
      </c>
      <c r="AI37" s="8">
        <v>5.0999999999999996</v>
      </c>
      <c r="AJ37" s="8">
        <v>105.6</v>
      </c>
      <c r="AK37" s="8">
        <v>102.2</v>
      </c>
      <c r="AL37" s="8">
        <v>31.7</v>
      </c>
      <c r="AM37" s="8">
        <v>6.3</v>
      </c>
      <c r="AN37" s="8">
        <v>17.899999999999999</v>
      </c>
      <c r="AO37" s="8">
        <v>12.8</v>
      </c>
      <c r="AP37" s="8">
        <v>18.347999999999999</v>
      </c>
      <c r="AQ37" s="8">
        <v>12</v>
      </c>
      <c r="AR37" s="8">
        <v>2</v>
      </c>
      <c r="AS37" s="8">
        <v>9</v>
      </c>
      <c r="AT37" s="8">
        <v>389</v>
      </c>
      <c r="AU37" s="8">
        <v>20.400000000000002</v>
      </c>
      <c r="AV37" s="8">
        <v>9.85</v>
      </c>
      <c r="AW37" s="8">
        <v>1.0137344669718771</v>
      </c>
      <c r="AX37" s="8">
        <v>25</v>
      </c>
      <c r="AY37" s="8">
        <v>1.8</v>
      </c>
      <c r="AZ37" s="8">
        <v>35.200000000000003</v>
      </c>
      <c r="BA37" s="8">
        <v>1.95</v>
      </c>
      <c r="BB37" s="8">
        <v>2.9</v>
      </c>
      <c r="BC37" s="8">
        <v>1.8</v>
      </c>
      <c r="BD37" s="8">
        <v>1442.100037896214</v>
      </c>
      <c r="BE37" s="8">
        <v>21.9</v>
      </c>
      <c r="BF37" s="8">
        <v>17</v>
      </c>
      <c r="BG37" s="8">
        <v>12.3</v>
      </c>
      <c r="BH37" s="8">
        <v>50.7</v>
      </c>
      <c r="BI37" s="8">
        <v>30.275000000000002</v>
      </c>
      <c r="BJ37" s="8">
        <v>52.5</v>
      </c>
      <c r="BK37" s="8">
        <v>24.6</v>
      </c>
      <c r="BL37" s="8">
        <v>104.09</v>
      </c>
      <c r="BM37" s="8">
        <v>15.6</v>
      </c>
      <c r="BN37" s="8">
        <v>3.4</v>
      </c>
      <c r="BO37" s="8">
        <v>46</v>
      </c>
      <c r="BP37" s="8">
        <v>2.4</v>
      </c>
      <c r="BQ37" s="8">
        <v>4.2</v>
      </c>
      <c r="BR37" s="8">
        <v>0.17</v>
      </c>
      <c r="BS37" s="8">
        <v>1.3</v>
      </c>
      <c r="BT37" s="8">
        <v>9.5</v>
      </c>
      <c r="BU37" s="8">
        <v>11.73</v>
      </c>
      <c r="BV37" s="8">
        <v>11</v>
      </c>
      <c r="BW37" s="8">
        <v>4.3</v>
      </c>
      <c r="BX37" s="8">
        <v>20.100000000000001</v>
      </c>
      <c r="BY37" s="8">
        <v>24.7</v>
      </c>
      <c r="BZ37" s="8">
        <v>12.966666666666667</v>
      </c>
      <c r="CA37" s="8">
        <v>26.700000000000003</v>
      </c>
      <c r="CB37" s="8">
        <v>0.27194287227813863</v>
      </c>
      <c r="CC37" s="8">
        <v>0.5368421052631579</v>
      </c>
      <c r="CD37" s="8">
        <v>0.42826086956521736</v>
      </c>
      <c r="CE37" s="8">
        <v>0.56318581498437614</v>
      </c>
      <c r="CF37" s="8">
        <v>0.7142857142857143</v>
      </c>
      <c r="CG37" s="8">
        <v>0.1</v>
      </c>
      <c r="CH37" s="8">
        <v>0.70400000000000007</v>
      </c>
      <c r="CI37" s="8">
        <v>0.65</v>
      </c>
      <c r="CJ37" s="8">
        <v>0.376</v>
      </c>
      <c r="CK37" s="8">
        <v>0.57999999999999996</v>
      </c>
      <c r="CL37" s="8">
        <v>0.78260869565217395</v>
      </c>
      <c r="CM37" s="8">
        <v>0.8011666877201189</v>
      </c>
      <c r="CN37" s="8">
        <v>0.72428571428571431</v>
      </c>
      <c r="CO37" s="8">
        <v>0.75</v>
      </c>
      <c r="CP37" s="8">
        <v>0.61499999999999999</v>
      </c>
      <c r="CQ37" s="8">
        <v>0.94627272727272727</v>
      </c>
      <c r="CR37" s="8">
        <v>0.65</v>
      </c>
      <c r="CS37" s="8">
        <v>0.72083333333333344</v>
      </c>
      <c r="CT37" s="8">
        <v>0.19999999999999998</v>
      </c>
      <c r="CU37" s="8">
        <v>0.74193548387096775</v>
      </c>
      <c r="CV37" s="8">
        <v>0.19999999999999998</v>
      </c>
      <c r="CW37" s="8">
        <v>0.35000000000000003</v>
      </c>
      <c r="CX37" s="8">
        <v>0.56666666666666676</v>
      </c>
      <c r="CY37" s="8">
        <v>0.14444444444444446</v>
      </c>
      <c r="CZ37" s="8">
        <v>0.47499999999999998</v>
      </c>
      <c r="DA37" s="8">
        <v>0.55857142857142861</v>
      </c>
      <c r="DB37" s="8">
        <v>0.52380952380952384</v>
      </c>
      <c r="DC37" s="8">
        <v>0.43</v>
      </c>
      <c r="DD37" s="8">
        <v>0.60909090909090913</v>
      </c>
      <c r="DE37" s="8">
        <v>0.68611111111111112</v>
      </c>
      <c r="DF37" s="8">
        <v>0.43222222222222223</v>
      </c>
      <c r="DG37" s="8">
        <v>0.66750000000000009</v>
      </c>
      <c r="DH37" s="8">
        <v>0.71563913757404896</v>
      </c>
      <c r="DI37" s="16">
        <v>0.56074164342887034</v>
      </c>
    </row>
    <row r="38" spans="1:113" x14ac:dyDescent="0.25">
      <c r="A38" t="s">
        <v>70</v>
      </c>
      <c r="B38" t="s">
        <v>91</v>
      </c>
      <c r="C38" t="s">
        <v>54</v>
      </c>
      <c r="D38">
        <v>10.6</v>
      </c>
      <c r="E38" t="s">
        <v>7</v>
      </c>
      <c r="F38">
        <v>96.75</v>
      </c>
      <c r="G38">
        <v>22</v>
      </c>
      <c r="H38">
        <v>22</v>
      </c>
      <c r="I38">
        <v>13</v>
      </c>
      <c r="J38">
        <v>9</v>
      </c>
      <c r="K38" s="8">
        <v>0.59090909090909094</v>
      </c>
      <c r="L38" s="8">
        <v>6680.4166666666752</v>
      </c>
      <c r="M38" s="8">
        <v>34.299999999999997</v>
      </c>
      <c r="N38" s="8">
        <v>754.59999999999991</v>
      </c>
      <c r="O38" s="8">
        <v>20.399999999999999</v>
      </c>
      <c r="P38" s="8">
        <v>7.7</v>
      </c>
      <c r="Q38" s="8">
        <v>14.6</v>
      </c>
      <c r="R38" s="8">
        <v>52.6</v>
      </c>
      <c r="S38" s="8">
        <v>1.3</v>
      </c>
      <c r="T38" s="8">
        <v>3.6</v>
      </c>
      <c r="U38" s="8">
        <v>36.299999999999997</v>
      </c>
      <c r="V38" s="8">
        <v>3.7</v>
      </c>
      <c r="W38" s="8">
        <v>4.3</v>
      </c>
      <c r="X38" s="8">
        <v>86.3</v>
      </c>
      <c r="Y38" s="8">
        <v>2.8</v>
      </c>
      <c r="Z38" s="8">
        <v>8.9</v>
      </c>
      <c r="AA38" s="8">
        <v>11.7</v>
      </c>
      <c r="AB38" s="8">
        <v>2.6</v>
      </c>
      <c r="AC38" s="8">
        <v>1.5</v>
      </c>
      <c r="AD38" s="8">
        <v>2.1</v>
      </c>
      <c r="AE38" s="8">
        <v>0.5</v>
      </c>
      <c r="AF38" s="8">
        <v>1.3</v>
      </c>
      <c r="AG38" s="8">
        <v>0.9</v>
      </c>
      <c r="AH38" s="8">
        <v>3.5</v>
      </c>
      <c r="AI38" s="8">
        <v>4.3</v>
      </c>
      <c r="AJ38" s="8">
        <v>110.9</v>
      </c>
      <c r="AK38" s="8">
        <v>110.8</v>
      </c>
      <c r="AL38" s="8">
        <v>7.3</v>
      </c>
      <c r="AM38" s="8">
        <v>8.1</v>
      </c>
      <c r="AN38" s="8">
        <v>26.9</v>
      </c>
      <c r="AO38" s="8">
        <v>10.5</v>
      </c>
      <c r="AP38" s="8">
        <v>15.208</v>
      </c>
      <c r="AQ38" s="8">
        <v>18</v>
      </c>
      <c r="AR38" s="8">
        <v>0</v>
      </c>
      <c r="AS38" s="8">
        <v>11</v>
      </c>
      <c r="AT38" s="8">
        <v>500</v>
      </c>
      <c r="AU38" s="8">
        <v>24.2</v>
      </c>
      <c r="AV38" s="8">
        <v>8.84</v>
      </c>
      <c r="AW38" s="8">
        <v>1.3413992635455023</v>
      </c>
      <c r="AX38" s="8">
        <v>7.7</v>
      </c>
      <c r="AY38" s="8">
        <v>5.7</v>
      </c>
      <c r="AZ38" s="8">
        <v>33.599999999999994</v>
      </c>
      <c r="BA38" s="8">
        <v>0.74</v>
      </c>
      <c r="BB38" s="8">
        <v>1.4</v>
      </c>
      <c r="BC38" s="8">
        <v>1.4</v>
      </c>
      <c r="BD38" s="8">
        <v>1488.2842986861626</v>
      </c>
      <c r="BE38" s="8">
        <v>25.3</v>
      </c>
      <c r="BF38" s="8">
        <v>11</v>
      </c>
      <c r="BG38" s="8">
        <v>17.3</v>
      </c>
      <c r="BH38" s="8">
        <v>57.2</v>
      </c>
      <c r="BI38" s="8">
        <v>32.885000000000005</v>
      </c>
      <c r="BJ38" s="8">
        <v>61.9</v>
      </c>
      <c r="BK38" s="8">
        <v>23</v>
      </c>
      <c r="BL38" s="8">
        <v>97.63</v>
      </c>
      <c r="BM38" s="8">
        <v>15</v>
      </c>
      <c r="BN38" s="8">
        <v>0.2</v>
      </c>
      <c r="BO38" s="8">
        <v>40</v>
      </c>
      <c r="BP38" s="8">
        <v>0.3</v>
      </c>
      <c r="BQ38" s="8">
        <v>4.5</v>
      </c>
      <c r="BR38" s="8">
        <v>0.2</v>
      </c>
      <c r="BS38" s="8">
        <v>3</v>
      </c>
      <c r="BT38" s="8">
        <v>9.5</v>
      </c>
      <c r="BU38" s="8">
        <v>14.320000000000002</v>
      </c>
      <c r="BV38" s="8">
        <v>12</v>
      </c>
      <c r="BW38" s="8">
        <v>4.5</v>
      </c>
      <c r="BX38" s="8">
        <v>24</v>
      </c>
      <c r="BY38" s="8">
        <v>25.79999999999999</v>
      </c>
      <c r="BZ38" s="8">
        <v>16.666666666666668</v>
      </c>
      <c r="CA38" s="8">
        <v>25.699999999999989</v>
      </c>
      <c r="CB38" s="8">
        <v>0.2694850738040106</v>
      </c>
      <c r="CC38" s="8">
        <v>0.63684210526315788</v>
      </c>
      <c r="CD38" s="8">
        <v>0.3843478260869565</v>
      </c>
      <c r="CE38" s="8">
        <v>0.74522181308083457</v>
      </c>
      <c r="CF38" s="8">
        <v>0.22</v>
      </c>
      <c r="CG38" s="8">
        <v>0.31666666666666665</v>
      </c>
      <c r="CH38" s="8">
        <v>0.67199999999999993</v>
      </c>
      <c r="CI38" s="8">
        <v>0.24666666666666667</v>
      </c>
      <c r="CJ38" s="8">
        <v>0.46799999999999997</v>
      </c>
      <c r="CK38" s="8">
        <v>0.27999999999999997</v>
      </c>
      <c r="CL38" s="8">
        <v>0.60869565217391308</v>
      </c>
      <c r="CM38" s="8">
        <v>0.82682461038120147</v>
      </c>
      <c r="CN38" s="8">
        <v>0.81714285714285717</v>
      </c>
      <c r="CO38" s="8">
        <v>0.88428571428571423</v>
      </c>
      <c r="CP38" s="8">
        <v>0.57499999999999996</v>
      </c>
      <c r="CQ38" s="8">
        <v>0.88754545454545453</v>
      </c>
      <c r="CR38" s="8">
        <v>0.625</v>
      </c>
      <c r="CS38" s="8">
        <v>0.7829761904761906</v>
      </c>
      <c r="CT38" s="8">
        <v>1.1764705882352941E-2</v>
      </c>
      <c r="CU38" s="8">
        <v>0.64516129032258063</v>
      </c>
      <c r="CV38" s="8">
        <v>2.4999999999999998E-2</v>
      </c>
      <c r="CW38" s="8">
        <v>0.375</v>
      </c>
      <c r="CX38" s="8">
        <v>0.66666666666666674</v>
      </c>
      <c r="CY38" s="8">
        <v>0.33333333333333331</v>
      </c>
      <c r="CZ38" s="8">
        <v>0.47499999999999998</v>
      </c>
      <c r="DA38" s="8">
        <v>0.68190476190476201</v>
      </c>
      <c r="DB38" s="8">
        <v>0.5714285714285714</v>
      </c>
      <c r="DC38" s="8">
        <v>0.45</v>
      </c>
      <c r="DD38" s="8">
        <v>0.72727272727272729</v>
      </c>
      <c r="DE38" s="8">
        <v>0.71666666666666634</v>
      </c>
      <c r="DF38" s="8">
        <v>0.55555555555555558</v>
      </c>
      <c r="DG38" s="8">
        <v>0.64249999999999974</v>
      </c>
      <c r="DH38" s="8">
        <v>0.70917124685265942</v>
      </c>
      <c r="DI38" s="16">
        <v>0.54886378383298395</v>
      </c>
    </row>
    <row r="39" spans="1:113" x14ac:dyDescent="0.25">
      <c r="A39" t="s">
        <v>58</v>
      </c>
      <c r="B39" t="s">
        <v>94</v>
      </c>
      <c r="C39" t="s">
        <v>59</v>
      </c>
      <c r="D39">
        <v>10.5</v>
      </c>
      <c r="E39" t="s">
        <v>60</v>
      </c>
      <c r="F39">
        <v>100.75</v>
      </c>
      <c r="G39">
        <v>21</v>
      </c>
      <c r="H39">
        <v>81</v>
      </c>
      <c r="I39">
        <v>51</v>
      </c>
      <c r="J39">
        <v>30</v>
      </c>
      <c r="K39" s="8">
        <v>0.62962962962962965</v>
      </c>
      <c r="L39" s="8">
        <v>10404.666666666701</v>
      </c>
      <c r="M39" s="8">
        <v>33.700000000000003</v>
      </c>
      <c r="N39" s="8">
        <v>2729.7000000000003</v>
      </c>
      <c r="O39" s="8">
        <v>15.8</v>
      </c>
      <c r="P39" s="8">
        <v>6.7</v>
      </c>
      <c r="Q39" s="8">
        <v>12.3</v>
      </c>
      <c r="R39" s="8">
        <v>54.5</v>
      </c>
      <c r="S39" s="8">
        <v>0</v>
      </c>
      <c r="T39" s="8">
        <v>0.1</v>
      </c>
      <c r="U39" s="8">
        <v>0</v>
      </c>
      <c r="V39" s="8">
        <v>2.4</v>
      </c>
      <c r="W39" s="8">
        <v>4.2</v>
      </c>
      <c r="X39" s="8">
        <v>56</v>
      </c>
      <c r="Y39" s="8">
        <v>1.8</v>
      </c>
      <c r="Z39" s="8">
        <v>6.3</v>
      </c>
      <c r="AA39" s="8">
        <v>8.1</v>
      </c>
      <c r="AB39" s="8">
        <v>0.8</v>
      </c>
      <c r="AC39" s="8">
        <v>8.1999999999999993</v>
      </c>
      <c r="AD39" s="8">
        <v>3.4</v>
      </c>
      <c r="AE39" s="8">
        <v>1.7</v>
      </c>
      <c r="AF39" s="8">
        <v>0.9</v>
      </c>
      <c r="AG39" s="8">
        <v>0.6</v>
      </c>
      <c r="AH39" s="8">
        <v>2.6</v>
      </c>
      <c r="AI39" s="8">
        <v>3.9</v>
      </c>
      <c r="AJ39" s="8">
        <v>109.5</v>
      </c>
      <c r="AK39" s="8">
        <v>102.9</v>
      </c>
      <c r="AL39" s="8">
        <v>36.200000000000003</v>
      </c>
      <c r="AM39" s="8">
        <v>5.3</v>
      </c>
      <c r="AN39" s="8">
        <v>17.100000000000001</v>
      </c>
      <c r="AO39" s="8">
        <v>13.3</v>
      </c>
      <c r="AP39" s="8">
        <v>15.256</v>
      </c>
      <c r="AQ39" s="8">
        <v>38</v>
      </c>
      <c r="AR39" s="8">
        <v>12</v>
      </c>
      <c r="AS39" s="8">
        <v>8.6999999999999993</v>
      </c>
      <c r="AT39" s="8">
        <v>368.4</v>
      </c>
      <c r="AU39" s="8">
        <v>17.7</v>
      </c>
      <c r="AV39" s="8">
        <v>8.7799999999999994</v>
      </c>
      <c r="AW39" s="8">
        <v>1.0356581017304667</v>
      </c>
      <c r="AX39" s="8">
        <v>31.6</v>
      </c>
      <c r="AY39" s="8">
        <v>1.8</v>
      </c>
      <c r="AZ39" s="8">
        <v>32.099999999999994</v>
      </c>
      <c r="BA39" s="8">
        <v>2.38</v>
      </c>
      <c r="BB39" s="8">
        <v>2.9</v>
      </c>
      <c r="BC39" s="8">
        <v>1.8</v>
      </c>
      <c r="BD39" s="8">
        <v>1517.6802349510135</v>
      </c>
      <c r="BE39" s="8">
        <v>19.5</v>
      </c>
      <c r="BF39" s="8">
        <v>19</v>
      </c>
      <c r="BG39" s="8">
        <v>11.5</v>
      </c>
      <c r="BH39" s="8">
        <v>54.5</v>
      </c>
      <c r="BI39" s="8">
        <v>31.775000000000002</v>
      </c>
      <c r="BJ39" s="8">
        <v>55.7</v>
      </c>
      <c r="BK39" s="8">
        <v>21.9</v>
      </c>
      <c r="BL39" s="8">
        <v>101.77</v>
      </c>
      <c r="BM39" s="8">
        <v>15.4</v>
      </c>
      <c r="BN39" s="8">
        <v>6.6</v>
      </c>
      <c r="BO39" s="8">
        <v>42.1</v>
      </c>
      <c r="BP39" s="8">
        <v>4.8</v>
      </c>
      <c r="BQ39" s="8">
        <v>4.4000000000000004</v>
      </c>
      <c r="BR39" s="8">
        <v>0.159</v>
      </c>
      <c r="BS39" s="8">
        <v>2.86</v>
      </c>
      <c r="BT39" s="8">
        <v>9.0023770410000008</v>
      </c>
      <c r="BU39" s="8">
        <v>9.9500000000000011</v>
      </c>
      <c r="BV39" s="8">
        <v>10.89</v>
      </c>
      <c r="BW39" s="8">
        <v>4.2</v>
      </c>
      <c r="BX39" s="8">
        <v>20.03</v>
      </c>
      <c r="BY39" s="8">
        <v>23.899999999999995</v>
      </c>
      <c r="BZ39" s="8">
        <v>12.28</v>
      </c>
      <c r="CA39" s="8">
        <v>24.599999999999994</v>
      </c>
      <c r="CB39" s="8">
        <v>0.26227815143612343</v>
      </c>
      <c r="CC39" s="8">
        <v>0.46578947368421053</v>
      </c>
      <c r="CD39" s="8">
        <v>0.38173913043478258</v>
      </c>
      <c r="CE39" s="8">
        <v>0.57536561207248149</v>
      </c>
      <c r="CF39" s="8">
        <v>0.90285714285714291</v>
      </c>
      <c r="CG39" s="8">
        <v>0.1</v>
      </c>
      <c r="CH39" s="8">
        <v>0.6419999999999999</v>
      </c>
      <c r="CI39" s="8">
        <v>0.79333333333333333</v>
      </c>
      <c r="CJ39" s="8">
        <v>0.32400000000000001</v>
      </c>
      <c r="CK39" s="8">
        <v>0.57999999999999996</v>
      </c>
      <c r="CL39" s="8">
        <v>0.78260869565217395</v>
      </c>
      <c r="CM39" s="8">
        <v>0.84315568608389635</v>
      </c>
      <c r="CN39" s="8">
        <v>0.77857142857142858</v>
      </c>
      <c r="CO39" s="8">
        <v>0.79571428571428571</v>
      </c>
      <c r="CP39" s="8">
        <v>0.54749999999999999</v>
      </c>
      <c r="CQ39" s="8">
        <v>0.92518181818181811</v>
      </c>
      <c r="CR39" s="8">
        <v>0.64166666666666672</v>
      </c>
      <c r="CS39" s="8">
        <v>0.75654761904761914</v>
      </c>
      <c r="CT39" s="8">
        <v>0.38823529411764701</v>
      </c>
      <c r="CU39" s="8">
        <v>0.67903225806451617</v>
      </c>
      <c r="CV39" s="8">
        <v>0.39999999999999997</v>
      </c>
      <c r="CW39" s="8">
        <v>0.3666666666666667</v>
      </c>
      <c r="CX39" s="8">
        <v>0.53</v>
      </c>
      <c r="CY39" s="8">
        <v>0.31777777777777777</v>
      </c>
      <c r="CZ39" s="8">
        <v>0.45011885205000002</v>
      </c>
      <c r="DA39" s="8">
        <v>0.47380952380952385</v>
      </c>
      <c r="DB39" s="8">
        <v>0.51857142857142857</v>
      </c>
      <c r="DC39" s="8">
        <v>0.42000000000000004</v>
      </c>
      <c r="DD39" s="8">
        <v>0.60696969696969705</v>
      </c>
      <c r="DE39" s="8">
        <v>0.66388888888888875</v>
      </c>
      <c r="DF39" s="8">
        <v>0.40933333333333333</v>
      </c>
      <c r="DG39" s="8">
        <v>0.61499999999999988</v>
      </c>
      <c r="DH39" s="8">
        <v>0.69020566167400899</v>
      </c>
      <c r="DI39" s="16">
        <v>0.57392625856947899</v>
      </c>
    </row>
    <row r="40" spans="1:113" x14ac:dyDescent="0.25">
      <c r="A40" t="s">
        <v>78</v>
      </c>
      <c r="B40" t="s">
        <v>94</v>
      </c>
      <c r="C40" t="s">
        <v>72</v>
      </c>
      <c r="D40">
        <v>10.5</v>
      </c>
      <c r="E40" t="s">
        <v>79</v>
      </c>
      <c r="F40">
        <v>98.72</v>
      </c>
      <c r="G40">
        <v>33</v>
      </c>
      <c r="H40">
        <v>82</v>
      </c>
      <c r="I40">
        <v>50</v>
      </c>
      <c r="J40">
        <v>32</v>
      </c>
      <c r="K40" s="8">
        <v>0.6097560975609756</v>
      </c>
      <c r="L40" s="8">
        <v>38506.166666666701</v>
      </c>
      <c r="M40" s="8">
        <v>36.9</v>
      </c>
      <c r="N40" s="8">
        <v>3025.7999999999997</v>
      </c>
      <c r="O40" s="8">
        <v>27.5</v>
      </c>
      <c r="P40" s="8">
        <v>10.5</v>
      </c>
      <c r="Q40" s="8">
        <v>19.3</v>
      </c>
      <c r="R40" s="8">
        <v>54.2</v>
      </c>
      <c r="S40" s="8">
        <v>1.8</v>
      </c>
      <c r="T40" s="8">
        <v>5</v>
      </c>
      <c r="U40" s="8">
        <v>36.700000000000003</v>
      </c>
      <c r="V40" s="8">
        <v>4.7</v>
      </c>
      <c r="W40" s="8">
        <v>6.5</v>
      </c>
      <c r="X40" s="8">
        <v>73.099999999999994</v>
      </c>
      <c r="Y40" s="8">
        <v>1.2</v>
      </c>
      <c r="Z40" s="8">
        <v>7.5</v>
      </c>
      <c r="AA40" s="8">
        <v>8.6</v>
      </c>
      <c r="AB40" s="8">
        <v>1</v>
      </c>
      <c r="AC40" s="8">
        <v>9.1</v>
      </c>
      <c r="AD40" s="8">
        <v>4.2</v>
      </c>
      <c r="AE40" s="8">
        <v>1.4</v>
      </c>
      <c r="AF40" s="8">
        <v>0.9</v>
      </c>
      <c r="AG40" s="8">
        <v>0.8</v>
      </c>
      <c r="AH40" s="8">
        <v>1.7</v>
      </c>
      <c r="AI40" s="8">
        <v>5.4</v>
      </c>
      <c r="AJ40" s="8">
        <v>113.7</v>
      </c>
      <c r="AK40" s="8">
        <v>112.1</v>
      </c>
      <c r="AL40" s="8">
        <v>43.2</v>
      </c>
      <c r="AM40" s="8">
        <v>3.3</v>
      </c>
      <c r="AN40" s="8">
        <v>20.100000000000001</v>
      </c>
      <c r="AO40" s="8">
        <v>12</v>
      </c>
      <c r="AP40" s="8">
        <v>24.387999999999998</v>
      </c>
      <c r="AQ40" s="8">
        <v>52</v>
      </c>
      <c r="AR40" s="8">
        <v>18</v>
      </c>
      <c r="AS40" s="8">
        <v>13.4</v>
      </c>
      <c r="AT40" s="8">
        <v>819.5</v>
      </c>
      <c r="AU40" s="8">
        <v>17.700000000000003</v>
      </c>
      <c r="AV40" s="8">
        <v>8.75</v>
      </c>
      <c r="AW40" s="8">
        <v>1.1276037395440381</v>
      </c>
      <c r="AX40" s="8">
        <v>25.8</v>
      </c>
      <c r="AY40" s="8">
        <v>2.2999999999999998</v>
      </c>
      <c r="AZ40" s="8">
        <v>45.2</v>
      </c>
      <c r="BA40" s="8">
        <v>2.15</v>
      </c>
      <c r="BB40" s="8">
        <v>2.2000000000000002</v>
      </c>
      <c r="BC40" s="8">
        <v>1.1000000000000001</v>
      </c>
      <c r="BD40" s="8">
        <v>1719.0602793401638</v>
      </c>
      <c r="BE40" s="8">
        <v>24.4</v>
      </c>
      <c r="BF40" s="8">
        <v>15</v>
      </c>
      <c r="BG40" s="8">
        <v>11.9</v>
      </c>
      <c r="BH40" s="8">
        <v>59</v>
      </c>
      <c r="BI40" s="8">
        <v>33.39</v>
      </c>
      <c r="BJ40" s="8">
        <v>62.1</v>
      </c>
      <c r="BK40" s="8">
        <v>31</v>
      </c>
      <c r="BL40" s="8">
        <v>99.12</v>
      </c>
      <c r="BM40" s="8">
        <v>19.100000000000001</v>
      </c>
      <c r="BN40" s="8">
        <v>1.6</v>
      </c>
      <c r="BO40" s="8">
        <v>54.1</v>
      </c>
      <c r="BP40" s="8">
        <v>1.3</v>
      </c>
      <c r="BQ40" s="8">
        <v>9.6999999999999993</v>
      </c>
      <c r="BR40" s="8">
        <v>0.222</v>
      </c>
      <c r="BS40" s="8">
        <v>4.32</v>
      </c>
      <c r="BT40" s="8">
        <v>12.40925444</v>
      </c>
      <c r="BU40" s="8">
        <v>16.550000000000004</v>
      </c>
      <c r="BV40" s="8">
        <v>15.86</v>
      </c>
      <c r="BW40" s="8">
        <v>8.6</v>
      </c>
      <c r="BX40" s="8">
        <v>28.65</v>
      </c>
      <c r="BY40" s="8">
        <v>32.700000000000003</v>
      </c>
      <c r="BZ40" s="8">
        <v>27.316666666666666</v>
      </c>
      <c r="CA40" s="8">
        <v>35.599999999999994</v>
      </c>
      <c r="CB40" s="8">
        <v>0.35630793235977193</v>
      </c>
      <c r="CC40" s="8">
        <v>0.46578947368421059</v>
      </c>
      <c r="CD40" s="8">
        <v>0.38043478260869568</v>
      </c>
      <c r="CE40" s="8">
        <v>0.62644652196891004</v>
      </c>
      <c r="CF40" s="8">
        <v>0.73714285714285721</v>
      </c>
      <c r="CG40" s="8">
        <v>0.12777777777777777</v>
      </c>
      <c r="CH40" s="8">
        <v>0.90400000000000003</v>
      </c>
      <c r="CI40" s="8">
        <v>0.71666666666666667</v>
      </c>
      <c r="CJ40" s="8">
        <v>0.34399999999999997</v>
      </c>
      <c r="CK40" s="8">
        <v>0.44000000000000006</v>
      </c>
      <c r="CL40" s="8">
        <v>0.47826086956521746</v>
      </c>
      <c r="CM40" s="8">
        <v>0.95503348852231318</v>
      </c>
      <c r="CN40" s="8">
        <v>0.84285714285714286</v>
      </c>
      <c r="CO40" s="8">
        <v>0.88714285714285712</v>
      </c>
      <c r="CP40" s="8">
        <v>0.77500000000000002</v>
      </c>
      <c r="CQ40" s="8">
        <v>0.90109090909090916</v>
      </c>
      <c r="CR40" s="8">
        <v>0.79583333333333339</v>
      </c>
      <c r="CS40" s="8">
        <v>0.79500000000000004</v>
      </c>
      <c r="CT40" s="8">
        <v>9.4117647058823528E-2</v>
      </c>
      <c r="CU40" s="8">
        <v>0.8725806451612903</v>
      </c>
      <c r="CV40" s="8">
        <v>0.10833333333333334</v>
      </c>
      <c r="CW40" s="8">
        <v>0.80833333333333324</v>
      </c>
      <c r="CX40" s="8">
        <v>0.74</v>
      </c>
      <c r="CY40" s="8">
        <v>0.48000000000000004</v>
      </c>
      <c r="CZ40" s="8">
        <v>0.62046272199999997</v>
      </c>
      <c r="DA40" s="8">
        <v>0.78809523809523829</v>
      </c>
      <c r="DB40" s="8">
        <v>0.75523809523809526</v>
      </c>
      <c r="DC40" s="8">
        <v>0.86</v>
      </c>
      <c r="DD40" s="8">
        <v>0.86818181818181817</v>
      </c>
      <c r="DE40" s="8">
        <v>0.90833333333333344</v>
      </c>
      <c r="DF40" s="8">
        <v>0.91055555555555556</v>
      </c>
      <c r="DG40" s="8">
        <v>0.8899999999999999</v>
      </c>
      <c r="DH40" s="8">
        <v>0.93765245357834714</v>
      </c>
      <c r="DI40" s="16">
        <v>0.68169877672593937</v>
      </c>
    </row>
    <row r="41" spans="1:113" x14ac:dyDescent="0.25">
      <c r="A41" t="s">
        <v>66</v>
      </c>
      <c r="B41" t="s">
        <v>93</v>
      </c>
      <c r="C41" t="s">
        <v>62</v>
      </c>
      <c r="D41">
        <v>11</v>
      </c>
      <c r="E41" t="s">
        <v>67</v>
      </c>
      <c r="F41">
        <v>98.02</v>
      </c>
      <c r="G41">
        <v>28</v>
      </c>
      <c r="H41">
        <v>54</v>
      </c>
      <c r="I41">
        <v>44</v>
      </c>
      <c r="J41">
        <v>10</v>
      </c>
      <c r="K41" s="8">
        <v>0.81481481481481477</v>
      </c>
      <c r="L41" s="8">
        <v>13922.375000000025</v>
      </c>
      <c r="M41" s="8">
        <v>35.700000000000003</v>
      </c>
      <c r="N41" s="8">
        <v>1927.8000000000002</v>
      </c>
      <c r="O41" s="8">
        <v>31.3</v>
      </c>
      <c r="P41" s="8">
        <v>9.1999999999999993</v>
      </c>
      <c r="Q41" s="8">
        <v>20.6</v>
      </c>
      <c r="R41" s="8">
        <v>44.9</v>
      </c>
      <c r="S41" s="8">
        <v>4.0999999999999996</v>
      </c>
      <c r="T41" s="8">
        <v>10.6</v>
      </c>
      <c r="U41" s="8">
        <v>38.299999999999997</v>
      </c>
      <c r="V41" s="8">
        <v>8.6999999999999993</v>
      </c>
      <c r="W41" s="8">
        <v>10.1</v>
      </c>
      <c r="X41" s="8">
        <v>86.4</v>
      </c>
      <c r="Y41" s="8">
        <v>0.5</v>
      </c>
      <c r="Z41" s="8">
        <v>4.7</v>
      </c>
      <c r="AA41" s="8">
        <v>5.2</v>
      </c>
      <c r="AB41" s="8">
        <v>0.3</v>
      </c>
      <c r="AC41" s="8">
        <v>8.9</v>
      </c>
      <c r="AD41" s="8">
        <v>4.3</v>
      </c>
      <c r="AE41" s="8">
        <v>1.8</v>
      </c>
      <c r="AF41" s="8">
        <v>0.7</v>
      </c>
      <c r="AG41" s="8">
        <v>1.4</v>
      </c>
      <c r="AH41" s="8">
        <v>2.4</v>
      </c>
      <c r="AI41" s="8">
        <v>7.1</v>
      </c>
      <c r="AJ41" s="8">
        <v>117.1</v>
      </c>
      <c r="AK41" s="8">
        <v>106.7</v>
      </c>
      <c r="AL41" s="8">
        <v>44.9</v>
      </c>
      <c r="AM41" s="8">
        <v>1.5</v>
      </c>
      <c r="AN41" s="8">
        <v>13.3</v>
      </c>
      <c r="AO41" s="8">
        <v>11.3</v>
      </c>
      <c r="AP41" s="8">
        <v>28.02</v>
      </c>
      <c r="AQ41" s="8">
        <v>23</v>
      </c>
      <c r="AR41" s="8">
        <v>3</v>
      </c>
      <c r="AS41" s="8">
        <v>15.5</v>
      </c>
      <c r="AT41" s="8">
        <v>720</v>
      </c>
      <c r="AU41" s="8">
        <v>15.6</v>
      </c>
      <c r="AV41" s="8">
        <v>8.67</v>
      </c>
      <c r="AW41" s="8">
        <v>1.1170592433975732</v>
      </c>
      <c r="AX41" s="8">
        <v>23.4</v>
      </c>
      <c r="AY41" s="8">
        <v>0.9</v>
      </c>
      <c r="AZ41" s="8">
        <v>45.4</v>
      </c>
      <c r="BA41" s="8">
        <v>2.0699999999999998</v>
      </c>
      <c r="BB41" s="8">
        <v>2.9</v>
      </c>
      <c r="BC41" s="8">
        <v>1.3</v>
      </c>
      <c r="BD41" s="8">
        <v>1651.0317808646519</v>
      </c>
      <c r="BE41" s="8">
        <v>42.2</v>
      </c>
      <c r="BF41" s="8">
        <v>14</v>
      </c>
      <c r="BG41" s="8">
        <v>7.4</v>
      </c>
      <c r="BH41" s="8">
        <v>54.8</v>
      </c>
      <c r="BI41" s="8">
        <v>33.230000000000004</v>
      </c>
      <c r="BJ41" s="8">
        <v>62.5</v>
      </c>
      <c r="BK41" s="8">
        <v>35.299999999999997</v>
      </c>
      <c r="BL41" s="8">
        <v>98.8</v>
      </c>
      <c r="BM41" s="8">
        <v>19.399999999999999</v>
      </c>
      <c r="BN41" s="8">
        <v>10.5</v>
      </c>
      <c r="BO41" s="8">
        <v>53.9</v>
      </c>
      <c r="BP41" s="8">
        <v>7.9</v>
      </c>
      <c r="BQ41" s="8">
        <v>11.5</v>
      </c>
      <c r="BR41" s="8">
        <v>0.29399999999999998</v>
      </c>
      <c r="BS41" s="8">
        <v>6.5</v>
      </c>
      <c r="BT41" s="8">
        <v>17.5</v>
      </c>
      <c r="BU41" s="8">
        <v>15.869999999999997</v>
      </c>
      <c r="BV41" s="8">
        <v>16.100000000000001</v>
      </c>
      <c r="BW41" s="8">
        <v>8.1999999999999993</v>
      </c>
      <c r="BX41" s="8">
        <v>30</v>
      </c>
      <c r="BY41" s="8">
        <v>30.8</v>
      </c>
      <c r="BZ41" s="8">
        <v>24</v>
      </c>
      <c r="CA41" s="8">
        <v>34.1</v>
      </c>
      <c r="CB41" s="8">
        <v>0.33767983604151491</v>
      </c>
      <c r="CC41" s="8">
        <v>0.41052631578947368</v>
      </c>
      <c r="CD41" s="8">
        <v>0.37695652173913041</v>
      </c>
      <c r="CE41" s="8">
        <v>0.62058846855420735</v>
      </c>
      <c r="CF41" s="8">
        <v>0.66857142857142848</v>
      </c>
      <c r="CG41" s="8">
        <v>0.05</v>
      </c>
      <c r="CH41" s="8">
        <v>0.90799999999999992</v>
      </c>
      <c r="CI41" s="8">
        <v>0.69</v>
      </c>
      <c r="CJ41" s="8">
        <v>0.20800000000000002</v>
      </c>
      <c r="CK41" s="8">
        <v>0.57999999999999996</v>
      </c>
      <c r="CL41" s="8">
        <v>0.56521739130434789</v>
      </c>
      <c r="CM41" s="8">
        <v>0.91723987825813991</v>
      </c>
      <c r="CN41" s="8">
        <v>0.78285714285714281</v>
      </c>
      <c r="CO41" s="8">
        <v>0.8928571428571429</v>
      </c>
      <c r="CP41" s="8">
        <v>0.88249999999999995</v>
      </c>
      <c r="CQ41" s="8">
        <v>0.89818181818181819</v>
      </c>
      <c r="CR41" s="8">
        <v>0.80833333333333324</v>
      </c>
      <c r="CS41" s="8">
        <v>0.79119047619047633</v>
      </c>
      <c r="CT41" s="8">
        <v>0.61764705882352944</v>
      </c>
      <c r="CU41" s="8">
        <v>0.86935483870967745</v>
      </c>
      <c r="CV41" s="8">
        <v>0.65833333333333333</v>
      </c>
      <c r="CW41" s="8">
        <v>0.95833333333333337</v>
      </c>
      <c r="CX41" s="8">
        <v>0.98</v>
      </c>
      <c r="CY41" s="8">
        <v>0.72222222222222221</v>
      </c>
      <c r="CZ41" s="8">
        <v>0.875</v>
      </c>
      <c r="DA41" s="8">
        <v>0.75571428571428556</v>
      </c>
      <c r="DB41" s="8">
        <v>0.76666666666666672</v>
      </c>
      <c r="DC41" s="8">
        <v>0.82</v>
      </c>
      <c r="DD41" s="8">
        <v>0.90909090909090906</v>
      </c>
      <c r="DE41" s="8">
        <v>0.85555555555555562</v>
      </c>
      <c r="DF41" s="8">
        <v>0.8</v>
      </c>
      <c r="DG41" s="8">
        <v>0.85250000000000004</v>
      </c>
      <c r="DH41" s="8">
        <v>0.8886311474776708</v>
      </c>
      <c r="DI41" s="16">
        <v>0.73062716464261945</v>
      </c>
    </row>
    <row r="42" spans="1:113" x14ac:dyDescent="0.25">
      <c r="A42" t="s">
        <v>78</v>
      </c>
      <c r="B42" t="s">
        <v>93</v>
      </c>
      <c r="C42" t="s">
        <v>72</v>
      </c>
      <c r="D42">
        <v>10.5</v>
      </c>
      <c r="E42" t="s">
        <v>79</v>
      </c>
      <c r="F42">
        <v>98.72</v>
      </c>
      <c r="G42">
        <v>33</v>
      </c>
      <c r="H42">
        <v>60</v>
      </c>
      <c r="I42">
        <v>36</v>
      </c>
      <c r="J42">
        <v>24</v>
      </c>
      <c r="K42" s="8">
        <v>0.6</v>
      </c>
      <c r="L42" s="8">
        <v>28879.625000000025</v>
      </c>
      <c r="M42" s="8">
        <v>37.1</v>
      </c>
      <c r="N42" s="8">
        <v>2226</v>
      </c>
      <c r="O42" s="8">
        <v>26.7</v>
      </c>
      <c r="P42" s="8">
        <v>10.3</v>
      </c>
      <c r="Q42" s="8">
        <v>18.8</v>
      </c>
      <c r="R42" s="8">
        <v>54.5</v>
      </c>
      <c r="S42" s="8">
        <v>1.7</v>
      </c>
      <c r="T42" s="8">
        <v>4.8</v>
      </c>
      <c r="U42" s="8">
        <v>36</v>
      </c>
      <c r="V42" s="8">
        <v>4.4000000000000004</v>
      </c>
      <c r="W42" s="8">
        <v>6</v>
      </c>
      <c r="X42" s="8">
        <v>73.8</v>
      </c>
      <c r="Y42" s="8">
        <v>1.2</v>
      </c>
      <c r="Z42" s="8">
        <v>7.2</v>
      </c>
      <c r="AA42" s="8">
        <v>8.4</v>
      </c>
      <c r="AB42" s="8">
        <v>1</v>
      </c>
      <c r="AC42" s="8">
        <v>9</v>
      </c>
      <c r="AD42" s="8">
        <v>4.3</v>
      </c>
      <c r="AE42" s="8">
        <v>1.5</v>
      </c>
      <c r="AF42" s="8">
        <v>1</v>
      </c>
      <c r="AG42" s="8">
        <v>0.8</v>
      </c>
      <c r="AH42" s="8">
        <v>1.6</v>
      </c>
      <c r="AI42" s="8">
        <v>5.0999999999999996</v>
      </c>
      <c r="AJ42" s="8">
        <v>112.3</v>
      </c>
      <c r="AK42" s="8">
        <v>112.3</v>
      </c>
      <c r="AL42" s="8">
        <v>43.1</v>
      </c>
      <c r="AM42" s="8">
        <v>3.3</v>
      </c>
      <c r="AN42" s="8">
        <v>19.5</v>
      </c>
      <c r="AO42" s="8">
        <v>12.5</v>
      </c>
      <c r="AP42" s="8">
        <v>23.788</v>
      </c>
      <c r="AQ42" s="8">
        <v>35</v>
      </c>
      <c r="AR42" s="8">
        <v>12</v>
      </c>
      <c r="AS42" s="8">
        <v>14</v>
      </c>
      <c r="AT42" s="8">
        <v>800</v>
      </c>
      <c r="AU42" s="8">
        <v>17.3</v>
      </c>
      <c r="AV42" s="8">
        <v>8.57</v>
      </c>
      <c r="AW42" s="8">
        <v>1.1224146628552212</v>
      </c>
      <c r="AX42" s="8">
        <v>26</v>
      </c>
      <c r="AY42" s="8">
        <v>2.2999999999999998</v>
      </c>
      <c r="AZ42" s="8">
        <v>44.1</v>
      </c>
      <c r="BA42" s="8">
        <v>2.0699999999999998</v>
      </c>
      <c r="BB42" s="8">
        <v>2.2000000000000002</v>
      </c>
      <c r="BC42" s="8">
        <v>1.1000000000000001</v>
      </c>
      <c r="BD42" s="8">
        <v>1741.4250038744105</v>
      </c>
      <c r="BE42" s="8">
        <v>23.4</v>
      </c>
      <c r="BF42" s="8">
        <v>16</v>
      </c>
      <c r="BG42" s="8">
        <v>11.6</v>
      </c>
      <c r="BH42" s="8">
        <v>59.1</v>
      </c>
      <c r="BI42" s="8">
        <v>33.47</v>
      </c>
      <c r="BJ42" s="8">
        <v>62.1</v>
      </c>
      <c r="BK42" s="8">
        <v>30.3</v>
      </c>
      <c r="BL42" s="8">
        <v>98.97</v>
      </c>
      <c r="BM42" s="8">
        <v>18.8</v>
      </c>
      <c r="BN42" s="8">
        <v>-0.1</v>
      </c>
      <c r="BO42" s="8">
        <v>53.2</v>
      </c>
      <c r="BP42" s="8">
        <v>-0.1</v>
      </c>
      <c r="BQ42" s="8">
        <v>9.5</v>
      </c>
      <c r="BR42" s="8">
        <v>0.23</v>
      </c>
      <c r="BS42" s="8">
        <v>3</v>
      </c>
      <c r="BT42" s="8">
        <v>13</v>
      </c>
      <c r="BU42" s="8">
        <v>16.16</v>
      </c>
      <c r="BV42" s="8">
        <v>15.8</v>
      </c>
      <c r="BW42" s="8">
        <v>8.5</v>
      </c>
      <c r="BX42" s="8">
        <v>28.5</v>
      </c>
      <c r="BY42" s="8">
        <v>32.200000000000003</v>
      </c>
      <c r="BZ42" s="8">
        <v>26.666666666666668</v>
      </c>
      <c r="CA42" s="8">
        <v>34.900000000000006</v>
      </c>
      <c r="CB42" s="8">
        <v>0.3499761001920722</v>
      </c>
      <c r="CC42" s="8">
        <v>0.45526315789473687</v>
      </c>
      <c r="CD42" s="8">
        <v>0.37260869565217392</v>
      </c>
      <c r="CE42" s="8">
        <v>0.62356370158623398</v>
      </c>
      <c r="CF42" s="8">
        <v>0.74285714285714288</v>
      </c>
      <c r="CG42" s="8">
        <v>0.12777777777777777</v>
      </c>
      <c r="CH42" s="8">
        <v>0.88200000000000001</v>
      </c>
      <c r="CI42" s="8">
        <v>0.69</v>
      </c>
      <c r="CJ42" s="8">
        <v>0.33600000000000002</v>
      </c>
      <c r="CK42" s="8">
        <v>0.44000000000000006</v>
      </c>
      <c r="CL42" s="8">
        <v>0.47826086956521746</v>
      </c>
      <c r="CM42" s="8">
        <v>0.96745833548578364</v>
      </c>
      <c r="CN42" s="8">
        <v>0.84428571428571431</v>
      </c>
      <c r="CO42" s="8">
        <v>0.88714285714285712</v>
      </c>
      <c r="CP42" s="8">
        <v>0.75750000000000006</v>
      </c>
      <c r="CQ42" s="8">
        <v>0.89972727272727271</v>
      </c>
      <c r="CR42" s="8">
        <v>0.78333333333333333</v>
      </c>
      <c r="CS42" s="8">
        <v>0.79690476190476189</v>
      </c>
      <c r="CT42" s="8">
        <v>-5.8823529411764705E-3</v>
      </c>
      <c r="CU42" s="8">
        <v>0.85806451612903234</v>
      </c>
      <c r="CV42" s="8">
        <v>-8.3333333333333332E-3</v>
      </c>
      <c r="CW42" s="8">
        <v>0.79166666666666663</v>
      </c>
      <c r="CX42" s="8">
        <v>0.76666666666666672</v>
      </c>
      <c r="CY42" s="8">
        <v>0.33333333333333331</v>
      </c>
      <c r="CZ42" s="8">
        <v>0.65</v>
      </c>
      <c r="DA42" s="8">
        <v>0.7695238095238095</v>
      </c>
      <c r="DB42" s="8">
        <v>0.75238095238095237</v>
      </c>
      <c r="DC42" s="8">
        <v>0.85</v>
      </c>
      <c r="DD42" s="8">
        <v>0.86363636363636365</v>
      </c>
      <c r="DE42" s="8">
        <v>0.89444444444444449</v>
      </c>
      <c r="DF42" s="8">
        <v>0.88888888888888895</v>
      </c>
      <c r="DG42" s="8">
        <v>0.87250000000000016</v>
      </c>
      <c r="DH42" s="8">
        <v>0.9209897373475584</v>
      </c>
      <c r="DI42" s="16">
        <v>0.66508010352988167</v>
      </c>
    </row>
    <row r="43" spans="1:113" x14ac:dyDescent="0.25">
      <c r="A43" t="s">
        <v>82</v>
      </c>
      <c r="B43" t="s">
        <v>92</v>
      </c>
      <c r="C43" t="s">
        <v>72</v>
      </c>
      <c r="D43">
        <v>10.5</v>
      </c>
      <c r="E43" t="s">
        <v>83</v>
      </c>
      <c r="F43">
        <v>97.34</v>
      </c>
      <c r="G43">
        <v>28</v>
      </c>
      <c r="H43">
        <v>34</v>
      </c>
      <c r="I43">
        <v>19</v>
      </c>
      <c r="J43">
        <v>15</v>
      </c>
      <c r="K43" s="8">
        <v>0.55882352941176472</v>
      </c>
      <c r="L43" s="8">
        <v>17490</v>
      </c>
      <c r="M43" s="8">
        <v>37.1</v>
      </c>
      <c r="N43" s="8">
        <v>1261.4000000000001</v>
      </c>
      <c r="O43" s="8">
        <v>20.6</v>
      </c>
      <c r="P43" s="8">
        <v>6.9</v>
      </c>
      <c r="Q43" s="8">
        <v>16.5</v>
      </c>
      <c r="R43" s="8">
        <v>42.1</v>
      </c>
      <c r="S43" s="8">
        <v>3.1</v>
      </c>
      <c r="T43" s="8">
        <v>7.3</v>
      </c>
      <c r="U43" s="8">
        <v>43</v>
      </c>
      <c r="V43" s="8">
        <v>3.6</v>
      </c>
      <c r="W43" s="8">
        <v>4.4000000000000004</v>
      </c>
      <c r="X43" s="8">
        <v>80.7</v>
      </c>
      <c r="Y43" s="8">
        <v>0.9</v>
      </c>
      <c r="Z43" s="8">
        <v>4.5999999999999996</v>
      </c>
      <c r="AA43" s="8">
        <v>5.5</v>
      </c>
      <c r="AB43" s="8">
        <v>0.2</v>
      </c>
      <c r="AC43" s="8">
        <v>3</v>
      </c>
      <c r="AD43" s="8">
        <v>2.8</v>
      </c>
      <c r="AE43" s="8">
        <v>2.4</v>
      </c>
      <c r="AF43" s="8">
        <v>0.7</v>
      </c>
      <c r="AG43" s="8">
        <v>0.7</v>
      </c>
      <c r="AH43" s="8">
        <v>3</v>
      </c>
      <c r="AI43" s="8">
        <v>3.7</v>
      </c>
      <c r="AJ43" s="8">
        <v>106</v>
      </c>
      <c r="AK43" s="8">
        <v>102.8</v>
      </c>
      <c r="AL43" s="8">
        <v>13.3</v>
      </c>
      <c r="AM43" s="8">
        <v>2.4</v>
      </c>
      <c r="AN43" s="8">
        <v>12.9</v>
      </c>
      <c r="AO43" s="8">
        <v>11.7</v>
      </c>
      <c r="AP43" s="8">
        <v>19.676000000000002</v>
      </c>
      <c r="AQ43" s="8">
        <v>2</v>
      </c>
      <c r="AR43" s="8">
        <v>0</v>
      </c>
      <c r="AS43" s="8">
        <v>7.5</v>
      </c>
      <c r="AT43" s="8">
        <v>320</v>
      </c>
      <c r="AU43" s="8">
        <v>16.7</v>
      </c>
      <c r="AV43" s="8">
        <v>8.5699999999999985</v>
      </c>
      <c r="AW43" s="8">
        <v>1.0469607643830046</v>
      </c>
      <c r="AX43" s="8">
        <v>12.5</v>
      </c>
      <c r="AY43" s="8">
        <v>0.5</v>
      </c>
      <c r="AZ43" s="8">
        <v>29.1</v>
      </c>
      <c r="BA43" s="8">
        <v>1.07</v>
      </c>
      <c r="BB43" s="8">
        <v>5</v>
      </c>
      <c r="BC43" s="8">
        <v>1.7</v>
      </c>
      <c r="BD43" s="8">
        <v>1539.1046393948502</v>
      </c>
      <c r="BE43" s="8">
        <v>21.8</v>
      </c>
      <c r="BF43" s="8">
        <v>13</v>
      </c>
      <c r="BG43" s="8">
        <v>7.5</v>
      </c>
      <c r="BH43" s="8">
        <v>51.7</v>
      </c>
      <c r="BI43" s="8">
        <v>28.700000000000003</v>
      </c>
      <c r="BJ43" s="8">
        <v>55.9</v>
      </c>
      <c r="BK43" s="8">
        <v>24.5</v>
      </c>
      <c r="BL43" s="8">
        <v>97.17</v>
      </c>
      <c r="BM43" s="8">
        <v>11.6</v>
      </c>
      <c r="BN43" s="8">
        <v>3.2</v>
      </c>
      <c r="BO43" s="8">
        <v>38.299999999999997</v>
      </c>
      <c r="BP43" s="8">
        <v>2.5</v>
      </c>
      <c r="BQ43" s="8">
        <v>2</v>
      </c>
      <c r="BR43" s="8">
        <v>0.14000000000000001</v>
      </c>
      <c r="BS43" s="8">
        <v>2</v>
      </c>
      <c r="BT43" s="8">
        <v>8.4</v>
      </c>
      <c r="BU43" s="8">
        <v>11.27</v>
      </c>
      <c r="BV43" s="8">
        <v>10.5</v>
      </c>
      <c r="BW43" s="8">
        <v>2.8</v>
      </c>
      <c r="BX43" s="8">
        <v>18</v>
      </c>
      <c r="BY43" s="8">
        <v>19</v>
      </c>
      <c r="BZ43" s="8">
        <v>10.666666666666666</v>
      </c>
      <c r="CA43" s="8">
        <v>19.000000000000007</v>
      </c>
      <c r="CB43" s="8">
        <v>0.2059668260231432</v>
      </c>
      <c r="CC43" s="8">
        <v>0.43947368421052629</v>
      </c>
      <c r="CD43" s="8">
        <v>0.37260869565217386</v>
      </c>
      <c r="CE43" s="8">
        <v>0.58164486910166924</v>
      </c>
      <c r="CF43" s="8">
        <v>0.35714285714285715</v>
      </c>
      <c r="CG43" s="8">
        <v>2.7777777777777776E-2</v>
      </c>
      <c r="CH43" s="8">
        <v>0.58200000000000007</v>
      </c>
      <c r="CI43" s="8">
        <v>0.35666666666666669</v>
      </c>
      <c r="CJ43" s="8">
        <v>0.22</v>
      </c>
      <c r="CK43" s="8">
        <v>1</v>
      </c>
      <c r="CL43" s="8">
        <v>0.73913043478260876</v>
      </c>
      <c r="CM43" s="8">
        <v>0.85505813299713895</v>
      </c>
      <c r="CN43" s="8">
        <v>0.73857142857142866</v>
      </c>
      <c r="CO43" s="8">
        <v>0.7985714285714286</v>
      </c>
      <c r="CP43" s="8">
        <v>0.61250000000000004</v>
      </c>
      <c r="CQ43" s="8">
        <v>0.88336363636363635</v>
      </c>
      <c r="CR43" s="8">
        <v>0.48333333333333334</v>
      </c>
      <c r="CS43" s="8">
        <v>0.68333333333333335</v>
      </c>
      <c r="CT43" s="8">
        <v>0.18823529411764706</v>
      </c>
      <c r="CU43" s="8">
        <v>0.61774193548387091</v>
      </c>
      <c r="CV43" s="8">
        <v>0.20833333333333334</v>
      </c>
      <c r="CW43" s="8">
        <v>0.16666666666666666</v>
      </c>
      <c r="CX43" s="8">
        <v>0.46666666666666673</v>
      </c>
      <c r="CY43" s="8">
        <v>0.22222222222222221</v>
      </c>
      <c r="CZ43" s="8">
        <v>0.42000000000000004</v>
      </c>
      <c r="DA43" s="8">
        <v>0.53666666666666663</v>
      </c>
      <c r="DB43" s="8">
        <v>0.5</v>
      </c>
      <c r="DC43" s="8">
        <v>0.27999999999999997</v>
      </c>
      <c r="DD43" s="8">
        <v>0.54545454545454541</v>
      </c>
      <c r="DE43" s="8">
        <v>0.52777777777777779</v>
      </c>
      <c r="DF43" s="8">
        <v>0.35555555555555551</v>
      </c>
      <c r="DG43" s="8">
        <v>0.4750000000000002</v>
      </c>
      <c r="DH43" s="8">
        <v>0.54201796321879792</v>
      </c>
      <c r="DI43" s="16">
        <v>0.49323484080213525</v>
      </c>
    </row>
    <row r="44" spans="1:113" x14ac:dyDescent="0.25">
      <c r="A44" t="s">
        <v>78</v>
      </c>
      <c r="B44" t="s">
        <v>91</v>
      </c>
      <c r="C44" t="s">
        <v>72</v>
      </c>
      <c r="D44">
        <v>10.5</v>
      </c>
      <c r="E44" t="s">
        <v>79</v>
      </c>
      <c r="F44">
        <v>98.72</v>
      </c>
      <c r="G44">
        <v>33</v>
      </c>
      <c r="H44">
        <v>22</v>
      </c>
      <c r="I44">
        <v>15</v>
      </c>
      <c r="J44">
        <v>7</v>
      </c>
      <c r="K44" s="8">
        <v>0.68181818181818177</v>
      </c>
      <c r="L44" s="8">
        <v>9626.5416666666752</v>
      </c>
      <c r="M44" s="8">
        <v>37</v>
      </c>
      <c r="N44" s="8">
        <v>814</v>
      </c>
      <c r="O44" s="8">
        <v>28</v>
      </c>
      <c r="P44" s="8">
        <v>10.9</v>
      </c>
      <c r="Q44" s="8">
        <v>18.7</v>
      </c>
      <c r="R44" s="8">
        <v>58.3</v>
      </c>
      <c r="S44" s="8">
        <v>2</v>
      </c>
      <c r="T44" s="8">
        <v>4.8</v>
      </c>
      <c r="U44" s="8">
        <v>42.5</v>
      </c>
      <c r="V44" s="8">
        <v>4.0999999999999996</v>
      </c>
      <c r="W44" s="8">
        <v>5.5</v>
      </c>
      <c r="X44" s="8">
        <v>75.8</v>
      </c>
      <c r="Y44" s="8">
        <v>1.3</v>
      </c>
      <c r="Z44" s="8">
        <v>6.9</v>
      </c>
      <c r="AA44" s="8">
        <v>8.1999999999999993</v>
      </c>
      <c r="AB44" s="8">
        <v>1</v>
      </c>
      <c r="AC44" s="8">
        <v>8.5</v>
      </c>
      <c r="AD44" s="8">
        <v>4</v>
      </c>
      <c r="AE44" s="8">
        <v>1.3</v>
      </c>
      <c r="AF44" s="8">
        <v>1.2</v>
      </c>
      <c r="AG44" s="8">
        <v>0.7</v>
      </c>
      <c r="AH44" s="8">
        <v>1.9</v>
      </c>
      <c r="AI44" s="8">
        <v>4.9000000000000004</v>
      </c>
      <c r="AJ44" s="8">
        <v>114</v>
      </c>
      <c r="AK44" s="8">
        <v>111.5</v>
      </c>
      <c r="AL44" s="8">
        <v>41.8</v>
      </c>
      <c r="AM44" s="8">
        <v>3.6</v>
      </c>
      <c r="AN44" s="8">
        <v>18.5</v>
      </c>
      <c r="AO44" s="8">
        <v>12</v>
      </c>
      <c r="AP44" s="8">
        <v>23.071999999999999</v>
      </c>
      <c r="AQ44" s="8">
        <v>14</v>
      </c>
      <c r="AR44" s="8">
        <v>2</v>
      </c>
      <c r="AS44" s="8">
        <v>15</v>
      </c>
      <c r="AT44" s="8">
        <v>900</v>
      </c>
      <c r="AU44" s="8">
        <v>17.2</v>
      </c>
      <c r="AV44" s="8">
        <v>8.5300000000000011</v>
      </c>
      <c r="AW44" s="8">
        <v>1.2135922330097089</v>
      </c>
      <c r="AX44" s="8">
        <v>25.4</v>
      </c>
      <c r="AY44" s="8">
        <v>2.2999999999999998</v>
      </c>
      <c r="AZ44" s="8">
        <v>44.7</v>
      </c>
      <c r="BA44" s="8">
        <v>2.13</v>
      </c>
      <c r="BB44" s="8">
        <v>2.2000000000000002</v>
      </c>
      <c r="BC44" s="8">
        <v>1.1000000000000001</v>
      </c>
      <c r="BD44" s="8">
        <v>1595.2760489622344</v>
      </c>
      <c r="BE44" s="8">
        <v>21.9</v>
      </c>
      <c r="BF44" s="8">
        <v>15</v>
      </c>
      <c r="BG44" s="8">
        <v>11.3</v>
      </c>
      <c r="BH44" s="8">
        <v>63.7</v>
      </c>
      <c r="BI44" s="8">
        <v>34.775000000000006</v>
      </c>
      <c r="BJ44" s="8">
        <v>66.3</v>
      </c>
      <c r="BK44" s="8">
        <v>29.2</v>
      </c>
      <c r="BL44" s="8">
        <v>98.98</v>
      </c>
      <c r="BM44" s="8">
        <v>20.5</v>
      </c>
      <c r="BN44" s="8">
        <v>2.5</v>
      </c>
      <c r="BO44" s="8">
        <v>54.1</v>
      </c>
      <c r="BP44" s="8">
        <v>2.2000000000000002</v>
      </c>
      <c r="BQ44" s="8">
        <v>11</v>
      </c>
      <c r="BR44" s="8">
        <v>0.24</v>
      </c>
      <c r="BS44" s="8">
        <v>5</v>
      </c>
      <c r="BT44" s="8">
        <v>14</v>
      </c>
      <c r="BU44" s="8">
        <v>17.989999999999998</v>
      </c>
      <c r="BV44" s="8">
        <v>17</v>
      </c>
      <c r="BW44" s="8">
        <v>10</v>
      </c>
      <c r="BX44" s="8">
        <v>30</v>
      </c>
      <c r="BY44" s="8">
        <v>34.000000000000007</v>
      </c>
      <c r="BZ44" s="8">
        <v>30</v>
      </c>
      <c r="CA44" s="8">
        <v>36.300000000000004</v>
      </c>
      <c r="CB44" s="8">
        <v>0.36617537402586031</v>
      </c>
      <c r="CC44" s="8">
        <v>0.45263157894736838</v>
      </c>
      <c r="CD44" s="8">
        <v>0.37086956521739134</v>
      </c>
      <c r="CE44" s="8">
        <v>0.67421790722761599</v>
      </c>
      <c r="CF44" s="8">
        <v>0.72571428571428565</v>
      </c>
      <c r="CG44" s="8">
        <v>0.12777777777777777</v>
      </c>
      <c r="CH44" s="8">
        <v>0.89400000000000002</v>
      </c>
      <c r="CI44" s="8">
        <v>0.71</v>
      </c>
      <c r="CJ44" s="8">
        <v>0.32799999999999996</v>
      </c>
      <c r="CK44" s="8">
        <v>0.44000000000000006</v>
      </c>
      <c r="CL44" s="8">
        <v>0.47826086956521746</v>
      </c>
      <c r="CM44" s="8">
        <v>0.88626447164568578</v>
      </c>
      <c r="CN44" s="8">
        <v>0.91</v>
      </c>
      <c r="CO44" s="8">
        <v>0.94714285714285706</v>
      </c>
      <c r="CP44" s="8">
        <v>0.73</v>
      </c>
      <c r="CQ44" s="8">
        <v>0.89981818181818185</v>
      </c>
      <c r="CR44" s="8">
        <v>0.85416666666666663</v>
      </c>
      <c r="CS44" s="8">
        <v>0.82797619047619064</v>
      </c>
      <c r="CT44" s="8">
        <v>0.14705882352941177</v>
      </c>
      <c r="CU44" s="8">
        <v>0.8725806451612903</v>
      </c>
      <c r="CV44" s="8">
        <v>0.18333333333333335</v>
      </c>
      <c r="CW44" s="8">
        <v>0.91666666666666663</v>
      </c>
      <c r="CX44" s="8">
        <v>0.8</v>
      </c>
      <c r="CY44" s="8">
        <v>0.55555555555555558</v>
      </c>
      <c r="CZ44" s="8">
        <v>0.7</v>
      </c>
      <c r="DA44" s="8">
        <v>0.85666666666666658</v>
      </c>
      <c r="DB44" s="8">
        <v>0.80952380952380953</v>
      </c>
      <c r="DC44" s="8">
        <v>1</v>
      </c>
      <c r="DD44" s="8">
        <v>0.90909090909090906</v>
      </c>
      <c r="DE44" s="8">
        <v>0.94444444444444464</v>
      </c>
      <c r="DF44" s="8">
        <v>1</v>
      </c>
      <c r="DG44" s="8">
        <v>0.90750000000000008</v>
      </c>
      <c r="DH44" s="8">
        <v>0.96361940533121138</v>
      </c>
      <c r="DI44" s="16">
        <v>0.71321501910945428</v>
      </c>
    </row>
    <row r="45" spans="1:113" x14ac:dyDescent="0.25">
      <c r="A45" t="s">
        <v>66</v>
      </c>
      <c r="B45" t="s">
        <v>94</v>
      </c>
      <c r="C45" t="s">
        <v>62</v>
      </c>
      <c r="D45">
        <v>11</v>
      </c>
      <c r="E45" t="s">
        <v>67</v>
      </c>
      <c r="F45">
        <v>98.02</v>
      </c>
      <c r="G45">
        <v>28</v>
      </c>
      <c r="H45">
        <v>72</v>
      </c>
      <c r="I45">
        <v>59</v>
      </c>
      <c r="J45">
        <v>13</v>
      </c>
      <c r="K45" s="8">
        <v>0.81944444444444442</v>
      </c>
      <c r="L45" s="8">
        <v>18563.166666666701</v>
      </c>
      <c r="M45" s="8">
        <v>35.4</v>
      </c>
      <c r="N45" s="8">
        <v>2548.7999999999997</v>
      </c>
      <c r="O45" s="8">
        <v>30.4</v>
      </c>
      <c r="P45" s="8">
        <v>9</v>
      </c>
      <c r="Q45" s="8">
        <v>20.100000000000001</v>
      </c>
      <c r="R45" s="8">
        <v>44.9</v>
      </c>
      <c r="S45" s="8">
        <v>3.7</v>
      </c>
      <c r="T45" s="8">
        <v>10</v>
      </c>
      <c r="U45" s="8">
        <v>36.700000000000003</v>
      </c>
      <c r="V45" s="8">
        <v>8.6999999999999993</v>
      </c>
      <c r="W45" s="8">
        <v>10.1</v>
      </c>
      <c r="X45" s="8">
        <v>85.8</v>
      </c>
      <c r="Y45" s="8">
        <v>0.6</v>
      </c>
      <c r="Z45" s="8">
        <v>4.8</v>
      </c>
      <c r="AA45" s="8">
        <v>5.4</v>
      </c>
      <c r="AB45" s="8">
        <v>0.3</v>
      </c>
      <c r="AC45" s="8">
        <v>8.8000000000000007</v>
      </c>
      <c r="AD45" s="8">
        <v>4.4000000000000004</v>
      </c>
      <c r="AE45" s="8">
        <v>1.8</v>
      </c>
      <c r="AF45" s="8">
        <v>0.7</v>
      </c>
      <c r="AG45" s="8">
        <v>1.4</v>
      </c>
      <c r="AH45" s="8">
        <v>2.2999999999999998</v>
      </c>
      <c r="AI45" s="8">
        <v>7</v>
      </c>
      <c r="AJ45" s="8">
        <v>116.2</v>
      </c>
      <c r="AK45" s="8">
        <v>106.2</v>
      </c>
      <c r="AL45" s="8">
        <v>44.9</v>
      </c>
      <c r="AM45" s="8">
        <v>1.7</v>
      </c>
      <c r="AN45" s="8">
        <v>13.7</v>
      </c>
      <c r="AO45" s="8">
        <v>11.7</v>
      </c>
      <c r="AP45" s="8">
        <v>27.54</v>
      </c>
      <c r="AQ45" s="8">
        <v>31</v>
      </c>
      <c r="AR45" s="8">
        <v>4</v>
      </c>
      <c r="AS45" s="8">
        <v>15</v>
      </c>
      <c r="AT45" s="8">
        <v>718.5</v>
      </c>
      <c r="AU45" s="8">
        <v>15.600000000000001</v>
      </c>
      <c r="AV45" s="8">
        <v>8.5</v>
      </c>
      <c r="AW45" s="8">
        <v>1.1038489469862018</v>
      </c>
      <c r="AX45" s="8">
        <v>23.4</v>
      </c>
      <c r="AY45" s="8">
        <v>0.9</v>
      </c>
      <c r="AZ45" s="8">
        <v>44.599999999999994</v>
      </c>
      <c r="BA45" s="8">
        <v>2</v>
      </c>
      <c r="BB45" s="8">
        <v>2.9</v>
      </c>
      <c r="BC45" s="8">
        <v>1.3</v>
      </c>
      <c r="BD45" s="8">
        <v>1684.775184866463</v>
      </c>
      <c r="BE45" s="8">
        <v>43.3</v>
      </c>
      <c r="BF45" s="8">
        <v>15</v>
      </c>
      <c r="BG45" s="8">
        <v>7.8</v>
      </c>
      <c r="BH45" s="8">
        <v>54.1</v>
      </c>
      <c r="BI45" s="8">
        <v>33.445</v>
      </c>
      <c r="BJ45" s="8">
        <v>61.9</v>
      </c>
      <c r="BK45" s="8">
        <v>35.299999999999997</v>
      </c>
      <c r="BL45" s="8">
        <v>98.29</v>
      </c>
      <c r="BM45" s="8">
        <v>19.399999999999999</v>
      </c>
      <c r="BN45" s="8">
        <v>10</v>
      </c>
      <c r="BO45" s="8">
        <v>53</v>
      </c>
      <c r="BP45" s="8">
        <v>7.3</v>
      </c>
      <c r="BQ45" s="8">
        <v>11.1</v>
      </c>
      <c r="BR45" s="8">
        <v>0.29399999999999998</v>
      </c>
      <c r="BS45" s="8">
        <v>5.91</v>
      </c>
      <c r="BT45" s="8">
        <v>17.04801522</v>
      </c>
      <c r="BU45" s="8">
        <v>15.28</v>
      </c>
      <c r="BV45" s="8">
        <v>16.03</v>
      </c>
      <c r="BW45" s="8">
        <v>8.1</v>
      </c>
      <c r="BX45" s="8">
        <v>29.87</v>
      </c>
      <c r="BY45" s="8">
        <v>30.199999999999996</v>
      </c>
      <c r="BZ45" s="8">
        <v>23.95</v>
      </c>
      <c r="CA45" s="8">
        <v>33.499999999999993</v>
      </c>
      <c r="CB45" s="8">
        <v>0.3310502836898781</v>
      </c>
      <c r="CC45" s="8">
        <v>0.41052631578947374</v>
      </c>
      <c r="CD45" s="8">
        <v>0.36956521739130432</v>
      </c>
      <c r="CE45" s="8">
        <v>0.61324941499233432</v>
      </c>
      <c r="CF45" s="8">
        <v>0.66857142857142848</v>
      </c>
      <c r="CG45" s="8">
        <v>0.05</v>
      </c>
      <c r="CH45" s="8">
        <v>0.8919999999999999</v>
      </c>
      <c r="CI45" s="8">
        <v>0.66666666666666663</v>
      </c>
      <c r="CJ45" s="8">
        <v>0.21600000000000003</v>
      </c>
      <c r="CK45" s="8">
        <v>0.57999999999999996</v>
      </c>
      <c r="CL45" s="8">
        <v>0.56521739130434789</v>
      </c>
      <c r="CM45" s="8">
        <v>0.9359862138147016</v>
      </c>
      <c r="CN45" s="8">
        <v>0.77285714285714291</v>
      </c>
      <c r="CO45" s="8">
        <v>0.88428571428571423</v>
      </c>
      <c r="CP45" s="8">
        <v>0.88249999999999995</v>
      </c>
      <c r="CQ45" s="8">
        <v>0.89354545454545464</v>
      </c>
      <c r="CR45" s="8">
        <v>0.80833333333333324</v>
      </c>
      <c r="CS45" s="8">
        <v>0.7963095238095238</v>
      </c>
      <c r="CT45" s="8">
        <v>0.58823529411764708</v>
      </c>
      <c r="CU45" s="8">
        <v>0.85483870967741937</v>
      </c>
      <c r="CV45" s="8">
        <v>0.60833333333333328</v>
      </c>
      <c r="CW45" s="8">
        <v>0.92499999999999993</v>
      </c>
      <c r="CX45" s="8">
        <v>0.98</v>
      </c>
      <c r="CY45" s="8">
        <v>0.65666666666666673</v>
      </c>
      <c r="CZ45" s="8">
        <v>0.85240076099999995</v>
      </c>
      <c r="DA45" s="8">
        <v>0.72761904761904761</v>
      </c>
      <c r="DB45" s="8">
        <v>0.76333333333333342</v>
      </c>
      <c r="DC45" s="8">
        <v>0.80999999999999994</v>
      </c>
      <c r="DD45" s="8">
        <v>0.90515151515151515</v>
      </c>
      <c r="DE45" s="8">
        <v>0.8388888888888888</v>
      </c>
      <c r="DF45" s="8">
        <v>0.79833333333333334</v>
      </c>
      <c r="DG45" s="8">
        <v>0.8374999999999998</v>
      </c>
      <c r="DH45" s="8">
        <v>0.87118495707862653</v>
      </c>
      <c r="DI45" s="16">
        <v>0.71947186429878851</v>
      </c>
    </row>
    <row r="46" spans="1:113" x14ac:dyDescent="0.25">
      <c r="A46" t="s">
        <v>58</v>
      </c>
      <c r="B46" t="s">
        <v>93</v>
      </c>
      <c r="C46" t="s">
        <v>59</v>
      </c>
      <c r="D46">
        <v>10.5</v>
      </c>
      <c r="E46" t="s">
        <v>60</v>
      </c>
      <c r="F46">
        <v>100.75</v>
      </c>
      <c r="G46">
        <v>21</v>
      </c>
      <c r="H46">
        <v>58</v>
      </c>
      <c r="I46">
        <v>31</v>
      </c>
      <c r="J46">
        <v>27</v>
      </c>
      <c r="K46" s="8">
        <v>0.53448275862068961</v>
      </c>
      <c r="L46" s="8">
        <v>7803.5000000000255</v>
      </c>
      <c r="M46" s="8">
        <v>34.799999999999997</v>
      </c>
      <c r="N46" s="8">
        <v>2018.3999999999999</v>
      </c>
      <c r="O46" s="8">
        <v>16.600000000000001</v>
      </c>
      <c r="P46" s="8">
        <v>7</v>
      </c>
      <c r="Q46" s="8">
        <v>13.2</v>
      </c>
      <c r="R46" s="8">
        <v>53.2</v>
      </c>
      <c r="S46" s="8">
        <v>0</v>
      </c>
      <c r="T46" s="8">
        <v>0.2</v>
      </c>
      <c r="U46" s="8">
        <v>0</v>
      </c>
      <c r="V46" s="8">
        <v>2.6</v>
      </c>
      <c r="W46" s="8">
        <v>4.5999999999999996</v>
      </c>
      <c r="X46" s="8">
        <v>56.8</v>
      </c>
      <c r="Y46" s="8">
        <v>1.8</v>
      </c>
      <c r="Z46" s="8">
        <v>5.8</v>
      </c>
      <c r="AA46" s="8">
        <v>7.7</v>
      </c>
      <c r="AB46" s="8">
        <v>0.8</v>
      </c>
      <c r="AC46" s="8">
        <v>7.4</v>
      </c>
      <c r="AD46" s="8">
        <v>3.6</v>
      </c>
      <c r="AE46" s="8">
        <v>1.8</v>
      </c>
      <c r="AF46" s="8">
        <v>0.9</v>
      </c>
      <c r="AG46" s="8">
        <v>0.7</v>
      </c>
      <c r="AH46" s="8">
        <v>2.7</v>
      </c>
      <c r="AI46" s="8">
        <v>4.2</v>
      </c>
      <c r="AJ46" s="8">
        <v>106.5</v>
      </c>
      <c r="AK46" s="8">
        <v>103.2</v>
      </c>
      <c r="AL46" s="8">
        <v>33.4</v>
      </c>
      <c r="AM46" s="8">
        <v>5.3</v>
      </c>
      <c r="AN46" s="8">
        <v>15.4</v>
      </c>
      <c r="AO46" s="8">
        <v>13.8</v>
      </c>
      <c r="AP46" s="8">
        <v>16.495999999999999</v>
      </c>
      <c r="AQ46" s="8">
        <v>23</v>
      </c>
      <c r="AR46" s="8">
        <v>6</v>
      </c>
      <c r="AS46" s="8">
        <v>8.6</v>
      </c>
      <c r="AT46" s="8">
        <v>360</v>
      </c>
      <c r="AU46" s="8">
        <v>17.5</v>
      </c>
      <c r="AV46" s="8">
        <v>8.4400000000000013</v>
      </c>
      <c r="AW46" s="8">
        <v>1.0063045586808925</v>
      </c>
      <c r="AX46" s="8">
        <v>28.1</v>
      </c>
      <c r="AY46" s="8">
        <v>1.8</v>
      </c>
      <c r="AZ46" s="8">
        <v>31.700000000000003</v>
      </c>
      <c r="BA46" s="8">
        <v>2.04</v>
      </c>
      <c r="BB46" s="8">
        <v>2.9</v>
      </c>
      <c r="BC46" s="8">
        <v>1.8</v>
      </c>
      <c r="BD46" s="8">
        <v>1480.4017652092643</v>
      </c>
      <c r="BE46" s="8">
        <v>19.7</v>
      </c>
      <c r="BF46" s="8">
        <v>19</v>
      </c>
      <c r="BG46" s="8">
        <v>10.6</v>
      </c>
      <c r="BH46" s="8">
        <v>53.2</v>
      </c>
      <c r="BI46" s="8">
        <v>31.105</v>
      </c>
      <c r="BJ46" s="8">
        <v>54.7</v>
      </c>
      <c r="BK46" s="8">
        <v>22.7</v>
      </c>
      <c r="BL46" s="8">
        <v>101.17</v>
      </c>
      <c r="BM46" s="8">
        <v>14.5</v>
      </c>
      <c r="BN46" s="8">
        <v>3.3</v>
      </c>
      <c r="BO46" s="8">
        <v>41.4</v>
      </c>
      <c r="BP46" s="8">
        <v>2.2999999999999998</v>
      </c>
      <c r="BQ46" s="8">
        <v>4.0999999999999996</v>
      </c>
      <c r="BR46" s="8">
        <v>0.16</v>
      </c>
      <c r="BS46" s="8">
        <v>1.3</v>
      </c>
      <c r="BT46" s="8">
        <v>9</v>
      </c>
      <c r="BU46" s="8">
        <v>9.8700000000000045</v>
      </c>
      <c r="BV46" s="8">
        <v>10.8</v>
      </c>
      <c r="BW46" s="8">
        <v>4.0999999999999996</v>
      </c>
      <c r="BX46" s="8">
        <v>20</v>
      </c>
      <c r="BY46" s="8">
        <v>22.599999999999998</v>
      </c>
      <c r="BZ46" s="8">
        <v>12</v>
      </c>
      <c r="CA46" s="8">
        <v>23.400000000000002</v>
      </c>
      <c r="CB46" s="8">
        <v>0.24813231914033568</v>
      </c>
      <c r="CC46" s="8">
        <v>0.46052631578947367</v>
      </c>
      <c r="CD46" s="8">
        <v>0.36695652173913051</v>
      </c>
      <c r="CE46" s="8">
        <v>0.5590580881560514</v>
      </c>
      <c r="CF46" s="8">
        <v>0.80285714285714294</v>
      </c>
      <c r="CG46" s="8">
        <v>0.1</v>
      </c>
      <c r="CH46" s="8">
        <v>0.63400000000000001</v>
      </c>
      <c r="CI46" s="8">
        <v>0.68</v>
      </c>
      <c r="CJ46" s="8">
        <v>0.308</v>
      </c>
      <c r="CK46" s="8">
        <v>0.57999999999999996</v>
      </c>
      <c r="CL46" s="8">
        <v>0.78260869565217395</v>
      </c>
      <c r="CM46" s="8">
        <v>0.82244542511625796</v>
      </c>
      <c r="CN46" s="8">
        <v>0.76</v>
      </c>
      <c r="CO46" s="8">
        <v>0.78142857142857147</v>
      </c>
      <c r="CP46" s="8">
        <v>0.5675</v>
      </c>
      <c r="CQ46" s="8">
        <v>0.91972727272727273</v>
      </c>
      <c r="CR46" s="8">
        <v>0.60416666666666663</v>
      </c>
      <c r="CS46" s="8">
        <v>0.74059523809523808</v>
      </c>
      <c r="CT46" s="8">
        <v>0.19411764705882351</v>
      </c>
      <c r="CU46" s="8">
        <v>0.66774193548387095</v>
      </c>
      <c r="CV46" s="8">
        <v>0.19166666666666665</v>
      </c>
      <c r="CW46" s="8">
        <v>0.34166666666666662</v>
      </c>
      <c r="CX46" s="8">
        <v>0.53333333333333333</v>
      </c>
      <c r="CY46" s="8">
        <v>0.14444444444444446</v>
      </c>
      <c r="CZ46" s="8">
        <v>0.45</v>
      </c>
      <c r="DA46" s="8">
        <v>0.4700000000000002</v>
      </c>
      <c r="DB46" s="8">
        <v>0.51428571428571435</v>
      </c>
      <c r="DC46" s="8">
        <v>0.41</v>
      </c>
      <c r="DD46" s="8">
        <v>0.60606060606060608</v>
      </c>
      <c r="DE46" s="8">
        <v>0.62777777777777777</v>
      </c>
      <c r="DF46" s="8">
        <v>0.4</v>
      </c>
      <c r="DG46" s="8">
        <v>0.58500000000000008</v>
      </c>
      <c r="DH46" s="8">
        <v>0.6529797872114097</v>
      </c>
      <c r="DI46" s="16">
        <v>0.53934201616304034</v>
      </c>
    </row>
    <row r="47" spans="1:113" x14ac:dyDescent="0.25">
      <c r="A47" t="s">
        <v>87</v>
      </c>
      <c r="B47" t="s">
        <v>92</v>
      </c>
      <c r="C47" t="s">
        <v>62</v>
      </c>
      <c r="D47">
        <v>11</v>
      </c>
      <c r="E47" t="s">
        <v>73</v>
      </c>
      <c r="F47">
        <v>100.35</v>
      </c>
      <c r="G47">
        <v>30</v>
      </c>
      <c r="H47">
        <v>24</v>
      </c>
      <c r="I47">
        <v>19</v>
      </c>
      <c r="J47">
        <v>5</v>
      </c>
      <c r="K47" s="8">
        <v>0.79166666666666663</v>
      </c>
      <c r="L47" s="8">
        <v>24238.83333333335</v>
      </c>
      <c r="M47" s="8">
        <v>32.299999999999997</v>
      </c>
      <c r="N47" s="8">
        <v>775.19999999999993</v>
      </c>
      <c r="O47" s="8">
        <v>26.8</v>
      </c>
      <c r="P47" s="8">
        <v>8.5</v>
      </c>
      <c r="Q47" s="8">
        <v>17.600000000000001</v>
      </c>
      <c r="R47" s="8">
        <v>48.5</v>
      </c>
      <c r="S47" s="8">
        <v>3.9</v>
      </c>
      <c r="T47" s="8">
        <v>9.6</v>
      </c>
      <c r="U47" s="8">
        <v>40.299999999999997</v>
      </c>
      <c r="V47" s="8">
        <v>5.9</v>
      </c>
      <c r="W47" s="8">
        <v>6.3</v>
      </c>
      <c r="X47" s="8">
        <v>93.4</v>
      </c>
      <c r="Y47" s="8">
        <v>0.6</v>
      </c>
      <c r="Z47" s="8">
        <v>4.4000000000000004</v>
      </c>
      <c r="AA47" s="8">
        <v>5</v>
      </c>
      <c r="AB47" s="8">
        <v>0.6</v>
      </c>
      <c r="AC47" s="8">
        <v>6.4</v>
      </c>
      <c r="AD47" s="8">
        <v>2.8</v>
      </c>
      <c r="AE47" s="8">
        <v>1.7</v>
      </c>
      <c r="AF47" s="8">
        <v>0.2</v>
      </c>
      <c r="AG47" s="8">
        <v>0.3</v>
      </c>
      <c r="AH47" s="8">
        <v>2.5</v>
      </c>
      <c r="AI47" s="8">
        <v>4</v>
      </c>
      <c r="AJ47" s="8">
        <v>120.7</v>
      </c>
      <c r="AK47" s="8">
        <v>104.4</v>
      </c>
      <c r="AL47" s="8">
        <v>27.7</v>
      </c>
      <c r="AM47" s="8">
        <v>2.1</v>
      </c>
      <c r="AN47" s="8">
        <v>12.1</v>
      </c>
      <c r="AO47" s="8">
        <v>9.5</v>
      </c>
      <c r="AP47" s="8">
        <v>21.868000000000002</v>
      </c>
      <c r="AQ47" s="8">
        <v>4</v>
      </c>
      <c r="AR47" s="8">
        <v>0</v>
      </c>
      <c r="AS47" s="8">
        <v>10</v>
      </c>
      <c r="AT47" s="8">
        <v>430</v>
      </c>
      <c r="AU47" s="8">
        <v>13.9</v>
      </c>
      <c r="AV47" s="8">
        <v>8.3999999999999986</v>
      </c>
      <c r="AW47" s="8">
        <v>1.2255350283519297</v>
      </c>
      <c r="AX47" s="8">
        <v>21.9</v>
      </c>
      <c r="AY47" s="8">
        <v>1.4</v>
      </c>
      <c r="AZ47" s="8">
        <v>38.200000000000003</v>
      </c>
      <c r="BA47" s="8">
        <v>2.2999999999999998</v>
      </c>
      <c r="BB47" s="8">
        <v>2.7</v>
      </c>
      <c r="BC47" s="8">
        <v>1.7</v>
      </c>
      <c r="BD47" s="8">
        <v>1762.1150589530075</v>
      </c>
      <c r="BE47" s="8">
        <v>33.5</v>
      </c>
      <c r="BF47" s="8">
        <v>12</v>
      </c>
      <c r="BG47" s="8">
        <v>7.7</v>
      </c>
      <c r="BH47" s="8">
        <v>59.5</v>
      </c>
      <c r="BI47" s="8">
        <v>33.365000000000002</v>
      </c>
      <c r="BJ47" s="8">
        <v>65.8</v>
      </c>
      <c r="BK47" s="8">
        <v>29.2</v>
      </c>
      <c r="BL47" s="8">
        <v>106.15</v>
      </c>
      <c r="BM47" s="8">
        <v>16.5</v>
      </c>
      <c r="BN47" s="8">
        <v>16.3</v>
      </c>
      <c r="BO47" s="8">
        <v>45.2</v>
      </c>
      <c r="BP47" s="8">
        <v>12</v>
      </c>
      <c r="BQ47" s="8">
        <v>11</v>
      </c>
      <c r="BR47" s="8">
        <v>0.31</v>
      </c>
      <c r="BS47" s="8">
        <v>8.5</v>
      </c>
      <c r="BT47" s="8">
        <v>9.5</v>
      </c>
      <c r="BU47" s="8">
        <v>15.300000000000008</v>
      </c>
      <c r="BV47" s="8">
        <v>10.89</v>
      </c>
      <c r="BW47" s="8">
        <v>4.0999999999999996</v>
      </c>
      <c r="BX47" s="8">
        <v>29</v>
      </c>
      <c r="BY47" s="8">
        <v>27.800000000000008</v>
      </c>
      <c r="BZ47" s="8">
        <v>14.333333333333334</v>
      </c>
      <c r="CA47" s="8">
        <v>29.000000000000007</v>
      </c>
      <c r="CB47" s="8">
        <v>0.29221113615246536</v>
      </c>
      <c r="CC47" s="8">
        <v>0.36578947368421055</v>
      </c>
      <c r="CD47" s="8">
        <v>0.36521739130434777</v>
      </c>
      <c r="CE47" s="8">
        <v>0.68085279352884986</v>
      </c>
      <c r="CF47" s="8">
        <v>0.62571428571428567</v>
      </c>
      <c r="CG47" s="8">
        <v>7.7777777777777779E-2</v>
      </c>
      <c r="CH47" s="8">
        <v>0.76400000000000001</v>
      </c>
      <c r="CI47" s="8">
        <v>0.76666666666666661</v>
      </c>
      <c r="CJ47" s="8">
        <v>0.2</v>
      </c>
      <c r="CK47" s="8">
        <v>0.54</v>
      </c>
      <c r="CL47" s="8">
        <v>0.73913043478260876</v>
      </c>
      <c r="CM47" s="8">
        <v>0.9789528105294486</v>
      </c>
      <c r="CN47" s="8">
        <v>0.85</v>
      </c>
      <c r="CO47" s="8">
        <v>0.94</v>
      </c>
      <c r="CP47" s="8">
        <v>0.73</v>
      </c>
      <c r="CQ47" s="8">
        <v>0.96500000000000008</v>
      </c>
      <c r="CR47" s="8">
        <v>0.6875</v>
      </c>
      <c r="CS47" s="8">
        <v>0.79440476190476195</v>
      </c>
      <c r="CT47" s="8">
        <v>0.95882352941176474</v>
      </c>
      <c r="CU47" s="8">
        <v>0.72903225806451621</v>
      </c>
      <c r="CV47" s="8">
        <v>1</v>
      </c>
      <c r="CW47" s="8">
        <v>0.91666666666666663</v>
      </c>
      <c r="CX47" s="8">
        <v>1.0333333333333334</v>
      </c>
      <c r="CY47" s="8">
        <v>0.94444444444444442</v>
      </c>
      <c r="CZ47" s="8">
        <v>0.47499999999999998</v>
      </c>
      <c r="DA47" s="8">
        <v>0.72857142857142898</v>
      </c>
      <c r="DB47" s="8">
        <v>0.51857142857142857</v>
      </c>
      <c r="DC47" s="8">
        <v>0.41</v>
      </c>
      <c r="DD47" s="8">
        <v>0.87878787878787878</v>
      </c>
      <c r="DE47" s="8">
        <v>0.77222222222222248</v>
      </c>
      <c r="DF47" s="8">
        <v>0.4777777777777778</v>
      </c>
      <c r="DG47" s="8">
        <v>0.7250000000000002</v>
      </c>
      <c r="DH47" s="8">
        <v>0.76897667408543513</v>
      </c>
      <c r="DI47" s="16">
        <v>0.70025668868218294</v>
      </c>
    </row>
    <row r="48" spans="1:113" x14ac:dyDescent="0.25">
      <c r="A48" t="s">
        <v>87</v>
      </c>
      <c r="B48" t="s">
        <v>94</v>
      </c>
      <c r="C48" t="s">
        <v>62</v>
      </c>
      <c r="D48">
        <v>11</v>
      </c>
      <c r="E48" t="s">
        <v>73</v>
      </c>
      <c r="F48">
        <v>100.35</v>
      </c>
      <c r="G48">
        <v>30</v>
      </c>
      <c r="H48">
        <v>51</v>
      </c>
      <c r="I48">
        <v>41</v>
      </c>
      <c r="J48">
        <v>10</v>
      </c>
      <c r="K48" s="8">
        <v>0.80392156862745101</v>
      </c>
      <c r="L48" s="8">
        <v>48477.666666666701</v>
      </c>
      <c r="M48" s="8">
        <v>32</v>
      </c>
      <c r="N48" s="8">
        <v>1632</v>
      </c>
      <c r="O48" s="8">
        <v>26.4</v>
      </c>
      <c r="P48" s="8">
        <v>8.4</v>
      </c>
      <c r="Q48" s="8">
        <v>16.899999999999999</v>
      </c>
      <c r="R48" s="8">
        <v>49.5</v>
      </c>
      <c r="S48" s="8">
        <v>4.2</v>
      </c>
      <c r="T48" s="8">
        <v>9.8000000000000007</v>
      </c>
      <c r="U48" s="8">
        <v>42.3</v>
      </c>
      <c r="V48" s="8">
        <v>5.5</v>
      </c>
      <c r="W48" s="8">
        <v>5.9</v>
      </c>
      <c r="X48" s="8">
        <v>92.1</v>
      </c>
      <c r="Y48" s="8">
        <v>0.7</v>
      </c>
      <c r="Z48" s="8">
        <v>4.4000000000000004</v>
      </c>
      <c r="AA48" s="8">
        <v>5.0999999999999996</v>
      </c>
      <c r="AB48" s="8">
        <v>0.7</v>
      </c>
      <c r="AC48" s="8">
        <v>6.1</v>
      </c>
      <c r="AD48" s="8">
        <v>3</v>
      </c>
      <c r="AE48" s="8">
        <v>1.6</v>
      </c>
      <c r="AF48" s="8">
        <v>0.2</v>
      </c>
      <c r="AG48" s="8">
        <v>0.4</v>
      </c>
      <c r="AH48" s="8">
        <v>2.2000000000000002</v>
      </c>
      <c r="AI48" s="8">
        <v>4.0999999999999996</v>
      </c>
      <c r="AJ48" s="8">
        <v>120.6</v>
      </c>
      <c r="AK48" s="8">
        <v>107.7</v>
      </c>
      <c r="AL48" s="8">
        <v>27.2</v>
      </c>
      <c r="AM48" s="8">
        <v>2.4</v>
      </c>
      <c r="AN48" s="8">
        <v>12.4</v>
      </c>
      <c r="AO48" s="8">
        <v>10.6</v>
      </c>
      <c r="AP48" s="8">
        <v>21.119999999999997</v>
      </c>
      <c r="AQ48" s="8">
        <v>5</v>
      </c>
      <c r="AR48" s="8">
        <v>0</v>
      </c>
      <c r="AS48" s="8">
        <v>9.1999999999999993</v>
      </c>
      <c r="AT48" s="8">
        <v>421.7</v>
      </c>
      <c r="AU48" s="8">
        <v>14</v>
      </c>
      <c r="AV48" s="8">
        <v>8.33</v>
      </c>
      <c r="AW48" s="8">
        <v>1.25</v>
      </c>
      <c r="AX48" s="8">
        <v>21.4</v>
      </c>
      <c r="AY48" s="8">
        <v>1.6</v>
      </c>
      <c r="AZ48" s="8">
        <v>37.6</v>
      </c>
      <c r="BA48" s="8">
        <v>2.0299999999999998</v>
      </c>
      <c r="BB48" s="8">
        <v>2.7</v>
      </c>
      <c r="BC48" s="8">
        <v>1.7</v>
      </c>
      <c r="BD48" s="8">
        <v>1719.0602793401638</v>
      </c>
      <c r="BE48" s="8">
        <v>32.5</v>
      </c>
      <c r="BF48" s="8">
        <v>13</v>
      </c>
      <c r="BG48" s="8">
        <v>7.9</v>
      </c>
      <c r="BH48" s="8">
        <v>61.8</v>
      </c>
      <c r="BI48" s="8">
        <v>34.424999999999997</v>
      </c>
      <c r="BJ48" s="8">
        <v>67.5</v>
      </c>
      <c r="BK48" s="8">
        <v>29</v>
      </c>
      <c r="BL48" s="8">
        <v>104.92</v>
      </c>
      <c r="BM48" s="8">
        <v>16.5</v>
      </c>
      <c r="BN48" s="8">
        <v>13</v>
      </c>
      <c r="BO48" s="8">
        <v>43.8</v>
      </c>
      <c r="BP48" s="8">
        <v>9.5</v>
      </c>
      <c r="BQ48" s="8">
        <v>8.6</v>
      </c>
      <c r="BR48" s="8">
        <v>0.27</v>
      </c>
      <c r="BS48" s="8">
        <v>6.65</v>
      </c>
      <c r="BT48" s="8">
        <v>8.7733624080000006</v>
      </c>
      <c r="BU48" s="8">
        <v>15.399999999999999</v>
      </c>
      <c r="BV48" s="8">
        <v>10.97</v>
      </c>
      <c r="BW48" s="8">
        <v>4.4000000000000004</v>
      </c>
      <c r="BX48" s="8">
        <v>28.32</v>
      </c>
      <c r="BY48" s="8">
        <v>27.500000000000007</v>
      </c>
      <c r="BZ48" s="8">
        <v>14.056666666666667</v>
      </c>
      <c r="CA48" s="8">
        <v>29.000000000000007</v>
      </c>
      <c r="CB48" s="8">
        <v>0.28773618316285166</v>
      </c>
      <c r="CC48" s="8">
        <v>0.36842105263157893</v>
      </c>
      <c r="CD48" s="8">
        <v>0.36217391304347829</v>
      </c>
      <c r="CE48" s="8">
        <v>0.69444444444444442</v>
      </c>
      <c r="CF48" s="8">
        <v>0.61142857142857143</v>
      </c>
      <c r="CG48" s="8">
        <v>8.8888888888888892E-2</v>
      </c>
      <c r="CH48" s="8">
        <v>0.752</v>
      </c>
      <c r="CI48" s="8">
        <v>0.67666666666666664</v>
      </c>
      <c r="CJ48" s="8">
        <v>0.20399999999999999</v>
      </c>
      <c r="CK48" s="8">
        <v>0.54</v>
      </c>
      <c r="CL48" s="8">
        <v>0.73913043478260876</v>
      </c>
      <c r="CM48" s="8">
        <v>0.95503348852231318</v>
      </c>
      <c r="CN48" s="8">
        <v>0.88285714285714278</v>
      </c>
      <c r="CO48" s="8">
        <v>0.9642857142857143</v>
      </c>
      <c r="CP48" s="8">
        <v>0.72499999999999998</v>
      </c>
      <c r="CQ48" s="8">
        <v>0.95381818181818179</v>
      </c>
      <c r="CR48" s="8">
        <v>0.6875</v>
      </c>
      <c r="CS48" s="8">
        <v>0.81964285714285712</v>
      </c>
      <c r="CT48" s="8">
        <v>0.76470588235294112</v>
      </c>
      <c r="CU48" s="8">
        <v>0.70645161290322578</v>
      </c>
      <c r="CV48" s="8">
        <v>0.79166666666666663</v>
      </c>
      <c r="CW48" s="8">
        <v>0.71666666666666667</v>
      </c>
      <c r="CX48" s="8">
        <v>0.90000000000000013</v>
      </c>
      <c r="CY48" s="8">
        <v>0.73888888888888893</v>
      </c>
      <c r="CZ48" s="8">
        <v>0.43866812040000003</v>
      </c>
      <c r="DA48" s="8">
        <v>0.73333333333333328</v>
      </c>
      <c r="DB48" s="8">
        <v>0.52238095238095239</v>
      </c>
      <c r="DC48" s="8">
        <v>0.44000000000000006</v>
      </c>
      <c r="DD48" s="8">
        <v>0.85818181818181816</v>
      </c>
      <c r="DE48" s="8">
        <v>0.76388888888888906</v>
      </c>
      <c r="DF48" s="8">
        <v>0.46855555555555556</v>
      </c>
      <c r="DG48" s="8">
        <v>0.7250000000000002</v>
      </c>
      <c r="DH48" s="8">
        <v>0.75720048200750434</v>
      </c>
      <c r="DI48" s="16">
        <v>0.66721500702309045</v>
      </c>
    </row>
    <row r="49" spans="1:113" x14ac:dyDescent="0.25">
      <c r="A49" t="s">
        <v>82</v>
      </c>
      <c r="B49" t="s">
        <v>91</v>
      </c>
      <c r="C49" t="s">
        <v>72</v>
      </c>
      <c r="D49">
        <v>10.5</v>
      </c>
      <c r="E49" t="s">
        <v>83</v>
      </c>
      <c r="F49">
        <v>97.34</v>
      </c>
      <c r="G49">
        <v>28</v>
      </c>
      <c r="H49">
        <v>20</v>
      </c>
      <c r="I49">
        <v>8</v>
      </c>
      <c r="J49">
        <v>12</v>
      </c>
      <c r="K49" s="8">
        <v>0.4</v>
      </c>
      <c r="L49" s="8">
        <v>9004</v>
      </c>
      <c r="M49" s="8">
        <v>36.9</v>
      </c>
      <c r="N49" s="8">
        <v>738</v>
      </c>
      <c r="O49" s="8">
        <v>20.5</v>
      </c>
      <c r="P49" s="8">
        <v>7.3</v>
      </c>
      <c r="Q49" s="8">
        <v>17.3</v>
      </c>
      <c r="R49" s="8">
        <v>42.2</v>
      </c>
      <c r="S49" s="8">
        <v>3.1</v>
      </c>
      <c r="T49" s="8">
        <v>7.8</v>
      </c>
      <c r="U49" s="8">
        <v>40</v>
      </c>
      <c r="V49" s="8">
        <v>2.8</v>
      </c>
      <c r="W49" s="8">
        <v>3.5</v>
      </c>
      <c r="X49" s="8">
        <v>80</v>
      </c>
      <c r="Y49" s="8">
        <v>0.8</v>
      </c>
      <c r="Z49" s="8">
        <v>5.0999999999999996</v>
      </c>
      <c r="AA49" s="8">
        <v>5.9</v>
      </c>
      <c r="AB49" s="8">
        <v>0.3</v>
      </c>
      <c r="AC49" s="8">
        <v>3.1</v>
      </c>
      <c r="AD49" s="8">
        <v>2.5</v>
      </c>
      <c r="AE49" s="8">
        <v>2.8</v>
      </c>
      <c r="AF49" s="8">
        <v>0.5</v>
      </c>
      <c r="AG49" s="8">
        <v>0.6</v>
      </c>
      <c r="AH49" s="8">
        <v>2.9</v>
      </c>
      <c r="AI49" s="8">
        <v>3.2</v>
      </c>
      <c r="AJ49" s="8">
        <v>102.6</v>
      </c>
      <c r="AK49" s="8">
        <v>101.6</v>
      </c>
      <c r="AL49" s="8">
        <v>14.4</v>
      </c>
      <c r="AM49" s="8">
        <v>2</v>
      </c>
      <c r="AN49" s="8">
        <v>13.9</v>
      </c>
      <c r="AO49" s="8">
        <v>10.3</v>
      </c>
      <c r="AP49" s="8">
        <v>19.847999999999999</v>
      </c>
      <c r="AQ49" s="8">
        <v>2</v>
      </c>
      <c r="AR49" s="8">
        <v>0</v>
      </c>
      <c r="AS49" s="8">
        <v>7</v>
      </c>
      <c r="AT49" s="8">
        <v>340</v>
      </c>
      <c r="AU49" s="8">
        <v>16.400000000000002</v>
      </c>
      <c r="AV49" s="8">
        <v>8.24</v>
      </c>
      <c r="AW49" s="8">
        <v>1.0328496573962112</v>
      </c>
      <c r="AX49" s="8">
        <v>12.7</v>
      </c>
      <c r="AY49" s="8">
        <v>0.8</v>
      </c>
      <c r="AZ49" s="8">
        <v>29.5</v>
      </c>
      <c r="BA49" s="8">
        <v>1.24</v>
      </c>
      <c r="BB49" s="8">
        <v>3.9</v>
      </c>
      <c r="BC49" s="8">
        <v>1.8</v>
      </c>
      <c r="BD49" s="8">
        <v>1536.9676936096212</v>
      </c>
      <c r="BE49" s="8">
        <v>16.2</v>
      </c>
      <c r="BF49" s="8">
        <v>11</v>
      </c>
      <c r="BG49" s="8">
        <v>7.7</v>
      </c>
      <c r="BH49" s="8">
        <v>51.2</v>
      </c>
      <c r="BI49" s="8">
        <v>27.200000000000003</v>
      </c>
      <c r="BJ49" s="8">
        <v>54.4</v>
      </c>
      <c r="BK49" s="8">
        <v>24.6</v>
      </c>
      <c r="BL49" s="8">
        <v>98.9</v>
      </c>
      <c r="BM49" s="8">
        <v>12.4</v>
      </c>
      <c r="BN49" s="8">
        <v>1</v>
      </c>
      <c r="BO49" s="8">
        <v>39.5</v>
      </c>
      <c r="BP49" s="8">
        <v>1.2</v>
      </c>
      <c r="BQ49" s="8">
        <v>1.5</v>
      </c>
      <c r="BR49" s="8">
        <v>0.13500000000000001</v>
      </c>
      <c r="BS49" s="8">
        <v>1.5</v>
      </c>
      <c r="BT49" s="8">
        <v>8</v>
      </c>
      <c r="BU49" s="8">
        <v>11.770000000000005</v>
      </c>
      <c r="BV49" s="8">
        <v>11</v>
      </c>
      <c r="BW49" s="8">
        <v>3</v>
      </c>
      <c r="BX49" s="8">
        <v>18.5</v>
      </c>
      <c r="BY49" s="8">
        <v>19.599999999999998</v>
      </c>
      <c r="BZ49" s="8">
        <v>11.333333333333334</v>
      </c>
      <c r="CA49" s="8">
        <v>19.3</v>
      </c>
      <c r="CB49" s="8">
        <v>0.21366380963994555</v>
      </c>
      <c r="CC49" s="8">
        <v>0.43157894736842112</v>
      </c>
      <c r="CD49" s="8">
        <v>0.35826086956521741</v>
      </c>
      <c r="CE49" s="8">
        <v>0.57380536522011727</v>
      </c>
      <c r="CF49" s="8">
        <v>0.36285714285714282</v>
      </c>
      <c r="CG49" s="8">
        <v>4.4444444444444446E-2</v>
      </c>
      <c r="CH49" s="8">
        <v>0.59</v>
      </c>
      <c r="CI49" s="8">
        <v>0.41333333333333333</v>
      </c>
      <c r="CJ49" s="8">
        <v>0.23600000000000002</v>
      </c>
      <c r="CK49" s="8">
        <v>0.78</v>
      </c>
      <c r="CL49" s="8">
        <v>0.78260869565217395</v>
      </c>
      <c r="CM49" s="8">
        <v>0.85387094089423399</v>
      </c>
      <c r="CN49" s="8">
        <v>0.73142857142857143</v>
      </c>
      <c r="CO49" s="8">
        <v>0.77714285714285714</v>
      </c>
      <c r="CP49" s="8">
        <v>0.61499999999999999</v>
      </c>
      <c r="CQ49" s="8">
        <v>0.89909090909090916</v>
      </c>
      <c r="CR49" s="8">
        <v>0.51666666666666672</v>
      </c>
      <c r="CS49" s="8">
        <v>0.64761904761904765</v>
      </c>
      <c r="CT49" s="8">
        <v>5.8823529411764705E-2</v>
      </c>
      <c r="CU49" s="8">
        <v>0.63709677419354838</v>
      </c>
      <c r="CV49" s="8">
        <v>9.9999999999999992E-2</v>
      </c>
      <c r="CW49" s="8">
        <v>0.125</v>
      </c>
      <c r="CX49" s="8">
        <v>0.45000000000000007</v>
      </c>
      <c r="CY49" s="8">
        <v>0.16666666666666666</v>
      </c>
      <c r="CZ49" s="8">
        <v>0.4</v>
      </c>
      <c r="DA49" s="8">
        <v>0.56047619047619068</v>
      </c>
      <c r="DB49" s="8">
        <v>0.52380952380952384</v>
      </c>
      <c r="DC49" s="8">
        <v>0.3</v>
      </c>
      <c r="DD49" s="8">
        <v>0.56060606060606055</v>
      </c>
      <c r="DE49" s="8">
        <v>0.5444444444444444</v>
      </c>
      <c r="DF49" s="8">
        <v>0.37777777777777782</v>
      </c>
      <c r="DG49" s="8">
        <v>0.48250000000000004</v>
      </c>
      <c r="DH49" s="8">
        <v>0.56227318326301456</v>
      </c>
      <c r="DI49" s="16">
        <v>0.48322443568537898</v>
      </c>
    </row>
    <row r="50" spans="1:113" x14ac:dyDescent="0.25">
      <c r="A50" t="s">
        <v>87</v>
      </c>
      <c r="B50" t="s">
        <v>91</v>
      </c>
      <c r="C50" t="s">
        <v>62</v>
      </c>
      <c r="D50">
        <v>11</v>
      </c>
      <c r="E50" t="s">
        <v>73</v>
      </c>
      <c r="F50">
        <v>100.35</v>
      </c>
      <c r="G50">
        <v>30</v>
      </c>
      <c r="H50">
        <v>20</v>
      </c>
      <c r="I50">
        <v>15</v>
      </c>
      <c r="J50">
        <v>5</v>
      </c>
      <c r="K50" s="8">
        <v>0.75</v>
      </c>
      <c r="L50" s="8">
        <v>12119.416666666675</v>
      </c>
      <c r="M50" s="8">
        <v>32.6</v>
      </c>
      <c r="N50" s="8">
        <v>652</v>
      </c>
      <c r="O50" s="8">
        <v>26.1</v>
      </c>
      <c r="P50" s="8">
        <v>8.1999999999999993</v>
      </c>
      <c r="Q50" s="8">
        <v>17.600000000000001</v>
      </c>
      <c r="R50" s="8">
        <v>46.4</v>
      </c>
      <c r="S50" s="8">
        <v>3.5</v>
      </c>
      <c r="T50" s="8">
        <v>9.5</v>
      </c>
      <c r="U50" s="8">
        <v>36.799999999999997</v>
      </c>
      <c r="V50" s="8">
        <v>6.3</v>
      </c>
      <c r="W50" s="8">
        <v>6.7</v>
      </c>
      <c r="X50" s="8">
        <v>94</v>
      </c>
      <c r="Y50" s="8">
        <v>0.6</v>
      </c>
      <c r="Z50" s="8">
        <v>4.5999999999999996</v>
      </c>
      <c r="AA50" s="8">
        <v>5.2</v>
      </c>
      <c r="AB50" s="8">
        <v>0.7</v>
      </c>
      <c r="AC50" s="8">
        <v>6.4</v>
      </c>
      <c r="AD50" s="8">
        <v>3.1</v>
      </c>
      <c r="AE50" s="8">
        <v>1.7</v>
      </c>
      <c r="AF50" s="8">
        <v>0.2</v>
      </c>
      <c r="AG50" s="8">
        <v>0.4</v>
      </c>
      <c r="AH50" s="8">
        <v>2.5</v>
      </c>
      <c r="AI50" s="8">
        <v>4.2</v>
      </c>
      <c r="AJ50" s="8">
        <v>117.1</v>
      </c>
      <c r="AK50" s="8">
        <v>101.9</v>
      </c>
      <c r="AL50" s="8">
        <v>27.8</v>
      </c>
      <c r="AM50" s="8">
        <v>2</v>
      </c>
      <c r="AN50" s="8">
        <v>12.3</v>
      </c>
      <c r="AO50" s="8">
        <v>10.3</v>
      </c>
      <c r="AP50" s="8">
        <v>22.344000000000001</v>
      </c>
      <c r="AQ50" s="8">
        <v>2</v>
      </c>
      <c r="AR50" s="8">
        <v>0</v>
      </c>
      <c r="AS50" s="8">
        <v>9.5</v>
      </c>
      <c r="AT50" s="8">
        <v>400</v>
      </c>
      <c r="AU50" s="8">
        <v>14.2</v>
      </c>
      <c r="AV50" s="8">
        <v>8.18</v>
      </c>
      <c r="AW50" s="8">
        <v>1.1680988184747583</v>
      </c>
      <c r="AX50" s="8">
        <v>21.4</v>
      </c>
      <c r="AY50" s="8">
        <v>1.6</v>
      </c>
      <c r="AZ50" s="8">
        <v>37.700000000000003</v>
      </c>
      <c r="BA50" s="8">
        <v>2.08</v>
      </c>
      <c r="BB50" s="8">
        <v>2.7</v>
      </c>
      <c r="BC50" s="8">
        <v>1.7</v>
      </c>
      <c r="BD50" s="8">
        <v>1762.3885545308665</v>
      </c>
      <c r="BE50" s="8">
        <v>35.799999999999997</v>
      </c>
      <c r="BF50" s="8">
        <v>13</v>
      </c>
      <c r="BG50" s="8">
        <v>7.7</v>
      </c>
      <c r="BH50" s="8">
        <v>56.4</v>
      </c>
      <c r="BI50" s="8">
        <v>32.72</v>
      </c>
      <c r="BJ50" s="8">
        <v>63.7</v>
      </c>
      <c r="BK50" s="8">
        <v>29.1</v>
      </c>
      <c r="BL50" s="8">
        <v>106.8</v>
      </c>
      <c r="BM50" s="8">
        <v>16.3</v>
      </c>
      <c r="BN50" s="8">
        <v>15.3</v>
      </c>
      <c r="BO50" s="8">
        <v>44.5</v>
      </c>
      <c r="BP50" s="8">
        <v>11.4</v>
      </c>
      <c r="BQ50" s="8">
        <v>10</v>
      </c>
      <c r="BR50" s="8">
        <v>0.3</v>
      </c>
      <c r="BS50" s="8">
        <v>8</v>
      </c>
      <c r="BT50" s="8">
        <v>9</v>
      </c>
      <c r="BU50" s="8">
        <v>14.080000000000004</v>
      </c>
      <c r="BV50" s="8">
        <v>10</v>
      </c>
      <c r="BW50" s="8">
        <v>4</v>
      </c>
      <c r="BX50" s="8">
        <v>27.1</v>
      </c>
      <c r="BY50" s="8">
        <v>26.700000000000003</v>
      </c>
      <c r="BZ50" s="8">
        <v>13.333333333333334</v>
      </c>
      <c r="CA50" s="8">
        <v>28.000000000000007</v>
      </c>
      <c r="CB50" s="8">
        <v>0.28049908143583352</v>
      </c>
      <c r="CC50" s="8">
        <v>0.37368421052631579</v>
      </c>
      <c r="CD50" s="8">
        <v>0.35565217391304349</v>
      </c>
      <c r="CE50" s="8">
        <v>0.64894378804153241</v>
      </c>
      <c r="CF50" s="8">
        <v>0.61142857142857143</v>
      </c>
      <c r="CG50" s="8">
        <v>8.8888888888888892E-2</v>
      </c>
      <c r="CH50" s="8">
        <v>0.754</v>
      </c>
      <c r="CI50" s="8">
        <v>0.69333333333333336</v>
      </c>
      <c r="CJ50" s="8">
        <v>0.20800000000000002</v>
      </c>
      <c r="CK50" s="8">
        <v>0.54</v>
      </c>
      <c r="CL50" s="8">
        <v>0.73913043478260876</v>
      </c>
      <c r="CM50" s="8">
        <v>0.97910475251714801</v>
      </c>
      <c r="CN50" s="8">
        <v>0.80571428571428572</v>
      </c>
      <c r="CO50" s="8">
        <v>0.91</v>
      </c>
      <c r="CP50" s="8">
        <v>0.72750000000000004</v>
      </c>
      <c r="CQ50" s="8">
        <v>0.97090909090909083</v>
      </c>
      <c r="CR50" s="8">
        <v>0.6791666666666667</v>
      </c>
      <c r="CS50" s="8">
        <v>0.77904761904761899</v>
      </c>
      <c r="CT50" s="8">
        <v>0.9</v>
      </c>
      <c r="CU50" s="8">
        <v>0.717741935483871</v>
      </c>
      <c r="CV50" s="8">
        <v>0.95000000000000007</v>
      </c>
      <c r="CW50" s="8">
        <v>0.83333333333333337</v>
      </c>
      <c r="CX50" s="8">
        <v>1</v>
      </c>
      <c r="CY50" s="8">
        <v>0.88888888888888884</v>
      </c>
      <c r="CZ50" s="8">
        <v>0.45</v>
      </c>
      <c r="DA50" s="8">
        <v>0.67047619047619067</v>
      </c>
      <c r="DB50" s="8">
        <v>0.47619047619047616</v>
      </c>
      <c r="DC50" s="8">
        <v>0.4</v>
      </c>
      <c r="DD50" s="8">
        <v>0.82121212121212128</v>
      </c>
      <c r="DE50" s="8">
        <v>0.7416666666666667</v>
      </c>
      <c r="DF50" s="8">
        <v>0.44444444444444448</v>
      </c>
      <c r="DG50" s="8">
        <v>0.70000000000000018</v>
      </c>
      <c r="DH50" s="8">
        <v>0.73815547746271981</v>
      </c>
      <c r="DI50" s="16">
        <v>0.67489416718524398</v>
      </c>
    </row>
    <row r="51" spans="1:113" x14ac:dyDescent="0.25">
      <c r="A51" t="s">
        <v>82</v>
      </c>
      <c r="B51" t="s">
        <v>93</v>
      </c>
      <c r="C51" t="s">
        <v>72</v>
      </c>
      <c r="D51">
        <v>10.5</v>
      </c>
      <c r="E51" t="s">
        <v>83</v>
      </c>
      <c r="F51">
        <v>97.34</v>
      </c>
      <c r="G51">
        <v>28</v>
      </c>
      <c r="H51">
        <v>60</v>
      </c>
      <c r="I51">
        <v>35</v>
      </c>
      <c r="J51">
        <v>25</v>
      </c>
      <c r="K51" s="8">
        <v>0.58333333333333337</v>
      </c>
      <c r="L51" s="8">
        <v>24798</v>
      </c>
      <c r="M51" s="8">
        <v>36.6</v>
      </c>
      <c r="N51" s="8">
        <v>2196</v>
      </c>
      <c r="O51" s="8">
        <v>22.4</v>
      </c>
      <c r="P51" s="8">
        <v>7.5</v>
      </c>
      <c r="Q51" s="8">
        <v>17</v>
      </c>
      <c r="R51" s="8">
        <v>44.3</v>
      </c>
      <c r="S51" s="8">
        <v>3.3</v>
      </c>
      <c r="T51" s="8">
        <v>7.7</v>
      </c>
      <c r="U51" s="8">
        <v>42.1</v>
      </c>
      <c r="V51" s="8">
        <v>4.0999999999999996</v>
      </c>
      <c r="W51" s="8">
        <v>5</v>
      </c>
      <c r="X51" s="8">
        <v>81.099999999999994</v>
      </c>
      <c r="Y51" s="8">
        <v>1</v>
      </c>
      <c r="Z51" s="8">
        <v>4.5999999999999996</v>
      </c>
      <c r="AA51" s="8">
        <v>5.6</v>
      </c>
      <c r="AB51" s="8">
        <v>0.3</v>
      </c>
      <c r="AC51" s="8">
        <v>3.3</v>
      </c>
      <c r="AD51" s="8">
        <v>2.7</v>
      </c>
      <c r="AE51" s="8">
        <v>2.2000000000000002</v>
      </c>
      <c r="AF51" s="8">
        <v>0.5</v>
      </c>
      <c r="AG51" s="8">
        <v>0.7</v>
      </c>
      <c r="AH51" s="8">
        <v>2.9</v>
      </c>
      <c r="AI51" s="8">
        <v>4</v>
      </c>
      <c r="AJ51" s="8">
        <v>109.5</v>
      </c>
      <c r="AK51" s="8">
        <v>105.7</v>
      </c>
      <c r="AL51" s="8">
        <v>14.1</v>
      </c>
      <c r="AM51" s="8">
        <v>2.5</v>
      </c>
      <c r="AN51" s="8">
        <v>12.9</v>
      </c>
      <c r="AO51" s="8">
        <v>10.7</v>
      </c>
      <c r="AP51" s="8">
        <v>20.22</v>
      </c>
      <c r="AQ51" s="8">
        <v>3</v>
      </c>
      <c r="AR51" s="8">
        <v>0</v>
      </c>
      <c r="AS51" s="8">
        <v>8</v>
      </c>
      <c r="AT51" s="8">
        <v>365</v>
      </c>
      <c r="AU51" s="8">
        <v>16.100000000000001</v>
      </c>
      <c r="AV51" s="8">
        <v>8.11</v>
      </c>
      <c r="AW51" s="8">
        <v>1.1078140454995054</v>
      </c>
      <c r="AX51" s="8">
        <v>13</v>
      </c>
      <c r="AY51" s="8">
        <v>0.8</v>
      </c>
      <c r="AZ51" s="8">
        <v>31.3</v>
      </c>
      <c r="BA51" s="8">
        <v>1.21</v>
      </c>
      <c r="BB51" s="8">
        <v>3.9</v>
      </c>
      <c r="BC51" s="8">
        <v>1.8</v>
      </c>
      <c r="BD51" s="8">
        <v>1552.4606409099727</v>
      </c>
      <c r="BE51" s="8">
        <v>24.1</v>
      </c>
      <c r="BF51" s="8">
        <v>12</v>
      </c>
      <c r="BG51" s="8">
        <v>7.5</v>
      </c>
      <c r="BH51" s="8">
        <v>53.8</v>
      </c>
      <c r="BI51" s="8">
        <v>29.634999999999998</v>
      </c>
      <c r="BJ51" s="8">
        <v>58.2</v>
      </c>
      <c r="BK51" s="8">
        <v>25.1</v>
      </c>
      <c r="BL51" s="8">
        <v>98.22</v>
      </c>
      <c r="BM51" s="8">
        <v>12.6</v>
      </c>
      <c r="BN51" s="8">
        <v>3.8</v>
      </c>
      <c r="BO51" s="8">
        <v>39.1</v>
      </c>
      <c r="BP51" s="8">
        <v>2.8</v>
      </c>
      <c r="BQ51" s="8">
        <v>2.2000000000000002</v>
      </c>
      <c r="BR51" s="8">
        <v>0.14099999999999999</v>
      </c>
      <c r="BS51" s="8">
        <v>2.2000000000000002</v>
      </c>
      <c r="BT51" s="8">
        <v>8.6999999999999993</v>
      </c>
      <c r="BU51" s="8">
        <v>12.629999999999999</v>
      </c>
      <c r="BV51" s="8">
        <v>11.5</v>
      </c>
      <c r="BW51" s="8">
        <v>3.5</v>
      </c>
      <c r="BX51" s="8">
        <v>19</v>
      </c>
      <c r="BY51" s="8">
        <v>20.900000000000002</v>
      </c>
      <c r="BZ51" s="8">
        <v>12.166666666666666</v>
      </c>
      <c r="CA51" s="8">
        <v>21.3</v>
      </c>
      <c r="CB51" s="8">
        <v>0.22651879708815514</v>
      </c>
      <c r="CC51" s="8">
        <v>0.42368421052631583</v>
      </c>
      <c r="CD51" s="8">
        <v>0.3526086956521739</v>
      </c>
      <c r="CE51" s="8">
        <v>0.61545224749972516</v>
      </c>
      <c r="CF51" s="8">
        <v>0.37142857142857144</v>
      </c>
      <c r="CG51" s="8">
        <v>4.4444444444444446E-2</v>
      </c>
      <c r="CH51" s="8">
        <v>0.626</v>
      </c>
      <c r="CI51" s="8">
        <v>0.40333333333333332</v>
      </c>
      <c r="CJ51" s="8">
        <v>0.22399999999999998</v>
      </c>
      <c r="CK51" s="8">
        <v>0.78</v>
      </c>
      <c r="CL51" s="8">
        <v>0.78260869565217395</v>
      </c>
      <c r="CM51" s="8">
        <v>0.86247813383887373</v>
      </c>
      <c r="CN51" s="8">
        <v>0.76857142857142857</v>
      </c>
      <c r="CO51" s="8">
        <v>0.83142857142857152</v>
      </c>
      <c r="CP51" s="8">
        <v>0.62750000000000006</v>
      </c>
      <c r="CQ51" s="8">
        <v>0.89290909090909087</v>
      </c>
      <c r="CR51" s="8">
        <v>0.52500000000000002</v>
      </c>
      <c r="CS51" s="8">
        <v>0.70559523809523805</v>
      </c>
      <c r="CT51" s="8">
        <v>0.22352941176470587</v>
      </c>
      <c r="CU51" s="8">
        <v>0.63064516129032255</v>
      </c>
      <c r="CV51" s="8">
        <v>0.23333333333333331</v>
      </c>
      <c r="CW51" s="8">
        <v>0.18333333333333335</v>
      </c>
      <c r="CX51" s="8">
        <v>0.47</v>
      </c>
      <c r="CY51" s="8">
        <v>0.24444444444444446</v>
      </c>
      <c r="CZ51" s="8">
        <v>0.43499999999999994</v>
      </c>
      <c r="DA51" s="8">
        <v>0.60142857142857142</v>
      </c>
      <c r="DB51" s="8">
        <v>0.54761904761904767</v>
      </c>
      <c r="DC51" s="8">
        <v>0.35</v>
      </c>
      <c r="DD51" s="8">
        <v>0.5757575757575758</v>
      </c>
      <c r="DE51" s="8">
        <v>0.5805555555555556</v>
      </c>
      <c r="DF51" s="8">
        <v>0.40555555555555556</v>
      </c>
      <c r="DG51" s="8">
        <v>0.53249999999999997</v>
      </c>
      <c r="DH51" s="8">
        <v>0.59610209760040822</v>
      </c>
      <c r="DI51" s="16">
        <v>0.5139639609082125</v>
      </c>
    </row>
    <row r="52" spans="1:113" x14ac:dyDescent="0.25">
      <c r="A52" t="s">
        <v>86</v>
      </c>
      <c r="B52" t="s">
        <v>92</v>
      </c>
      <c r="C52" t="s">
        <v>62</v>
      </c>
      <c r="D52">
        <v>11</v>
      </c>
      <c r="E52" t="s">
        <v>83</v>
      </c>
      <c r="F52">
        <v>97.34</v>
      </c>
      <c r="G52">
        <v>29</v>
      </c>
      <c r="H52">
        <v>37</v>
      </c>
      <c r="I52">
        <v>20</v>
      </c>
      <c r="J52">
        <v>17</v>
      </c>
      <c r="K52" s="8">
        <v>0.54054054054054057</v>
      </c>
      <c r="L52" s="8">
        <v>19199</v>
      </c>
      <c r="M52" s="8">
        <v>36.4</v>
      </c>
      <c r="N52" s="8">
        <v>1346.8</v>
      </c>
      <c r="O52" s="8">
        <v>24.8</v>
      </c>
      <c r="P52" s="8">
        <v>9.1</v>
      </c>
      <c r="Q52" s="8">
        <v>21.2</v>
      </c>
      <c r="R52" s="8">
        <v>42.7</v>
      </c>
      <c r="S52" s="8">
        <v>1.5</v>
      </c>
      <c r="T52" s="8">
        <v>5</v>
      </c>
      <c r="U52" s="8">
        <v>30.3</v>
      </c>
      <c r="V52" s="8">
        <v>5.2</v>
      </c>
      <c r="W52" s="8">
        <v>7.2</v>
      </c>
      <c r="X52" s="8">
        <v>71.5</v>
      </c>
      <c r="Y52" s="8">
        <v>1.8</v>
      </c>
      <c r="Z52" s="8">
        <v>7.9</v>
      </c>
      <c r="AA52" s="8">
        <v>9.6</v>
      </c>
      <c r="AB52" s="8">
        <v>0.1</v>
      </c>
      <c r="AC52" s="8">
        <v>10</v>
      </c>
      <c r="AD52" s="8">
        <v>4.5</v>
      </c>
      <c r="AE52" s="8">
        <v>2</v>
      </c>
      <c r="AF52" s="8">
        <v>0.2</v>
      </c>
      <c r="AG52" s="8">
        <v>1.1000000000000001</v>
      </c>
      <c r="AH52" s="8">
        <v>2.5</v>
      </c>
      <c r="AI52" s="8">
        <v>5.9</v>
      </c>
      <c r="AJ52" s="8">
        <v>109.8</v>
      </c>
      <c r="AK52" s="8">
        <v>102.6</v>
      </c>
      <c r="AL52" s="8">
        <v>47.2</v>
      </c>
      <c r="AM52" s="8">
        <v>4.5999999999999996</v>
      </c>
      <c r="AN52" s="8">
        <v>22.3</v>
      </c>
      <c r="AO52" s="8">
        <v>11.5</v>
      </c>
      <c r="AP52" s="8">
        <v>26.22</v>
      </c>
      <c r="AQ52" s="8">
        <v>25</v>
      </c>
      <c r="AR52" s="8">
        <v>12</v>
      </c>
      <c r="AS52" s="8">
        <v>10</v>
      </c>
      <c r="AT52" s="8">
        <v>530</v>
      </c>
      <c r="AU52" s="8">
        <v>19</v>
      </c>
      <c r="AV52" s="8">
        <v>8.0400000000000009</v>
      </c>
      <c r="AW52" s="8">
        <v>0.94584286803966444</v>
      </c>
      <c r="AX52" s="8">
        <v>25.9</v>
      </c>
      <c r="AY52" s="8">
        <v>0.4</v>
      </c>
      <c r="AZ52" s="8">
        <v>44.4</v>
      </c>
      <c r="BA52" s="8">
        <v>2.2400000000000002</v>
      </c>
      <c r="BB52" s="8">
        <v>3.4</v>
      </c>
      <c r="BC52" s="8">
        <v>2</v>
      </c>
      <c r="BD52" s="8">
        <v>1539.1046393948502</v>
      </c>
      <c r="BE52" s="8">
        <v>24.5</v>
      </c>
      <c r="BF52" s="8">
        <v>15</v>
      </c>
      <c r="BG52" s="8">
        <v>13.1</v>
      </c>
      <c r="BH52" s="8">
        <v>46.3</v>
      </c>
      <c r="BI52" s="8">
        <v>28.565000000000001</v>
      </c>
      <c r="BJ52" s="8">
        <v>50.9</v>
      </c>
      <c r="BK52" s="8">
        <v>33.299999999999997</v>
      </c>
      <c r="BL52" s="8">
        <v>97.23</v>
      </c>
      <c r="BM52" s="8">
        <v>18.8</v>
      </c>
      <c r="BN52" s="8">
        <v>7.2</v>
      </c>
      <c r="BO52" s="8">
        <v>53.5</v>
      </c>
      <c r="BP52" s="8">
        <v>5</v>
      </c>
      <c r="BQ52" s="8">
        <v>8.5</v>
      </c>
      <c r="BR52" s="8">
        <v>0.17</v>
      </c>
      <c r="BS52" s="8">
        <v>5</v>
      </c>
      <c r="BT52" s="8">
        <v>12.2</v>
      </c>
      <c r="BU52" s="8">
        <v>11.790000000000006</v>
      </c>
      <c r="BV52" s="8">
        <v>15.5</v>
      </c>
      <c r="BW52" s="8">
        <v>7</v>
      </c>
      <c r="BX52" s="8">
        <v>24</v>
      </c>
      <c r="BY52" s="8">
        <v>28</v>
      </c>
      <c r="BZ52" s="8">
        <v>17.666666666666668</v>
      </c>
      <c r="CA52" s="8">
        <v>30.299999999999997</v>
      </c>
      <c r="CB52" s="8">
        <v>0.3171776440730622</v>
      </c>
      <c r="CC52" s="8">
        <v>0.5</v>
      </c>
      <c r="CD52" s="8">
        <v>0.34956521739130436</v>
      </c>
      <c r="CE52" s="8">
        <v>0.52546826002203584</v>
      </c>
      <c r="CF52" s="8">
        <v>0.74</v>
      </c>
      <c r="CG52" s="8">
        <v>2.2222222222222223E-2</v>
      </c>
      <c r="CH52" s="8">
        <v>0.88800000000000001</v>
      </c>
      <c r="CI52" s="8">
        <v>0.7466666666666667</v>
      </c>
      <c r="CJ52" s="8">
        <v>0.38400000000000001</v>
      </c>
      <c r="CK52" s="8">
        <v>0.67999999999999994</v>
      </c>
      <c r="CL52" s="8">
        <v>0.86956521739130443</v>
      </c>
      <c r="CM52" s="8">
        <v>0.85505813299713895</v>
      </c>
      <c r="CN52" s="8">
        <v>0.66142857142857137</v>
      </c>
      <c r="CO52" s="8">
        <v>0.72714285714285709</v>
      </c>
      <c r="CP52" s="8">
        <v>0.83249999999999991</v>
      </c>
      <c r="CQ52" s="8">
        <v>0.88390909090909098</v>
      </c>
      <c r="CR52" s="8">
        <v>0.78333333333333333</v>
      </c>
      <c r="CS52" s="8">
        <v>0.68011904761904762</v>
      </c>
      <c r="CT52" s="8">
        <v>0.42352941176470588</v>
      </c>
      <c r="CU52" s="8">
        <v>0.86290322580645162</v>
      </c>
      <c r="CV52" s="8">
        <v>0.41666666666666669</v>
      </c>
      <c r="CW52" s="8">
        <v>0.70833333333333337</v>
      </c>
      <c r="CX52" s="8">
        <v>0.56666666666666676</v>
      </c>
      <c r="CY52" s="8">
        <v>0.55555555555555558</v>
      </c>
      <c r="CZ52" s="8">
        <v>0.61</v>
      </c>
      <c r="DA52" s="8">
        <v>0.56142857142857172</v>
      </c>
      <c r="DB52" s="8">
        <v>0.73809523809523814</v>
      </c>
      <c r="DC52" s="8">
        <v>0.7</v>
      </c>
      <c r="DD52" s="8">
        <v>0.72727272727272729</v>
      </c>
      <c r="DE52" s="8">
        <v>0.77777777777777779</v>
      </c>
      <c r="DF52" s="8">
        <v>0.58888888888888891</v>
      </c>
      <c r="DG52" s="8">
        <v>0.75749999999999995</v>
      </c>
      <c r="DH52" s="8">
        <v>0.83467801071858472</v>
      </c>
      <c r="DI52" s="16">
        <v>0.65494608409683552</v>
      </c>
    </row>
    <row r="53" spans="1:113" x14ac:dyDescent="0.25">
      <c r="A53" t="s">
        <v>58</v>
      </c>
      <c r="B53" t="s">
        <v>92</v>
      </c>
      <c r="C53" t="s">
        <v>59</v>
      </c>
      <c r="D53">
        <v>10.5</v>
      </c>
      <c r="E53" t="s">
        <v>60</v>
      </c>
      <c r="F53">
        <v>100.75</v>
      </c>
      <c r="G53">
        <v>21</v>
      </c>
      <c r="H53">
        <v>35</v>
      </c>
      <c r="I53">
        <v>16</v>
      </c>
      <c r="J53">
        <v>19</v>
      </c>
      <c r="K53" s="8">
        <v>0.45714285714285713</v>
      </c>
      <c r="L53" s="8">
        <v>5202.3333333333503</v>
      </c>
      <c r="M53" s="8">
        <v>35.9</v>
      </c>
      <c r="N53" s="8">
        <v>1256.5</v>
      </c>
      <c r="O53" s="8">
        <v>16.600000000000001</v>
      </c>
      <c r="P53" s="8">
        <v>7</v>
      </c>
      <c r="Q53" s="8">
        <v>13.8</v>
      </c>
      <c r="R53" s="8">
        <v>50.7</v>
      </c>
      <c r="S53" s="8">
        <v>0</v>
      </c>
      <c r="T53" s="8">
        <v>0.3</v>
      </c>
      <c r="U53" s="8">
        <v>0</v>
      </c>
      <c r="V53" s="8">
        <v>2.6</v>
      </c>
      <c r="W53" s="8">
        <v>4.8</v>
      </c>
      <c r="X53" s="8">
        <v>54.4</v>
      </c>
      <c r="Y53" s="8">
        <v>1.9</v>
      </c>
      <c r="Z53" s="8">
        <v>6.7</v>
      </c>
      <c r="AA53" s="8">
        <v>8.6</v>
      </c>
      <c r="AB53" s="8">
        <v>0.5</v>
      </c>
      <c r="AC53" s="8">
        <v>7.5</v>
      </c>
      <c r="AD53" s="8">
        <v>4</v>
      </c>
      <c r="AE53" s="8">
        <v>1.9</v>
      </c>
      <c r="AF53" s="8">
        <v>0.9</v>
      </c>
      <c r="AG53" s="8">
        <v>0.8</v>
      </c>
      <c r="AH53" s="8">
        <v>2.8</v>
      </c>
      <c r="AI53" s="8">
        <v>4.5999999999999996</v>
      </c>
      <c r="AJ53" s="8">
        <v>104.8</v>
      </c>
      <c r="AK53" s="8">
        <v>103.5</v>
      </c>
      <c r="AL53" s="8">
        <v>32.4</v>
      </c>
      <c r="AM53" s="8">
        <v>5.2</v>
      </c>
      <c r="AN53" s="8">
        <v>16.899999999999999</v>
      </c>
      <c r="AO53" s="8">
        <v>14.4</v>
      </c>
      <c r="AP53" s="8">
        <v>17.459999999999997</v>
      </c>
      <c r="AQ53" s="8">
        <v>18</v>
      </c>
      <c r="AR53" s="8">
        <v>4</v>
      </c>
      <c r="AS53" s="8">
        <v>8.5</v>
      </c>
      <c r="AT53" s="8">
        <v>350</v>
      </c>
      <c r="AU53" s="8">
        <v>18.3</v>
      </c>
      <c r="AV53" s="8">
        <v>7.99</v>
      </c>
      <c r="AW53" s="8">
        <v>0.95074455899198185</v>
      </c>
      <c r="AX53" s="8">
        <v>27.3</v>
      </c>
      <c r="AY53" s="8">
        <v>1.2</v>
      </c>
      <c r="AZ53" s="8">
        <v>32.700000000000003</v>
      </c>
      <c r="BA53" s="8">
        <v>1.89</v>
      </c>
      <c r="BB53" s="8">
        <v>3.2</v>
      </c>
      <c r="BC53" s="8">
        <v>1.9</v>
      </c>
      <c r="BD53" s="8">
        <v>1448.6379882426675</v>
      </c>
      <c r="BE53" s="8">
        <v>18.8</v>
      </c>
      <c r="BF53" s="8">
        <v>20</v>
      </c>
      <c r="BG53" s="8">
        <v>11.3</v>
      </c>
      <c r="BH53" s="8">
        <v>50.7</v>
      </c>
      <c r="BI53" s="8">
        <v>30.360000000000003</v>
      </c>
      <c r="BJ53" s="8">
        <v>52.2</v>
      </c>
      <c r="BK53" s="8">
        <v>22.9</v>
      </c>
      <c r="BL53" s="8">
        <v>102.9</v>
      </c>
      <c r="BM53" s="8">
        <v>13.9</v>
      </c>
      <c r="BN53" s="8">
        <v>1.3</v>
      </c>
      <c r="BO53" s="8">
        <v>42.6</v>
      </c>
      <c r="BP53" s="8">
        <v>0.8</v>
      </c>
      <c r="BQ53" s="8">
        <v>4</v>
      </c>
      <c r="BR53" s="8">
        <v>0.16400000000000001</v>
      </c>
      <c r="BS53" s="8">
        <v>0.5</v>
      </c>
      <c r="BT53" s="8">
        <v>8.9</v>
      </c>
      <c r="BU53" s="8">
        <v>9.4500000000000011</v>
      </c>
      <c r="BV53" s="8">
        <v>10.5</v>
      </c>
      <c r="BW53" s="8">
        <v>4</v>
      </c>
      <c r="BX53" s="8">
        <v>19.899999999999999</v>
      </c>
      <c r="BY53" s="8">
        <v>22.5</v>
      </c>
      <c r="BZ53" s="8">
        <v>11.666666666666666</v>
      </c>
      <c r="CA53" s="8">
        <v>23.5</v>
      </c>
      <c r="CB53" s="8">
        <v>0.24763162078284731</v>
      </c>
      <c r="CC53" s="8">
        <v>0.48157894736842105</v>
      </c>
      <c r="CD53" s="8">
        <v>0.34739130434782611</v>
      </c>
      <c r="CE53" s="8">
        <v>0.52819142166221211</v>
      </c>
      <c r="CF53" s="8">
        <v>0.78</v>
      </c>
      <c r="CG53" s="8">
        <v>6.6666666666666666E-2</v>
      </c>
      <c r="CH53" s="8">
        <v>0.65400000000000003</v>
      </c>
      <c r="CI53" s="8">
        <v>0.63</v>
      </c>
      <c r="CJ53" s="8">
        <v>0.34399999999999997</v>
      </c>
      <c r="CK53" s="8">
        <v>0.64</v>
      </c>
      <c r="CL53" s="8">
        <v>0.82608695652173914</v>
      </c>
      <c r="CM53" s="8">
        <v>0.80479888235703745</v>
      </c>
      <c r="CN53" s="8">
        <v>0.72428571428571431</v>
      </c>
      <c r="CO53" s="8">
        <v>0.74571428571428577</v>
      </c>
      <c r="CP53" s="8">
        <v>0.57250000000000001</v>
      </c>
      <c r="CQ53" s="8">
        <v>0.93545454545454554</v>
      </c>
      <c r="CR53" s="8">
        <v>0.57916666666666672</v>
      </c>
      <c r="CS53" s="8">
        <v>0.72285714285714298</v>
      </c>
      <c r="CT53" s="8">
        <v>7.6470588235294124E-2</v>
      </c>
      <c r="CU53" s="8">
        <v>0.68709677419354842</v>
      </c>
      <c r="CV53" s="8">
        <v>6.6666666666666666E-2</v>
      </c>
      <c r="CW53" s="8">
        <v>0.33333333333333331</v>
      </c>
      <c r="CX53" s="8">
        <v>0.54666666666666675</v>
      </c>
      <c r="CY53" s="8">
        <v>5.5555555555555552E-2</v>
      </c>
      <c r="CZ53" s="8">
        <v>0.44500000000000001</v>
      </c>
      <c r="DA53" s="8">
        <v>0.45000000000000007</v>
      </c>
      <c r="DB53" s="8">
        <v>0.5</v>
      </c>
      <c r="DC53" s="8">
        <v>0.4</v>
      </c>
      <c r="DD53" s="8">
        <v>0.60303030303030303</v>
      </c>
      <c r="DE53" s="8">
        <v>0.625</v>
      </c>
      <c r="DF53" s="8">
        <v>0.3888888888888889</v>
      </c>
      <c r="DG53" s="8">
        <v>0.58750000000000002</v>
      </c>
      <c r="DH53" s="8">
        <v>0.65166215995486132</v>
      </c>
      <c r="DI53" s="16">
        <v>0.52498635845085551</v>
      </c>
    </row>
    <row r="54" spans="1:113" x14ac:dyDescent="0.25">
      <c r="A54" t="s">
        <v>66</v>
      </c>
      <c r="B54" t="s">
        <v>92</v>
      </c>
      <c r="C54" t="s">
        <v>62</v>
      </c>
      <c r="D54">
        <v>11</v>
      </c>
      <c r="E54" t="s">
        <v>67</v>
      </c>
      <c r="F54">
        <v>98.02</v>
      </c>
      <c r="G54">
        <v>28</v>
      </c>
      <c r="H54">
        <v>35</v>
      </c>
      <c r="I54">
        <v>26</v>
      </c>
      <c r="J54">
        <v>9</v>
      </c>
      <c r="K54" s="8">
        <v>0.74285714285714288</v>
      </c>
      <c r="L54" s="8">
        <v>9281.5833333333503</v>
      </c>
      <c r="M54" s="8">
        <v>36.299999999999997</v>
      </c>
      <c r="N54" s="8">
        <v>1270.5</v>
      </c>
      <c r="O54" s="8">
        <v>32.299999999999997</v>
      </c>
      <c r="P54" s="8">
        <v>9.5</v>
      </c>
      <c r="Q54" s="8">
        <v>21.2</v>
      </c>
      <c r="R54" s="8">
        <v>45.1</v>
      </c>
      <c r="S54" s="8">
        <v>4.0999999999999996</v>
      </c>
      <c r="T54" s="8">
        <v>10.6</v>
      </c>
      <c r="U54" s="8">
        <v>39</v>
      </c>
      <c r="V54" s="8">
        <v>9.1</v>
      </c>
      <c r="W54" s="8">
        <v>10.5</v>
      </c>
      <c r="X54" s="8">
        <v>86.7</v>
      </c>
      <c r="Y54" s="8">
        <v>0.5</v>
      </c>
      <c r="Z54" s="8">
        <v>4.5</v>
      </c>
      <c r="AA54" s="8">
        <v>5</v>
      </c>
      <c r="AB54" s="8">
        <v>0.5</v>
      </c>
      <c r="AC54" s="8">
        <v>9.1</v>
      </c>
      <c r="AD54" s="8">
        <v>4.4000000000000004</v>
      </c>
      <c r="AE54" s="8">
        <v>1.8</v>
      </c>
      <c r="AF54" s="8">
        <v>0.5</v>
      </c>
      <c r="AG54" s="8">
        <v>1.4</v>
      </c>
      <c r="AH54" s="8">
        <v>2.7</v>
      </c>
      <c r="AI54" s="8">
        <v>7.1</v>
      </c>
      <c r="AJ54" s="8">
        <v>117.1</v>
      </c>
      <c r="AK54" s="8">
        <v>107.6</v>
      </c>
      <c r="AL54" s="8">
        <v>45</v>
      </c>
      <c r="AM54" s="8">
        <v>1.4</v>
      </c>
      <c r="AN54" s="8">
        <v>12.7</v>
      </c>
      <c r="AO54" s="8">
        <v>11.3</v>
      </c>
      <c r="AP54" s="8">
        <v>28.872000000000003</v>
      </c>
      <c r="AQ54" s="8">
        <v>15</v>
      </c>
      <c r="AR54" s="8">
        <v>2</v>
      </c>
      <c r="AS54" s="8">
        <v>15</v>
      </c>
      <c r="AT54" s="8">
        <v>730</v>
      </c>
      <c r="AU54" s="8">
        <v>14.999999999999998</v>
      </c>
      <c r="AV54" s="8">
        <v>7.9599999999999973</v>
      </c>
      <c r="AW54" s="8">
        <v>1.1187309504017731</v>
      </c>
      <c r="AX54" s="8">
        <v>23.4</v>
      </c>
      <c r="AY54" s="8">
        <v>1.2</v>
      </c>
      <c r="AZ54" s="8">
        <v>46.4</v>
      </c>
      <c r="BA54" s="8">
        <v>2.06</v>
      </c>
      <c r="BB54" s="8">
        <v>2.8</v>
      </c>
      <c r="BC54" s="8">
        <v>1</v>
      </c>
      <c r="BD54" s="8">
        <v>1643.2277688897589</v>
      </c>
      <c r="BE54" s="8">
        <v>42.9</v>
      </c>
      <c r="BF54" s="8">
        <v>14</v>
      </c>
      <c r="BG54" s="8">
        <v>7</v>
      </c>
      <c r="BH54" s="8">
        <v>54.9</v>
      </c>
      <c r="BI54" s="8">
        <v>33.295000000000002</v>
      </c>
      <c r="BJ54" s="8">
        <v>62.7</v>
      </c>
      <c r="BK54" s="8">
        <v>35.299999999999997</v>
      </c>
      <c r="BL54" s="8">
        <v>100.15</v>
      </c>
      <c r="BM54" s="8">
        <v>19.100000000000001</v>
      </c>
      <c r="BN54" s="8">
        <v>9.5</v>
      </c>
      <c r="BO54" s="8">
        <v>54.6</v>
      </c>
      <c r="BP54" s="8">
        <v>7.3</v>
      </c>
      <c r="BQ54" s="8">
        <v>11</v>
      </c>
      <c r="BR54" s="8">
        <v>0.28999999999999998</v>
      </c>
      <c r="BS54" s="8">
        <v>6</v>
      </c>
      <c r="BT54" s="8">
        <v>17.100000000000001</v>
      </c>
      <c r="BU54" s="8">
        <v>15.99</v>
      </c>
      <c r="BV54" s="8">
        <v>16.399999999999999</v>
      </c>
      <c r="BW54" s="8">
        <v>8.3000000000000007</v>
      </c>
      <c r="BX54" s="8">
        <v>30.1</v>
      </c>
      <c r="BY54" s="8">
        <v>31.200000000000003</v>
      </c>
      <c r="BZ54" s="8">
        <v>24.333333333333332</v>
      </c>
      <c r="CA54" s="8">
        <v>34.200000000000003</v>
      </c>
      <c r="CB54" s="8">
        <v>0.34201119594174811</v>
      </c>
      <c r="CC54" s="8">
        <v>0.39473684210526311</v>
      </c>
      <c r="CD54" s="8">
        <v>0.34608695652173899</v>
      </c>
      <c r="CE54" s="8">
        <v>0.62151719466765165</v>
      </c>
      <c r="CF54" s="8">
        <v>0.66857142857142848</v>
      </c>
      <c r="CG54" s="8">
        <v>6.6666666666666666E-2</v>
      </c>
      <c r="CH54" s="8">
        <v>0.92799999999999994</v>
      </c>
      <c r="CI54" s="8">
        <v>0.68666666666666665</v>
      </c>
      <c r="CJ54" s="8">
        <v>0.2</v>
      </c>
      <c r="CK54" s="8">
        <v>0.55999999999999994</v>
      </c>
      <c r="CL54" s="8">
        <v>0.43478260869565222</v>
      </c>
      <c r="CM54" s="8">
        <v>0.91290431604986599</v>
      </c>
      <c r="CN54" s="8">
        <v>0.78428571428571425</v>
      </c>
      <c r="CO54" s="8">
        <v>0.8957142857142858</v>
      </c>
      <c r="CP54" s="8">
        <v>0.88249999999999995</v>
      </c>
      <c r="CQ54" s="8">
        <v>0.91045454545454552</v>
      </c>
      <c r="CR54" s="8">
        <v>0.79583333333333339</v>
      </c>
      <c r="CS54" s="8">
        <v>0.79273809523809524</v>
      </c>
      <c r="CT54" s="8">
        <v>0.55882352941176472</v>
      </c>
      <c r="CU54" s="8">
        <v>0.88064516129032255</v>
      </c>
      <c r="CV54" s="8">
        <v>0.60833333333333328</v>
      </c>
      <c r="CW54" s="8">
        <v>0.91666666666666663</v>
      </c>
      <c r="CX54" s="8">
        <v>0.96666666666666667</v>
      </c>
      <c r="CY54" s="8">
        <v>0.66666666666666663</v>
      </c>
      <c r="CZ54" s="8">
        <v>0.85500000000000009</v>
      </c>
      <c r="DA54" s="8">
        <v>0.76142857142857145</v>
      </c>
      <c r="DB54" s="8">
        <v>0.78095238095238084</v>
      </c>
      <c r="DC54" s="8">
        <v>0.83000000000000007</v>
      </c>
      <c r="DD54" s="8">
        <v>0.91212121212121211</v>
      </c>
      <c r="DE54" s="8">
        <v>0.8666666666666667</v>
      </c>
      <c r="DF54" s="8">
        <v>0.81111111111111112</v>
      </c>
      <c r="DG54" s="8">
        <v>0.85500000000000009</v>
      </c>
      <c r="DH54" s="8">
        <v>0.90002946300460029</v>
      </c>
      <c r="DI54" s="16">
        <v>0.72036156510283977</v>
      </c>
    </row>
    <row r="55" spans="1:113" x14ac:dyDescent="0.25">
      <c r="A55" t="s">
        <v>82</v>
      </c>
      <c r="B55" t="s">
        <v>94</v>
      </c>
      <c r="C55" t="s">
        <v>72</v>
      </c>
      <c r="D55">
        <v>10.5</v>
      </c>
      <c r="E55" t="s">
        <v>83</v>
      </c>
      <c r="F55">
        <v>97.34</v>
      </c>
      <c r="G55">
        <v>28</v>
      </c>
      <c r="H55">
        <v>79</v>
      </c>
      <c r="I55">
        <v>47</v>
      </c>
      <c r="J55">
        <v>32</v>
      </c>
      <c r="K55" s="8">
        <v>0.59493670886075944</v>
      </c>
      <c r="L55" s="8">
        <v>34319</v>
      </c>
      <c r="M55" s="8">
        <v>36.6</v>
      </c>
      <c r="N55" s="8">
        <v>2891.4</v>
      </c>
      <c r="O55" s="8">
        <v>21.9</v>
      </c>
      <c r="P55" s="8">
        <v>7.3</v>
      </c>
      <c r="Q55" s="8">
        <v>17</v>
      </c>
      <c r="R55" s="8">
        <v>43</v>
      </c>
      <c r="S55" s="8">
        <v>3.1</v>
      </c>
      <c r="T55" s="8">
        <v>7.7</v>
      </c>
      <c r="U55" s="8">
        <v>40.1</v>
      </c>
      <c r="V55" s="8">
        <v>4.3</v>
      </c>
      <c r="W55" s="8">
        <v>5.2</v>
      </c>
      <c r="X55" s="8">
        <v>82.2</v>
      </c>
      <c r="Y55" s="8">
        <v>0.9</v>
      </c>
      <c r="Z55" s="8">
        <v>4.7</v>
      </c>
      <c r="AA55" s="8">
        <v>5.7</v>
      </c>
      <c r="AB55" s="8">
        <v>0.3</v>
      </c>
      <c r="AC55" s="8">
        <v>3.3</v>
      </c>
      <c r="AD55" s="8">
        <v>2.7</v>
      </c>
      <c r="AE55" s="8">
        <v>2</v>
      </c>
      <c r="AF55" s="8">
        <v>0.5</v>
      </c>
      <c r="AG55" s="8">
        <v>0.8</v>
      </c>
      <c r="AH55" s="8">
        <v>2.9</v>
      </c>
      <c r="AI55" s="8">
        <v>4.0999999999999996</v>
      </c>
      <c r="AJ55" s="8">
        <v>109.7</v>
      </c>
      <c r="AK55" s="8">
        <v>106</v>
      </c>
      <c r="AL55" s="8">
        <v>14.3</v>
      </c>
      <c r="AM55" s="8">
        <v>2.2999999999999998</v>
      </c>
      <c r="AN55" s="8">
        <v>13.2</v>
      </c>
      <c r="AO55" s="8">
        <v>10.7</v>
      </c>
      <c r="AP55" s="8">
        <v>20.408000000000001</v>
      </c>
      <c r="AQ55" s="8">
        <v>4</v>
      </c>
      <c r="AR55" s="8">
        <v>0</v>
      </c>
      <c r="AS55" s="8">
        <v>8.3000000000000007</v>
      </c>
      <c r="AT55" s="8">
        <v>354</v>
      </c>
      <c r="AU55" s="8">
        <v>16.100000000000001</v>
      </c>
      <c r="AV55" s="8">
        <v>7.9399999999999995</v>
      </c>
      <c r="AW55" s="8">
        <v>1.0731085848686788</v>
      </c>
      <c r="AX55" s="8">
        <v>13.3</v>
      </c>
      <c r="AY55" s="8">
        <v>0.8</v>
      </c>
      <c r="AZ55" s="8">
        <v>30.9</v>
      </c>
      <c r="BA55" s="8">
        <v>1.24</v>
      </c>
      <c r="BB55" s="8">
        <v>3.9</v>
      </c>
      <c r="BC55" s="8">
        <v>1.8</v>
      </c>
      <c r="BD55" s="8">
        <v>1559.8053212517241</v>
      </c>
      <c r="BE55" s="8">
        <v>25.3</v>
      </c>
      <c r="BF55" s="8">
        <v>12</v>
      </c>
      <c r="BG55" s="8">
        <v>7.6</v>
      </c>
      <c r="BH55" s="8">
        <v>52.1</v>
      </c>
      <c r="BI55" s="8">
        <v>29.155000000000001</v>
      </c>
      <c r="BJ55" s="8">
        <v>57</v>
      </c>
      <c r="BK55" s="8">
        <v>24.8</v>
      </c>
      <c r="BL55" s="8">
        <v>99.23</v>
      </c>
      <c r="BM55" s="8">
        <v>12</v>
      </c>
      <c r="BN55" s="8">
        <v>3.7</v>
      </c>
      <c r="BO55" s="8">
        <v>38.6</v>
      </c>
      <c r="BP55" s="8">
        <v>2.9</v>
      </c>
      <c r="BQ55" s="8">
        <v>2.4</v>
      </c>
      <c r="BR55" s="8">
        <v>0.14299999999999999</v>
      </c>
      <c r="BS55" s="8">
        <v>2.27</v>
      </c>
      <c r="BT55" s="8">
        <v>8.8258696929999996</v>
      </c>
      <c r="BU55" s="8">
        <v>11.73</v>
      </c>
      <c r="BV55" s="8">
        <v>11.12</v>
      </c>
      <c r="BW55" s="8">
        <v>3.1</v>
      </c>
      <c r="BX55" s="8">
        <v>18.71</v>
      </c>
      <c r="BY55" s="8">
        <v>20.099999999999998</v>
      </c>
      <c r="BZ55" s="8">
        <v>11.8</v>
      </c>
      <c r="CA55" s="8">
        <v>20.5</v>
      </c>
      <c r="CB55" s="8">
        <v>0.21778814991607923</v>
      </c>
      <c r="CC55" s="8">
        <v>0.42368421052631583</v>
      </c>
      <c r="CD55" s="8">
        <v>0.34521739130434781</v>
      </c>
      <c r="CE55" s="8">
        <v>0.59617143603815481</v>
      </c>
      <c r="CF55" s="8">
        <v>0.38</v>
      </c>
      <c r="CG55" s="8">
        <v>4.4444444444444446E-2</v>
      </c>
      <c r="CH55" s="8">
        <v>0.61799999999999999</v>
      </c>
      <c r="CI55" s="8">
        <v>0.41333333333333333</v>
      </c>
      <c r="CJ55" s="8">
        <v>0.22800000000000001</v>
      </c>
      <c r="CK55" s="8">
        <v>0.78</v>
      </c>
      <c r="CL55" s="8">
        <v>0.78260869565217395</v>
      </c>
      <c r="CM55" s="8">
        <v>0.86655851180651333</v>
      </c>
      <c r="CN55" s="8">
        <v>0.74428571428571433</v>
      </c>
      <c r="CO55" s="8">
        <v>0.81428571428571428</v>
      </c>
      <c r="CP55" s="8">
        <v>0.62</v>
      </c>
      <c r="CQ55" s="8">
        <v>0.90209090909090917</v>
      </c>
      <c r="CR55" s="8">
        <v>0.5</v>
      </c>
      <c r="CS55" s="8">
        <v>0.69416666666666671</v>
      </c>
      <c r="CT55" s="8">
        <v>0.21764705882352942</v>
      </c>
      <c r="CU55" s="8">
        <v>0.6225806451612903</v>
      </c>
      <c r="CV55" s="8">
        <v>0.24166666666666667</v>
      </c>
      <c r="CW55" s="8">
        <v>0.19999999999999998</v>
      </c>
      <c r="CX55" s="8">
        <v>0.47666666666666663</v>
      </c>
      <c r="CY55" s="8">
        <v>0.25222222222222224</v>
      </c>
      <c r="CZ55" s="8">
        <v>0.44129348464999996</v>
      </c>
      <c r="DA55" s="8">
        <v>0.55857142857142861</v>
      </c>
      <c r="DB55" s="8">
        <v>0.52952380952380951</v>
      </c>
      <c r="DC55" s="8">
        <v>0.31</v>
      </c>
      <c r="DD55" s="8">
        <v>0.56696969696969701</v>
      </c>
      <c r="DE55" s="8">
        <v>0.55833333333333324</v>
      </c>
      <c r="DF55" s="8">
        <v>0.39333333333333337</v>
      </c>
      <c r="DG55" s="8">
        <v>0.51249999999999996</v>
      </c>
      <c r="DH55" s="8">
        <v>0.57312671030547169</v>
      </c>
      <c r="DI55" s="16">
        <v>0.50647756511442921</v>
      </c>
    </row>
    <row r="56" spans="1:113" x14ac:dyDescent="0.25">
      <c r="A56" t="s">
        <v>86</v>
      </c>
      <c r="B56" t="s">
        <v>93</v>
      </c>
      <c r="C56" t="s">
        <v>62</v>
      </c>
      <c r="D56">
        <v>11</v>
      </c>
      <c r="E56" t="s">
        <v>83</v>
      </c>
      <c r="F56">
        <v>97.34</v>
      </c>
      <c r="G56">
        <v>29</v>
      </c>
      <c r="H56">
        <v>61</v>
      </c>
      <c r="I56">
        <v>35</v>
      </c>
      <c r="J56">
        <v>26</v>
      </c>
      <c r="K56" s="8">
        <v>0.57377049180327866</v>
      </c>
      <c r="L56" s="8">
        <v>28798.5</v>
      </c>
      <c r="M56" s="8">
        <v>36.200000000000003</v>
      </c>
      <c r="N56" s="8">
        <v>2208.2000000000003</v>
      </c>
      <c r="O56" s="8">
        <v>24.9</v>
      </c>
      <c r="P56" s="8">
        <v>9.3000000000000007</v>
      </c>
      <c r="Q56" s="8">
        <v>21.1</v>
      </c>
      <c r="R56" s="8">
        <v>43.8</v>
      </c>
      <c r="S56" s="8">
        <v>1.2</v>
      </c>
      <c r="T56" s="8">
        <v>4.4000000000000004</v>
      </c>
      <c r="U56" s="8">
        <v>28.5</v>
      </c>
      <c r="V56" s="8">
        <v>5.0999999999999996</v>
      </c>
      <c r="W56" s="8">
        <v>7</v>
      </c>
      <c r="X56" s="8">
        <v>73.599999999999994</v>
      </c>
      <c r="Y56" s="8">
        <v>1.7</v>
      </c>
      <c r="Z56" s="8">
        <v>7.9</v>
      </c>
      <c r="AA56" s="8">
        <v>9.6</v>
      </c>
      <c r="AB56" s="8">
        <v>0.1</v>
      </c>
      <c r="AC56" s="8">
        <v>10.3</v>
      </c>
      <c r="AD56" s="8">
        <v>4.7</v>
      </c>
      <c r="AE56" s="8">
        <v>2</v>
      </c>
      <c r="AF56" s="8">
        <v>0.2</v>
      </c>
      <c r="AG56" s="8">
        <v>1.1000000000000001</v>
      </c>
      <c r="AH56" s="8">
        <v>2.2999999999999998</v>
      </c>
      <c r="AI56" s="8">
        <v>5.7</v>
      </c>
      <c r="AJ56" s="8">
        <v>112</v>
      </c>
      <c r="AK56" s="8">
        <v>105.8</v>
      </c>
      <c r="AL56" s="8">
        <v>46.8</v>
      </c>
      <c r="AM56" s="8">
        <v>4.5</v>
      </c>
      <c r="AN56" s="8">
        <v>22.1</v>
      </c>
      <c r="AO56" s="8">
        <v>12.1</v>
      </c>
      <c r="AP56" s="8">
        <v>26.335999999999999</v>
      </c>
      <c r="AQ56" s="8">
        <v>44</v>
      </c>
      <c r="AR56" s="8">
        <v>18</v>
      </c>
      <c r="AS56" s="8">
        <v>9.6999999999999993</v>
      </c>
      <c r="AT56" s="8">
        <v>570</v>
      </c>
      <c r="AU56" s="8">
        <v>18.599999999999998</v>
      </c>
      <c r="AV56" s="8">
        <v>7.7800000000000011</v>
      </c>
      <c r="AW56" s="8">
        <v>0.94547387606318345</v>
      </c>
      <c r="AX56" s="8">
        <v>26.4</v>
      </c>
      <c r="AY56" s="8">
        <v>0.4</v>
      </c>
      <c r="AZ56" s="8">
        <v>44.8</v>
      </c>
      <c r="BA56" s="8">
        <v>2.1800000000000002</v>
      </c>
      <c r="BB56" s="8">
        <v>3.3</v>
      </c>
      <c r="BC56" s="8">
        <v>2.1</v>
      </c>
      <c r="BD56" s="8">
        <v>1552.4606409099727</v>
      </c>
      <c r="BE56" s="8">
        <v>24.2</v>
      </c>
      <c r="BF56" s="8">
        <v>16</v>
      </c>
      <c r="BG56" s="8">
        <v>12.9</v>
      </c>
      <c r="BH56" s="8">
        <v>46.8</v>
      </c>
      <c r="BI56" s="8">
        <v>28.929999999999996</v>
      </c>
      <c r="BJ56" s="8">
        <v>51.5</v>
      </c>
      <c r="BK56" s="8">
        <v>33</v>
      </c>
      <c r="BL56" s="8">
        <v>98.59</v>
      </c>
      <c r="BM56" s="8">
        <v>18.399999999999999</v>
      </c>
      <c r="BN56" s="8">
        <v>6.2</v>
      </c>
      <c r="BO56" s="8">
        <v>53.6</v>
      </c>
      <c r="BP56" s="8">
        <v>4.4000000000000004</v>
      </c>
      <c r="BQ56" s="8">
        <v>8</v>
      </c>
      <c r="BR56" s="8">
        <v>0.16900000000000001</v>
      </c>
      <c r="BS56" s="8">
        <v>4.0999999999999996</v>
      </c>
      <c r="BT56" s="8">
        <v>12</v>
      </c>
      <c r="BU56" s="8">
        <v>11.890000000000004</v>
      </c>
      <c r="BV56" s="8">
        <v>15.6</v>
      </c>
      <c r="BW56" s="8">
        <v>7.1</v>
      </c>
      <c r="BX56" s="8">
        <v>24.5</v>
      </c>
      <c r="BY56" s="8">
        <v>28.600000000000005</v>
      </c>
      <c r="BZ56" s="8">
        <v>19</v>
      </c>
      <c r="CA56" s="8">
        <v>30.9</v>
      </c>
      <c r="CB56" s="8">
        <v>0.32308895843270324</v>
      </c>
      <c r="CC56" s="8">
        <v>0.48947368421052628</v>
      </c>
      <c r="CD56" s="8">
        <v>0.33826086956521745</v>
      </c>
      <c r="CE56" s="8">
        <v>0.5252632644795463</v>
      </c>
      <c r="CF56" s="8">
        <v>0.75428571428571423</v>
      </c>
      <c r="CG56" s="8">
        <v>2.2222222222222223E-2</v>
      </c>
      <c r="CH56" s="8">
        <v>0.89599999999999991</v>
      </c>
      <c r="CI56" s="8">
        <v>0.72666666666666668</v>
      </c>
      <c r="CJ56" s="8">
        <v>0.38400000000000001</v>
      </c>
      <c r="CK56" s="8">
        <v>0.65999999999999992</v>
      </c>
      <c r="CL56" s="8">
        <v>0.91304347826086962</v>
      </c>
      <c r="CM56" s="8">
        <v>0.86247813383887373</v>
      </c>
      <c r="CN56" s="8">
        <v>0.66857142857142848</v>
      </c>
      <c r="CO56" s="8">
        <v>0.73571428571428577</v>
      </c>
      <c r="CP56" s="8">
        <v>0.82499999999999996</v>
      </c>
      <c r="CQ56" s="8">
        <v>0.89627272727272733</v>
      </c>
      <c r="CR56" s="8">
        <v>0.76666666666666661</v>
      </c>
      <c r="CS56" s="8">
        <v>0.68880952380952376</v>
      </c>
      <c r="CT56" s="8">
        <v>0.36470588235294121</v>
      </c>
      <c r="CU56" s="8">
        <v>0.86451612903225805</v>
      </c>
      <c r="CV56" s="8">
        <v>0.3666666666666667</v>
      </c>
      <c r="CW56" s="8">
        <v>0.66666666666666663</v>
      </c>
      <c r="CX56" s="8">
        <v>0.56333333333333335</v>
      </c>
      <c r="CY56" s="8">
        <v>0.45555555555555549</v>
      </c>
      <c r="CZ56" s="8">
        <v>0.6</v>
      </c>
      <c r="DA56" s="8">
        <v>0.56619047619047636</v>
      </c>
      <c r="DB56" s="8">
        <v>0.74285714285714288</v>
      </c>
      <c r="DC56" s="8">
        <v>0.71</v>
      </c>
      <c r="DD56" s="8">
        <v>0.74242424242424243</v>
      </c>
      <c r="DE56" s="8">
        <v>0.79444444444444462</v>
      </c>
      <c r="DF56" s="8">
        <v>0.6333333333333333</v>
      </c>
      <c r="DG56" s="8">
        <v>0.77249999999999996</v>
      </c>
      <c r="DH56" s="8">
        <v>0.85023410113869269</v>
      </c>
      <c r="DI56" s="16">
        <v>0.65144239498625067</v>
      </c>
    </row>
    <row r="57" spans="1:113" x14ac:dyDescent="0.25">
      <c r="A57" t="s">
        <v>87</v>
      </c>
      <c r="B57" t="s">
        <v>93</v>
      </c>
      <c r="C57" t="s">
        <v>62</v>
      </c>
      <c r="D57">
        <v>11</v>
      </c>
      <c r="E57" t="s">
        <v>73</v>
      </c>
      <c r="F57">
        <v>100.35</v>
      </c>
      <c r="G57">
        <v>30</v>
      </c>
      <c r="H57">
        <v>47</v>
      </c>
      <c r="I57">
        <v>37</v>
      </c>
      <c r="J57">
        <v>10</v>
      </c>
      <c r="K57" s="8">
        <v>0.78723404255319152</v>
      </c>
      <c r="L57" s="8">
        <v>36358.250000000029</v>
      </c>
      <c r="M57" s="8">
        <v>32.9</v>
      </c>
      <c r="N57" s="8">
        <v>1546.3</v>
      </c>
      <c r="O57" s="8">
        <v>26.7</v>
      </c>
      <c r="P57" s="8">
        <v>8.5</v>
      </c>
      <c r="Q57" s="8">
        <v>17.2</v>
      </c>
      <c r="R57" s="8">
        <v>49.1</v>
      </c>
      <c r="S57" s="8">
        <v>4.2</v>
      </c>
      <c r="T57" s="8">
        <v>10</v>
      </c>
      <c r="U57" s="8">
        <v>42.2</v>
      </c>
      <c r="V57" s="8">
        <v>5.5</v>
      </c>
      <c r="W57" s="8">
        <v>6</v>
      </c>
      <c r="X57" s="8">
        <v>91.8</v>
      </c>
      <c r="Y57" s="8">
        <v>0.7</v>
      </c>
      <c r="Z57" s="8">
        <v>4.5</v>
      </c>
      <c r="AA57" s="8">
        <v>5.3</v>
      </c>
      <c r="AB57" s="8">
        <v>0.7</v>
      </c>
      <c r="AC57" s="8">
        <v>6.4</v>
      </c>
      <c r="AD57" s="8">
        <v>3.2</v>
      </c>
      <c r="AE57" s="8">
        <v>1.6</v>
      </c>
      <c r="AF57" s="8">
        <v>0.1</v>
      </c>
      <c r="AG57" s="8">
        <v>0.4</v>
      </c>
      <c r="AH57" s="8">
        <v>2.4</v>
      </c>
      <c r="AI57" s="8">
        <v>4</v>
      </c>
      <c r="AJ57" s="8">
        <v>120.9</v>
      </c>
      <c r="AK57" s="8">
        <v>107.9</v>
      </c>
      <c r="AL57" s="8">
        <v>27.7</v>
      </c>
      <c r="AM57" s="8">
        <v>2.4</v>
      </c>
      <c r="AN57" s="8">
        <v>12.3</v>
      </c>
      <c r="AO57" s="8">
        <v>10.8</v>
      </c>
      <c r="AP57" s="8">
        <v>21.652000000000001</v>
      </c>
      <c r="AQ57" s="8">
        <v>5</v>
      </c>
      <c r="AR57" s="8">
        <v>0</v>
      </c>
      <c r="AS57" s="8">
        <v>9.6</v>
      </c>
      <c r="AT57" s="8">
        <v>425</v>
      </c>
      <c r="AU57" s="8">
        <v>13.799999999999999</v>
      </c>
      <c r="AV57" s="8">
        <v>7.73</v>
      </c>
      <c r="AW57" s="8">
        <v>1.233142434878995</v>
      </c>
      <c r="AX57" s="8">
        <v>22</v>
      </c>
      <c r="AY57" s="8">
        <v>1.6</v>
      </c>
      <c r="AZ57" s="8">
        <v>38.4</v>
      </c>
      <c r="BA57" s="8">
        <v>2.0299999999999998</v>
      </c>
      <c r="BB57" s="8">
        <v>2.7</v>
      </c>
      <c r="BC57" s="8">
        <v>1.7</v>
      </c>
      <c r="BD57" s="8">
        <v>1741.4250038744105</v>
      </c>
      <c r="BE57" s="8">
        <v>32</v>
      </c>
      <c r="BF57" s="8">
        <v>13</v>
      </c>
      <c r="BG57" s="8">
        <v>7.9</v>
      </c>
      <c r="BH57" s="8">
        <v>61.4</v>
      </c>
      <c r="BI57" s="8">
        <v>34.19</v>
      </c>
      <c r="BJ57" s="8">
        <v>67.099999999999994</v>
      </c>
      <c r="BK57" s="8">
        <v>28.7</v>
      </c>
      <c r="BL57" s="8">
        <v>105.14</v>
      </c>
      <c r="BM57" s="8">
        <v>16.2</v>
      </c>
      <c r="BN57" s="8">
        <v>13</v>
      </c>
      <c r="BO57" s="8">
        <v>44.6</v>
      </c>
      <c r="BP57" s="8">
        <v>9.9</v>
      </c>
      <c r="BQ57" s="8">
        <v>9.5</v>
      </c>
      <c r="BR57" s="8">
        <v>0.30499999999999999</v>
      </c>
      <c r="BS57" s="8">
        <v>7</v>
      </c>
      <c r="BT57" s="8">
        <v>9.1</v>
      </c>
      <c r="BU57" s="8">
        <v>15.21</v>
      </c>
      <c r="BV57" s="8">
        <v>10.9</v>
      </c>
      <c r="BW57" s="8">
        <v>4.2</v>
      </c>
      <c r="BX57" s="8">
        <v>28</v>
      </c>
      <c r="BY57" s="8">
        <v>27.700000000000003</v>
      </c>
      <c r="BZ57" s="8">
        <v>14.166666666666666</v>
      </c>
      <c r="CA57" s="8">
        <v>28.900000000000002</v>
      </c>
      <c r="CB57" s="8">
        <v>0.2904755750269517</v>
      </c>
      <c r="CC57" s="8">
        <v>0.36315789473684207</v>
      </c>
      <c r="CD57" s="8">
        <v>0.33608695652173914</v>
      </c>
      <c r="CE57" s="8">
        <v>0.68507913048833058</v>
      </c>
      <c r="CF57" s="8">
        <v>0.62857142857142856</v>
      </c>
      <c r="CG57" s="8">
        <v>8.8888888888888892E-2</v>
      </c>
      <c r="CH57" s="8">
        <v>0.76800000000000002</v>
      </c>
      <c r="CI57" s="8">
        <v>0.67666666666666664</v>
      </c>
      <c r="CJ57" s="8">
        <v>0.21199999999999999</v>
      </c>
      <c r="CK57" s="8">
        <v>0.54</v>
      </c>
      <c r="CL57" s="8">
        <v>0.73913043478260876</v>
      </c>
      <c r="CM57" s="8">
        <v>0.96745833548578364</v>
      </c>
      <c r="CN57" s="8">
        <v>0.87714285714285711</v>
      </c>
      <c r="CO57" s="8">
        <v>0.95857142857142852</v>
      </c>
      <c r="CP57" s="8">
        <v>0.71750000000000003</v>
      </c>
      <c r="CQ57" s="8">
        <v>0.95581818181818179</v>
      </c>
      <c r="CR57" s="8">
        <v>0.67499999999999993</v>
      </c>
      <c r="CS57" s="8">
        <v>0.81404761904761902</v>
      </c>
      <c r="CT57" s="8">
        <v>0.76470588235294112</v>
      </c>
      <c r="CU57" s="8">
        <v>0.71935483870967742</v>
      </c>
      <c r="CV57" s="8">
        <v>0.82500000000000007</v>
      </c>
      <c r="CW57" s="8">
        <v>0.79166666666666663</v>
      </c>
      <c r="CX57" s="8">
        <v>1.0166666666666666</v>
      </c>
      <c r="CY57" s="8">
        <v>0.77777777777777779</v>
      </c>
      <c r="CZ57" s="8">
        <v>0.45499999999999996</v>
      </c>
      <c r="DA57" s="8">
        <v>0.72428571428571431</v>
      </c>
      <c r="DB57" s="8">
        <v>0.51904761904761909</v>
      </c>
      <c r="DC57" s="8">
        <v>0.42000000000000004</v>
      </c>
      <c r="DD57" s="8">
        <v>0.84848484848484851</v>
      </c>
      <c r="DE57" s="8">
        <v>0.76944444444444449</v>
      </c>
      <c r="DF57" s="8">
        <v>0.47222222222222221</v>
      </c>
      <c r="DG57" s="8">
        <v>0.72250000000000003</v>
      </c>
      <c r="DH57" s="8">
        <v>0.76440940796566237</v>
      </c>
      <c r="DI57" s="16">
        <v>0.67480268472958171</v>
      </c>
    </row>
    <row r="58" spans="1:113" x14ac:dyDescent="0.25">
      <c r="A58" t="s">
        <v>71</v>
      </c>
      <c r="B58" t="s">
        <v>93</v>
      </c>
      <c r="C58" t="s">
        <v>72</v>
      </c>
      <c r="D58">
        <v>10.5</v>
      </c>
      <c r="E58" t="s">
        <v>73</v>
      </c>
      <c r="F58">
        <v>100.35</v>
      </c>
      <c r="G58">
        <v>29</v>
      </c>
      <c r="H58">
        <v>54</v>
      </c>
      <c r="I58">
        <v>41</v>
      </c>
      <c r="J58">
        <v>13</v>
      </c>
      <c r="K58" s="8">
        <v>0.7592592592592593</v>
      </c>
      <c r="L58" s="8">
        <v>3403.5787500000038</v>
      </c>
      <c r="M58" s="8">
        <v>34.4</v>
      </c>
      <c r="N58" s="8">
        <v>1857.6</v>
      </c>
      <c r="O58" s="8">
        <v>26</v>
      </c>
      <c r="P58" s="8">
        <v>9.1999999999999993</v>
      </c>
      <c r="Q58" s="8">
        <v>17.5</v>
      </c>
      <c r="R58" s="8">
        <v>52.4</v>
      </c>
      <c r="S58" s="8">
        <v>2.6</v>
      </c>
      <c r="T58" s="8">
        <v>6</v>
      </c>
      <c r="U58" s="8">
        <v>43</v>
      </c>
      <c r="V58" s="8">
        <v>5.0999999999999996</v>
      </c>
      <c r="W58" s="8">
        <v>5.7</v>
      </c>
      <c r="X58" s="8">
        <v>88.7</v>
      </c>
      <c r="Y58" s="8">
        <v>0.5</v>
      </c>
      <c r="Z58" s="8">
        <v>6.3</v>
      </c>
      <c r="AA58" s="8">
        <v>6.7</v>
      </c>
      <c r="AB58" s="8">
        <v>0.6</v>
      </c>
      <c r="AC58" s="8">
        <v>5.4</v>
      </c>
      <c r="AD58" s="8">
        <v>3</v>
      </c>
      <c r="AE58" s="8">
        <v>0.8</v>
      </c>
      <c r="AF58" s="8">
        <v>1.9</v>
      </c>
      <c r="AG58" s="8">
        <v>0.6</v>
      </c>
      <c r="AH58" s="8">
        <v>2</v>
      </c>
      <c r="AI58" s="8">
        <v>4.8</v>
      </c>
      <c r="AJ58" s="8">
        <v>117.4</v>
      </c>
      <c r="AK58" s="8">
        <v>107.7</v>
      </c>
      <c r="AL58" s="8">
        <v>23.8</v>
      </c>
      <c r="AM58" s="8">
        <v>1.5</v>
      </c>
      <c r="AN58" s="8">
        <v>16.3</v>
      </c>
      <c r="AO58" s="8">
        <v>10.7</v>
      </c>
      <c r="AP58" s="8">
        <v>21.808</v>
      </c>
      <c r="AQ58" s="8">
        <v>9</v>
      </c>
      <c r="AR58" s="8">
        <v>2</v>
      </c>
      <c r="AS58" s="8">
        <v>10.5</v>
      </c>
      <c r="AT58" s="8">
        <v>550</v>
      </c>
      <c r="AU58" s="8">
        <v>15.2</v>
      </c>
      <c r="AV58" s="8">
        <v>7.6899999999999995</v>
      </c>
      <c r="AW58" s="8">
        <v>1.1922230374174614</v>
      </c>
      <c r="AX58" s="8">
        <v>19.100000000000001</v>
      </c>
      <c r="AY58" s="8">
        <v>1.5</v>
      </c>
      <c r="AZ58" s="8">
        <v>38.1</v>
      </c>
      <c r="BA58" s="8">
        <v>1.79</v>
      </c>
      <c r="BB58" s="8">
        <v>1.5</v>
      </c>
      <c r="BC58" s="8">
        <v>1</v>
      </c>
      <c r="BD58" s="8">
        <v>1741.4250038744105</v>
      </c>
      <c r="BE58" s="8">
        <v>29.1</v>
      </c>
      <c r="BF58" s="8">
        <v>13</v>
      </c>
      <c r="BG58" s="8">
        <v>9.6999999999999993</v>
      </c>
      <c r="BH58" s="8">
        <v>59.7</v>
      </c>
      <c r="BI58" s="8">
        <v>33.435000000000002</v>
      </c>
      <c r="BJ58" s="8">
        <v>64.900000000000006</v>
      </c>
      <c r="BK58" s="8">
        <v>28.3</v>
      </c>
      <c r="BL58" s="8">
        <v>102.56</v>
      </c>
      <c r="BM58" s="8">
        <v>16.7</v>
      </c>
      <c r="BN58" s="8">
        <v>9.6999999999999993</v>
      </c>
      <c r="BO58" s="8">
        <v>47.2</v>
      </c>
      <c r="BP58" s="8">
        <v>7.3</v>
      </c>
      <c r="BQ58" s="8">
        <v>6.2</v>
      </c>
      <c r="BR58" s="8">
        <v>0.24</v>
      </c>
      <c r="BS58" s="8">
        <v>5.5</v>
      </c>
      <c r="BT58" s="8">
        <v>8.8000000000000007</v>
      </c>
      <c r="BU58" s="8">
        <v>15.959999999999997</v>
      </c>
      <c r="BV58" s="8">
        <v>10.6</v>
      </c>
      <c r="BW58" s="8">
        <v>4.5</v>
      </c>
      <c r="BX58" s="8">
        <v>26.2</v>
      </c>
      <c r="BY58" s="8">
        <v>28.9</v>
      </c>
      <c r="BZ58" s="8">
        <v>18.333333333333332</v>
      </c>
      <c r="CA58" s="8">
        <v>31.099999999999994</v>
      </c>
      <c r="CB58" s="8">
        <v>0.29894829766789538</v>
      </c>
      <c r="CC58" s="8">
        <v>0.39999999999999997</v>
      </c>
      <c r="CD58" s="8">
        <v>0.33434782608695651</v>
      </c>
      <c r="CE58" s="8">
        <v>0.6623461318985896</v>
      </c>
      <c r="CF58" s="8">
        <v>0.54571428571428571</v>
      </c>
      <c r="CG58" s="8">
        <v>8.3333333333333329E-2</v>
      </c>
      <c r="CH58" s="8">
        <v>0.76200000000000001</v>
      </c>
      <c r="CI58" s="8">
        <v>0.59666666666666668</v>
      </c>
      <c r="CJ58" s="8">
        <v>0.26800000000000002</v>
      </c>
      <c r="CK58" s="8">
        <v>0.3</v>
      </c>
      <c r="CL58" s="8">
        <v>0.43478260869565222</v>
      </c>
      <c r="CM58" s="8">
        <v>0.96745833548578364</v>
      </c>
      <c r="CN58" s="8">
        <v>0.85285714285714287</v>
      </c>
      <c r="CO58" s="8">
        <v>0.92714285714285727</v>
      </c>
      <c r="CP58" s="8">
        <v>0.70750000000000002</v>
      </c>
      <c r="CQ58" s="8">
        <v>0.93236363636363639</v>
      </c>
      <c r="CR58" s="8">
        <v>0.6958333333333333</v>
      </c>
      <c r="CS58" s="8">
        <v>0.79607142857142865</v>
      </c>
      <c r="CT58" s="8">
        <v>0.57058823529411762</v>
      </c>
      <c r="CU58" s="8">
        <v>0.76129032258064522</v>
      </c>
      <c r="CV58" s="8">
        <v>0.60833333333333328</v>
      </c>
      <c r="CW58" s="8">
        <v>0.51666666666666672</v>
      </c>
      <c r="CX58" s="8">
        <v>0.8</v>
      </c>
      <c r="CY58" s="8">
        <v>0.61111111111111116</v>
      </c>
      <c r="CZ58" s="8">
        <v>0.44000000000000006</v>
      </c>
      <c r="DA58" s="8">
        <v>0.7599999999999999</v>
      </c>
      <c r="DB58" s="8">
        <v>0.50476190476190474</v>
      </c>
      <c r="DC58" s="8">
        <v>0.45</v>
      </c>
      <c r="DD58" s="8">
        <v>0.79393939393939394</v>
      </c>
      <c r="DE58" s="8">
        <v>0.8027777777777777</v>
      </c>
      <c r="DF58" s="8">
        <v>0.61111111111111105</v>
      </c>
      <c r="DG58" s="8">
        <v>0.77749999999999986</v>
      </c>
      <c r="DH58" s="8">
        <v>0.78670604649446152</v>
      </c>
      <c r="DI58" s="16">
        <v>0.62691260903813084</v>
      </c>
    </row>
    <row r="59" spans="1:113" x14ac:dyDescent="0.25">
      <c r="A59" t="s">
        <v>78</v>
      </c>
      <c r="B59" t="s">
        <v>92</v>
      </c>
      <c r="C59" t="s">
        <v>72</v>
      </c>
      <c r="D59">
        <v>10.5</v>
      </c>
      <c r="E59" t="s">
        <v>79</v>
      </c>
      <c r="F59">
        <v>98.72</v>
      </c>
      <c r="G59">
        <v>33</v>
      </c>
      <c r="H59">
        <v>36</v>
      </c>
      <c r="I59">
        <v>24</v>
      </c>
      <c r="J59">
        <v>12</v>
      </c>
      <c r="K59" s="8">
        <v>0.66666666666666663</v>
      </c>
      <c r="L59" s="8">
        <v>19253.08333333335</v>
      </c>
      <c r="M59" s="8">
        <v>37.4</v>
      </c>
      <c r="N59" s="8">
        <v>1346.3999999999999</v>
      </c>
      <c r="O59" s="8">
        <v>27.8</v>
      </c>
      <c r="P59" s="8">
        <v>10.6</v>
      </c>
      <c r="Q59" s="8">
        <v>19</v>
      </c>
      <c r="R59" s="8">
        <v>55.9</v>
      </c>
      <c r="S59" s="8">
        <v>2</v>
      </c>
      <c r="T59" s="8">
        <v>5.0999999999999996</v>
      </c>
      <c r="U59" s="8">
        <v>39.1</v>
      </c>
      <c r="V59" s="8">
        <v>4.5999999999999996</v>
      </c>
      <c r="W59" s="8">
        <v>5.9</v>
      </c>
      <c r="X59" s="8">
        <v>77.8</v>
      </c>
      <c r="Y59" s="8">
        <v>1.2</v>
      </c>
      <c r="Z59" s="8">
        <v>7</v>
      </c>
      <c r="AA59" s="8">
        <v>8.1999999999999993</v>
      </c>
      <c r="AB59" s="8">
        <v>0.6</v>
      </c>
      <c r="AC59" s="8">
        <v>9.1999999999999993</v>
      </c>
      <c r="AD59" s="8">
        <v>4.4000000000000004</v>
      </c>
      <c r="AE59" s="8">
        <v>1.6</v>
      </c>
      <c r="AF59" s="8">
        <v>1</v>
      </c>
      <c r="AG59" s="8">
        <v>0.8</v>
      </c>
      <c r="AH59" s="8">
        <v>1.8</v>
      </c>
      <c r="AI59" s="8">
        <v>5</v>
      </c>
      <c r="AJ59" s="8">
        <v>114.2</v>
      </c>
      <c r="AK59" s="8">
        <v>111.1</v>
      </c>
      <c r="AL59" s="8">
        <v>44.4</v>
      </c>
      <c r="AM59" s="8">
        <v>3.5</v>
      </c>
      <c r="AN59" s="8">
        <v>19.100000000000001</v>
      </c>
      <c r="AO59" s="8">
        <v>12.5</v>
      </c>
      <c r="AP59" s="8">
        <v>24.036000000000001</v>
      </c>
      <c r="AQ59" s="8">
        <v>23</v>
      </c>
      <c r="AR59" s="8">
        <v>7</v>
      </c>
      <c r="AS59" s="8">
        <v>15</v>
      </c>
      <c r="AT59" s="8">
        <v>830</v>
      </c>
      <c r="AU59" s="8">
        <v>16.299999999999997</v>
      </c>
      <c r="AV59" s="8">
        <v>7.6099999999999994</v>
      </c>
      <c r="AW59" s="8">
        <v>1.1565984356798136</v>
      </c>
      <c r="AX59" s="8">
        <v>26.3</v>
      </c>
      <c r="AY59" s="8">
        <v>1.4</v>
      </c>
      <c r="AZ59" s="8">
        <v>45.2</v>
      </c>
      <c r="BA59" s="8">
        <v>2.11</v>
      </c>
      <c r="BB59" s="8">
        <v>2.4</v>
      </c>
      <c r="BC59" s="8">
        <v>1.1000000000000001</v>
      </c>
      <c r="BD59" s="8">
        <v>1762.1150589530075</v>
      </c>
      <c r="BE59" s="8">
        <v>24.2</v>
      </c>
      <c r="BF59" s="8">
        <v>16</v>
      </c>
      <c r="BG59" s="8">
        <v>11.5</v>
      </c>
      <c r="BH59" s="8">
        <v>61.2</v>
      </c>
      <c r="BI59" s="8">
        <v>34.410000000000004</v>
      </c>
      <c r="BJ59" s="8">
        <v>64.5</v>
      </c>
      <c r="BK59" s="8">
        <v>30.5</v>
      </c>
      <c r="BL59" s="8">
        <v>97.75</v>
      </c>
      <c r="BM59" s="8">
        <v>19.8</v>
      </c>
      <c r="BN59" s="8">
        <v>3.1</v>
      </c>
      <c r="BO59" s="8">
        <v>54.8</v>
      </c>
      <c r="BP59" s="8">
        <v>2.5</v>
      </c>
      <c r="BQ59" s="8">
        <v>11.1</v>
      </c>
      <c r="BR59" s="8">
        <v>0.23499999999999999</v>
      </c>
      <c r="BS59" s="8">
        <v>5.5</v>
      </c>
      <c r="BT59" s="8">
        <v>13.8</v>
      </c>
      <c r="BU59" s="8">
        <v>17.02000000000001</v>
      </c>
      <c r="BV59" s="8">
        <v>16</v>
      </c>
      <c r="BW59" s="8">
        <v>9</v>
      </c>
      <c r="BX59" s="8">
        <v>29</v>
      </c>
      <c r="BY59" s="8">
        <v>33.70000000000001</v>
      </c>
      <c r="BZ59" s="8">
        <v>27.666666666666668</v>
      </c>
      <c r="CA59" s="8">
        <v>36.1</v>
      </c>
      <c r="CB59" s="8">
        <v>0.36415449301866026</v>
      </c>
      <c r="CC59" s="8">
        <v>0.42894736842105258</v>
      </c>
      <c r="CD59" s="8">
        <v>0.3308695652173913</v>
      </c>
      <c r="CE59" s="8">
        <v>0.64255468648878533</v>
      </c>
      <c r="CF59" s="8">
        <v>0.75142857142857145</v>
      </c>
      <c r="CG59" s="8">
        <v>7.7777777777777779E-2</v>
      </c>
      <c r="CH59" s="8">
        <v>0.90400000000000003</v>
      </c>
      <c r="CI59" s="8">
        <v>0.70333333333333325</v>
      </c>
      <c r="CJ59" s="8">
        <v>0.32799999999999996</v>
      </c>
      <c r="CK59" s="8">
        <v>0.48</v>
      </c>
      <c r="CL59" s="8">
        <v>0.47826086956521746</v>
      </c>
      <c r="CM59" s="8">
        <v>0.9789528105294486</v>
      </c>
      <c r="CN59" s="8">
        <v>0.87428571428571433</v>
      </c>
      <c r="CO59" s="8">
        <v>0.92142857142857137</v>
      </c>
      <c r="CP59" s="8">
        <v>0.76249999999999996</v>
      </c>
      <c r="CQ59" s="8">
        <v>0.88863636363636367</v>
      </c>
      <c r="CR59" s="8">
        <v>0.82500000000000007</v>
      </c>
      <c r="CS59" s="8">
        <v>0.81928571428571439</v>
      </c>
      <c r="CT59" s="8">
        <v>0.18235294117647061</v>
      </c>
      <c r="CU59" s="8">
        <v>0.88387096774193541</v>
      </c>
      <c r="CV59" s="8">
        <v>0.20833333333333334</v>
      </c>
      <c r="CW59" s="8">
        <v>0.92499999999999993</v>
      </c>
      <c r="CX59" s="8">
        <v>0.78333333333333333</v>
      </c>
      <c r="CY59" s="8">
        <v>0.61111111111111116</v>
      </c>
      <c r="CZ59" s="8">
        <v>0.69000000000000006</v>
      </c>
      <c r="DA59" s="8">
        <v>0.81047619047619102</v>
      </c>
      <c r="DB59" s="8">
        <v>0.76190476190476186</v>
      </c>
      <c r="DC59" s="8">
        <v>0.9</v>
      </c>
      <c r="DD59" s="8">
        <v>0.87878787878787878</v>
      </c>
      <c r="DE59" s="8">
        <v>0.93611111111111134</v>
      </c>
      <c r="DF59" s="8">
        <v>0.92222222222222228</v>
      </c>
      <c r="DG59" s="8">
        <v>0.90250000000000008</v>
      </c>
      <c r="DH59" s="8">
        <v>0.95830129741752701</v>
      </c>
      <c r="DI59" s="16">
        <v>0.70467395296918167</v>
      </c>
    </row>
    <row r="60" spans="1:113" x14ac:dyDescent="0.25">
      <c r="A60" t="s">
        <v>66</v>
      </c>
      <c r="B60" t="s">
        <v>91</v>
      </c>
      <c r="C60" t="s">
        <v>62</v>
      </c>
      <c r="D60">
        <v>11</v>
      </c>
      <c r="E60" t="s">
        <v>67</v>
      </c>
      <c r="F60">
        <v>98.02</v>
      </c>
      <c r="G60">
        <v>28</v>
      </c>
      <c r="H60">
        <v>21</v>
      </c>
      <c r="I60">
        <v>17</v>
      </c>
      <c r="J60">
        <v>4</v>
      </c>
      <c r="K60" s="8">
        <v>0.80952380952380953</v>
      </c>
      <c r="L60" s="8">
        <v>4640.7916666666752</v>
      </c>
      <c r="M60" s="8">
        <v>35.9</v>
      </c>
      <c r="N60" s="8">
        <v>753.9</v>
      </c>
      <c r="O60" s="8">
        <v>31.5</v>
      </c>
      <c r="P60" s="8">
        <v>9.5</v>
      </c>
      <c r="Q60" s="8">
        <v>21.1</v>
      </c>
      <c r="R60" s="8">
        <v>45.1</v>
      </c>
      <c r="S60" s="8">
        <v>4.5</v>
      </c>
      <c r="T60" s="8">
        <v>11.1</v>
      </c>
      <c r="U60" s="8">
        <v>40.299999999999997</v>
      </c>
      <c r="V60" s="8">
        <v>8</v>
      </c>
      <c r="W60" s="8">
        <v>9.1999999999999993</v>
      </c>
      <c r="X60" s="8">
        <v>86.6</v>
      </c>
      <c r="Y60" s="8">
        <v>0.6</v>
      </c>
      <c r="Z60" s="8">
        <v>4.5999999999999996</v>
      </c>
      <c r="AA60" s="8">
        <v>5.2</v>
      </c>
      <c r="AB60" s="8">
        <v>0.3</v>
      </c>
      <c r="AC60" s="8">
        <v>9.8000000000000007</v>
      </c>
      <c r="AD60" s="8">
        <v>4.5999999999999996</v>
      </c>
      <c r="AE60" s="8">
        <v>1.7</v>
      </c>
      <c r="AF60" s="8">
        <v>0.5</v>
      </c>
      <c r="AG60" s="8">
        <v>1.2</v>
      </c>
      <c r="AH60" s="8">
        <v>2.6</v>
      </c>
      <c r="AI60" s="8">
        <v>6.6</v>
      </c>
      <c r="AJ60" s="8">
        <v>117.8</v>
      </c>
      <c r="AK60" s="8">
        <v>104.1</v>
      </c>
      <c r="AL60" s="8">
        <v>48.1</v>
      </c>
      <c r="AM60" s="8">
        <v>1.8</v>
      </c>
      <c r="AN60" s="8">
        <v>13</v>
      </c>
      <c r="AO60" s="8">
        <v>11.8</v>
      </c>
      <c r="AP60" s="8">
        <v>28.304000000000002</v>
      </c>
      <c r="AQ60" s="8">
        <v>11</v>
      </c>
      <c r="AR60" s="8">
        <v>2</v>
      </c>
      <c r="AS60" s="8">
        <v>16</v>
      </c>
      <c r="AT60" s="8">
        <v>750</v>
      </c>
      <c r="AU60" s="8">
        <v>14.5</v>
      </c>
      <c r="AV60" s="8">
        <v>7.6099999999999994</v>
      </c>
      <c r="AW60" s="8">
        <v>1.1129169022046352</v>
      </c>
      <c r="AX60" s="8">
        <v>24.9</v>
      </c>
      <c r="AY60" s="8">
        <v>0.9</v>
      </c>
      <c r="AZ60" s="8">
        <v>46.5</v>
      </c>
      <c r="BA60" s="8">
        <v>2.11</v>
      </c>
      <c r="BB60" s="8">
        <v>2.9</v>
      </c>
      <c r="BC60" s="8">
        <v>1.3</v>
      </c>
      <c r="BD60" s="8">
        <v>1614.822494906161</v>
      </c>
      <c r="BE60" s="8">
        <v>37.9</v>
      </c>
      <c r="BF60" s="8">
        <v>15</v>
      </c>
      <c r="BG60" s="8">
        <v>7.4</v>
      </c>
      <c r="BH60" s="8">
        <v>55.8</v>
      </c>
      <c r="BI60" s="8">
        <v>33.234999999999999</v>
      </c>
      <c r="BJ60" s="8">
        <v>62.6</v>
      </c>
      <c r="BK60" s="8">
        <v>35.299999999999997</v>
      </c>
      <c r="BL60" s="8">
        <v>100.21</v>
      </c>
      <c r="BM60" s="8">
        <v>19.100000000000001</v>
      </c>
      <c r="BN60" s="8">
        <v>13.6</v>
      </c>
      <c r="BO60" s="8">
        <v>54.2</v>
      </c>
      <c r="BP60" s="8">
        <v>10.3</v>
      </c>
      <c r="BQ60" s="8">
        <v>12</v>
      </c>
      <c r="BR60" s="8">
        <v>0.3</v>
      </c>
      <c r="BS60" s="8">
        <v>8</v>
      </c>
      <c r="BT60" s="8">
        <v>18</v>
      </c>
      <c r="BU60" s="8">
        <v>15.540000000000008</v>
      </c>
      <c r="BV60" s="8">
        <v>16</v>
      </c>
      <c r="BW60" s="8">
        <v>8</v>
      </c>
      <c r="BX60" s="8">
        <v>29.95</v>
      </c>
      <c r="BY60" s="8">
        <v>31.300000000000004</v>
      </c>
      <c r="BZ60" s="8">
        <v>25</v>
      </c>
      <c r="CA60" s="8">
        <v>34.100000000000009</v>
      </c>
      <c r="CB60" s="8">
        <v>0.34302464429068685</v>
      </c>
      <c r="CC60" s="8">
        <v>0.38157894736842107</v>
      </c>
      <c r="CD60" s="8">
        <v>0.3308695652173913</v>
      </c>
      <c r="CE60" s="8">
        <v>0.61828716789146398</v>
      </c>
      <c r="CF60" s="8">
        <v>0.71142857142857141</v>
      </c>
      <c r="CG60" s="8">
        <v>0.05</v>
      </c>
      <c r="CH60" s="8">
        <v>0.93</v>
      </c>
      <c r="CI60" s="8">
        <v>0.70333333333333325</v>
      </c>
      <c r="CJ60" s="8">
        <v>0.20800000000000002</v>
      </c>
      <c r="CK60" s="8">
        <v>0.57999999999999996</v>
      </c>
      <c r="CL60" s="8">
        <v>0.56521739130434789</v>
      </c>
      <c r="CM60" s="8">
        <v>0.89712360828120052</v>
      </c>
      <c r="CN60" s="8">
        <v>0.79714285714285715</v>
      </c>
      <c r="CO60" s="8">
        <v>0.89428571428571435</v>
      </c>
      <c r="CP60" s="8">
        <v>0.88249999999999995</v>
      </c>
      <c r="CQ60" s="8">
        <v>0.91099999999999992</v>
      </c>
      <c r="CR60" s="8">
        <v>0.79583333333333339</v>
      </c>
      <c r="CS60" s="8">
        <v>0.7913095238095238</v>
      </c>
      <c r="CT60" s="8">
        <v>0.79999999999999993</v>
      </c>
      <c r="CU60" s="8">
        <v>0.87419354838709684</v>
      </c>
      <c r="CV60" s="8">
        <v>0.85833333333333339</v>
      </c>
      <c r="CW60" s="8">
        <v>1</v>
      </c>
      <c r="CX60" s="8">
        <v>1</v>
      </c>
      <c r="CY60" s="8">
        <v>0.88888888888888884</v>
      </c>
      <c r="CZ60" s="8">
        <v>0.9</v>
      </c>
      <c r="DA60" s="8">
        <v>0.74000000000000044</v>
      </c>
      <c r="DB60" s="8">
        <v>0.76190476190476186</v>
      </c>
      <c r="DC60" s="8">
        <v>0.8</v>
      </c>
      <c r="DD60" s="8">
        <v>0.90757575757575759</v>
      </c>
      <c r="DE60" s="8">
        <v>0.86944444444444458</v>
      </c>
      <c r="DF60" s="8">
        <v>0.83333333333333337</v>
      </c>
      <c r="DG60" s="8">
        <v>0.85250000000000026</v>
      </c>
      <c r="DH60" s="8">
        <v>0.90269643234391272</v>
      </c>
      <c r="DI60" s="16">
        <v>0.75114939105024014</v>
      </c>
    </row>
    <row r="61" spans="1:113" x14ac:dyDescent="0.25">
      <c r="A61" t="s">
        <v>61</v>
      </c>
      <c r="B61" t="s">
        <v>94</v>
      </c>
      <c r="C61" t="s">
        <v>62</v>
      </c>
      <c r="D61">
        <v>11</v>
      </c>
      <c r="E61" t="s">
        <v>63</v>
      </c>
      <c r="F61">
        <v>97.11</v>
      </c>
      <c r="G61">
        <v>27</v>
      </c>
      <c r="H61">
        <v>73</v>
      </c>
      <c r="I61">
        <v>44</v>
      </c>
      <c r="J61">
        <v>29</v>
      </c>
      <c r="K61" s="8">
        <v>0.60273972602739723</v>
      </c>
      <c r="L61" s="8">
        <v>13124.166666666701</v>
      </c>
      <c r="M61" s="8">
        <v>36.6</v>
      </c>
      <c r="N61" s="8">
        <v>2671.8</v>
      </c>
      <c r="O61" s="8">
        <v>26.9</v>
      </c>
      <c r="P61" s="8">
        <v>8.5</v>
      </c>
      <c r="Q61" s="8">
        <v>19.399999999999999</v>
      </c>
      <c r="R61" s="8">
        <v>43.9</v>
      </c>
      <c r="S61" s="8">
        <v>3.1</v>
      </c>
      <c r="T61" s="8">
        <v>8.6</v>
      </c>
      <c r="U61" s="8">
        <v>36.1</v>
      </c>
      <c r="V61" s="8">
        <v>6.8</v>
      </c>
      <c r="W61" s="8">
        <v>7.4</v>
      </c>
      <c r="X61" s="8">
        <v>91.6</v>
      </c>
      <c r="Y61" s="8">
        <v>0.8</v>
      </c>
      <c r="Z61" s="8">
        <v>3.6</v>
      </c>
      <c r="AA61" s="8">
        <v>4.5</v>
      </c>
      <c r="AB61" s="8">
        <v>0.2</v>
      </c>
      <c r="AC61" s="8">
        <v>6.6</v>
      </c>
      <c r="AD61" s="8">
        <v>2.8</v>
      </c>
      <c r="AE61" s="8">
        <v>1.1000000000000001</v>
      </c>
      <c r="AF61" s="8">
        <v>0.4</v>
      </c>
      <c r="AG61" s="8">
        <v>1.2</v>
      </c>
      <c r="AH61" s="8">
        <v>1.6</v>
      </c>
      <c r="AI61" s="8">
        <v>5.4</v>
      </c>
      <c r="AJ61" s="8">
        <v>110.7</v>
      </c>
      <c r="AK61" s="8">
        <v>104.5</v>
      </c>
      <c r="AL61" s="8">
        <v>30.1</v>
      </c>
      <c r="AM61" s="8">
        <v>2.2000000000000002</v>
      </c>
      <c r="AN61" s="8">
        <v>9.4</v>
      </c>
      <c r="AO61" s="8">
        <v>8.9</v>
      </c>
      <c r="AP61" s="8">
        <v>23.88</v>
      </c>
      <c r="AQ61" s="8">
        <v>11</v>
      </c>
      <c r="AR61" s="8">
        <v>0</v>
      </c>
      <c r="AS61" s="8">
        <v>12.1</v>
      </c>
      <c r="AT61" s="8">
        <v>565.4</v>
      </c>
      <c r="AU61" s="8">
        <v>12.500000000000002</v>
      </c>
      <c r="AV61" s="8">
        <v>7.5300000000000011</v>
      </c>
      <c r="AW61" s="8">
        <v>1.1264656616415409</v>
      </c>
      <c r="AX61" s="8">
        <v>20.8</v>
      </c>
      <c r="AY61" s="8">
        <v>0.4</v>
      </c>
      <c r="AZ61" s="8">
        <v>38</v>
      </c>
      <c r="BA61" s="8">
        <v>2.33</v>
      </c>
      <c r="BB61" s="8">
        <v>1.8</v>
      </c>
      <c r="BC61" s="8">
        <v>1.7</v>
      </c>
      <c r="BD61" s="8">
        <v>1560.3045463543258</v>
      </c>
      <c r="BE61" s="8">
        <v>35.1</v>
      </c>
      <c r="BF61" s="8">
        <v>11</v>
      </c>
      <c r="BG61" s="8">
        <v>5.8</v>
      </c>
      <c r="BH61" s="8">
        <v>51.9</v>
      </c>
      <c r="BI61" s="8">
        <v>29.935000000000002</v>
      </c>
      <c r="BJ61" s="8">
        <v>59.4</v>
      </c>
      <c r="BK61" s="8">
        <v>29.5</v>
      </c>
      <c r="BL61" s="8">
        <v>98.61</v>
      </c>
      <c r="BM61" s="8">
        <v>16.5</v>
      </c>
      <c r="BN61" s="8">
        <v>6.1</v>
      </c>
      <c r="BO61" s="8">
        <v>43.6</v>
      </c>
      <c r="BP61" s="8">
        <v>4.7</v>
      </c>
      <c r="BQ61" s="8">
        <v>6.8</v>
      </c>
      <c r="BR61" s="8">
        <v>0.22700000000000001</v>
      </c>
      <c r="BS61" s="8">
        <v>4.43</v>
      </c>
      <c r="BT61" s="8">
        <v>13.259034700000001</v>
      </c>
      <c r="BU61" s="8">
        <v>13.580000000000002</v>
      </c>
      <c r="BV61" s="8">
        <v>13.67</v>
      </c>
      <c r="BW61" s="8">
        <v>5.7</v>
      </c>
      <c r="BX61" s="8">
        <v>25.19</v>
      </c>
      <c r="BY61" s="8">
        <v>25.2</v>
      </c>
      <c r="BZ61" s="8">
        <v>18.846666666666668</v>
      </c>
      <c r="CA61" s="8">
        <v>27.799999999999997</v>
      </c>
      <c r="CB61" s="8">
        <v>0.2752002942682571</v>
      </c>
      <c r="CC61" s="8">
        <v>0.32894736842105265</v>
      </c>
      <c r="CD61" s="8">
        <v>0.32739130434782615</v>
      </c>
      <c r="CE61" s="8">
        <v>0.62581425646752276</v>
      </c>
      <c r="CF61" s="8">
        <v>0.59428571428571431</v>
      </c>
      <c r="CG61" s="8">
        <v>2.2222222222222223E-2</v>
      </c>
      <c r="CH61" s="8">
        <v>0.76</v>
      </c>
      <c r="CI61" s="8">
        <v>0.77666666666666673</v>
      </c>
      <c r="CJ61" s="8">
        <v>0.18</v>
      </c>
      <c r="CK61" s="8">
        <v>0.36</v>
      </c>
      <c r="CL61" s="8">
        <v>0.73913043478260876</v>
      </c>
      <c r="CM61" s="8">
        <v>0.86683585908573657</v>
      </c>
      <c r="CN61" s="8">
        <v>0.74142857142857144</v>
      </c>
      <c r="CO61" s="8">
        <v>0.84857142857142853</v>
      </c>
      <c r="CP61" s="8">
        <v>0.73750000000000004</v>
      </c>
      <c r="CQ61" s="8">
        <v>0.8964545454545455</v>
      </c>
      <c r="CR61" s="8">
        <v>0.6875</v>
      </c>
      <c r="CS61" s="8">
        <v>0.71273809523809528</v>
      </c>
      <c r="CT61" s="8">
        <v>0.35882352941176471</v>
      </c>
      <c r="CU61" s="8">
        <v>0.70322580645161292</v>
      </c>
      <c r="CV61" s="8">
        <v>0.39166666666666666</v>
      </c>
      <c r="CW61" s="8">
        <v>0.56666666666666665</v>
      </c>
      <c r="CX61" s="8">
        <v>0.75666666666666671</v>
      </c>
      <c r="CY61" s="8">
        <v>0.49222222222222217</v>
      </c>
      <c r="CZ61" s="8">
        <v>0.66295173500000004</v>
      </c>
      <c r="DA61" s="8">
        <v>0.64666666666666672</v>
      </c>
      <c r="DB61" s="8">
        <v>0.65095238095238095</v>
      </c>
      <c r="DC61" s="8">
        <v>0.57000000000000006</v>
      </c>
      <c r="DD61" s="8">
        <v>0.76333333333333342</v>
      </c>
      <c r="DE61" s="8">
        <v>0.7</v>
      </c>
      <c r="DF61" s="8">
        <v>0.62822222222222224</v>
      </c>
      <c r="DG61" s="8">
        <v>0.69499999999999995</v>
      </c>
      <c r="DH61" s="8">
        <v>0.72421130070593975</v>
      </c>
      <c r="DI61" s="16">
        <v>0.6098779894980666</v>
      </c>
    </row>
    <row r="62" spans="1:113" x14ac:dyDescent="0.25">
      <c r="A62" t="s">
        <v>71</v>
      </c>
      <c r="B62" t="s">
        <v>94</v>
      </c>
      <c r="C62" t="s">
        <v>72</v>
      </c>
      <c r="D62">
        <v>10.5</v>
      </c>
      <c r="E62" t="s">
        <v>73</v>
      </c>
      <c r="F62">
        <v>100.35</v>
      </c>
      <c r="G62">
        <v>29</v>
      </c>
      <c r="H62">
        <v>68</v>
      </c>
      <c r="I62">
        <v>49</v>
      </c>
      <c r="J62">
        <v>19</v>
      </c>
      <c r="K62" s="8">
        <v>0.72058823529411764</v>
      </c>
      <c r="L62" s="8">
        <v>10313.875000000011</v>
      </c>
      <c r="M62" s="8">
        <v>34.200000000000003</v>
      </c>
      <c r="N62" s="8">
        <v>2325.6000000000004</v>
      </c>
      <c r="O62" s="8">
        <v>26.4</v>
      </c>
      <c r="P62" s="8">
        <v>9.3000000000000007</v>
      </c>
      <c r="Q62" s="8">
        <v>18</v>
      </c>
      <c r="R62" s="8">
        <v>51.6</v>
      </c>
      <c r="S62" s="8">
        <v>2.5</v>
      </c>
      <c r="T62" s="8">
        <v>6.1</v>
      </c>
      <c r="U62" s="8">
        <v>41.9</v>
      </c>
      <c r="V62" s="8">
        <v>5.3</v>
      </c>
      <c r="W62" s="8">
        <v>5.9</v>
      </c>
      <c r="X62" s="8">
        <v>88.9</v>
      </c>
      <c r="Y62" s="8">
        <v>0.5</v>
      </c>
      <c r="Z62" s="8">
        <v>6.4</v>
      </c>
      <c r="AA62" s="8">
        <v>6.8</v>
      </c>
      <c r="AB62" s="8">
        <v>0.6</v>
      </c>
      <c r="AC62" s="8">
        <v>5.4</v>
      </c>
      <c r="AD62" s="8">
        <v>3</v>
      </c>
      <c r="AE62" s="8">
        <v>0.7</v>
      </c>
      <c r="AF62" s="8">
        <v>1.8</v>
      </c>
      <c r="AG62" s="8">
        <v>0.6</v>
      </c>
      <c r="AH62" s="8">
        <v>2</v>
      </c>
      <c r="AI62" s="8">
        <v>4.8</v>
      </c>
      <c r="AJ62" s="8">
        <v>115.9</v>
      </c>
      <c r="AK62" s="8">
        <v>108.9</v>
      </c>
      <c r="AL62" s="8">
        <v>24.3</v>
      </c>
      <c r="AM62" s="8">
        <v>1.5</v>
      </c>
      <c r="AN62" s="8">
        <v>16.899999999999999</v>
      </c>
      <c r="AO62" s="8">
        <v>10.6</v>
      </c>
      <c r="AP62" s="8">
        <v>22.376000000000001</v>
      </c>
      <c r="AQ62" s="8">
        <v>15</v>
      </c>
      <c r="AR62" s="8">
        <v>2</v>
      </c>
      <c r="AS62" s="8">
        <v>10.1</v>
      </c>
      <c r="AT62" s="8">
        <v>539.70000000000005</v>
      </c>
      <c r="AU62" s="8">
        <v>15.100000000000001</v>
      </c>
      <c r="AV62" s="8">
        <v>7.4700000000000006</v>
      </c>
      <c r="AW62" s="8">
        <v>1.1798355380765104</v>
      </c>
      <c r="AX62" s="8">
        <v>18.7</v>
      </c>
      <c r="AY62" s="8">
        <v>1.5</v>
      </c>
      <c r="AZ62" s="8">
        <v>38.599999999999994</v>
      </c>
      <c r="BA62" s="8">
        <v>1.77</v>
      </c>
      <c r="BB62" s="8">
        <v>1.5</v>
      </c>
      <c r="BC62" s="8">
        <v>1</v>
      </c>
      <c r="BD62" s="8">
        <v>1719.0602793401638</v>
      </c>
      <c r="BE62" s="8">
        <v>29.4</v>
      </c>
      <c r="BF62" s="8">
        <v>12</v>
      </c>
      <c r="BG62" s="8">
        <v>9.9</v>
      </c>
      <c r="BH62" s="8">
        <v>58.6</v>
      </c>
      <c r="BI62" s="8">
        <v>32.83</v>
      </c>
      <c r="BJ62" s="8">
        <v>64</v>
      </c>
      <c r="BK62" s="8">
        <v>29.3</v>
      </c>
      <c r="BL62" s="8">
        <v>102.24</v>
      </c>
      <c r="BM62" s="8">
        <v>16.8</v>
      </c>
      <c r="BN62" s="8">
        <v>7</v>
      </c>
      <c r="BO62" s="8">
        <v>47</v>
      </c>
      <c r="BP62" s="8">
        <v>5.2</v>
      </c>
      <c r="BQ62" s="8">
        <v>5.9</v>
      </c>
      <c r="BR62" s="8">
        <v>0.221</v>
      </c>
      <c r="BS62" s="8">
        <v>4.67</v>
      </c>
      <c r="BT62" s="8">
        <v>8.3631562739999996</v>
      </c>
      <c r="BU62" s="8">
        <v>15.829999999999998</v>
      </c>
      <c r="BV62" s="8">
        <v>10.51</v>
      </c>
      <c r="BW62" s="8">
        <v>4.4000000000000004</v>
      </c>
      <c r="BX62" s="8">
        <v>26.05</v>
      </c>
      <c r="BY62" s="8">
        <v>28.79999999999999</v>
      </c>
      <c r="BZ62" s="8">
        <v>17.990000000000002</v>
      </c>
      <c r="CA62" s="8">
        <v>30.999999999999993</v>
      </c>
      <c r="CB62" s="8">
        <v>0.29770373695505697</v>
      </c>
      <c r="CC62" s="8">
        <v>0.39736842105263159</v>
      </c>
      <c r="CD62" s="8">
        <v>0.32478260869565218</v>
      </c>
      <c r="CE62" s="8">
        <v>0.65546418782028359</v>
      </c>
      <c r="CF62" s="8">
        <v>0.53428571428571425</v>
      </c>
      <c r="CG62" s="8">
        <v>8.3333333333333329E-2</v>
      </c>
      <c r="CH62" s="8">
        <v>0.77199999999999991</v>
      </c>
      <c r="CI62" s="8">
        <v>0.59</v>
      </c>
      <c r="CJ62" s="8">
        <v>0.27200000000000002</v>
      </c>
      <c r="CK62" s="8">
        <v>0.3</v>
      </c>
      <c r="CL62" s="8">
        <v>0.43478260869565222</v>
      </c>
      <c r="CM62" s="8">
        <v>0.95503348852231318</v>
      </c>
      <c r="CN62" s="8">
        <v>0.83714285714285719</v>
      </c>
      <c r="CO62" s="8">
        <v>0.91428571428571426</v>
      </c>
      <c r="CP62" s="8">
        <v>0.73250000000000004</v>
      </c>
      <c r="CQ62" s="8">
        <v>0.92945454545454542</v>
      </c>
      <c r="CR62" s="8">
        <v>0.70000000000000007</v>
      </c>
      <c r="CS62" s="8">
        <v>0.78166666666666662</v>
      </c>
      <c r="CT62" s="8">
        <v>0.41176470588235292</v>
      </c>
      <c r="CU62" s="8">
        <v>0.75806451612903225</v>
      </c>
      <c r="CV62" s="8">
        <v>0.43333333333333335</v>
      </c>
      <c r="CW62" s="8">
        <v>0.4916666666666667</v>
      </c>
      <c r="CX62" s="8">
        <v>0.73666666666666669</v>
      </c>
      <c r="CY62" s="8">
        <v>0.51888888888888884</v>
      </c>
      <c r="CZ62" s="8">
        <v>0.41815781369999999</v>
      </c>
      <c r="DA62" s="8">
        <v>0.75380952380952371</v>
      </c>
      <c r="DB62" s="8">
        <v>0.50047619047619052</v>
      </c>
      <c r="DC62" s="8">
        <v>0.44000000000000006</v>
      </c>
      <c r="DD62" s="8">
        <v>0.78939393939393943</v>
      </c>
      <c r="DE62" s="8">
        <v>0.79999999999999971</v>
      </c>
      <c r="DF62" s="8">
        <v>0.59966666666666668</v>
      </c>
      <c r="DG62" s="8">
        <v>0.7749999999999998</v>
      </c>
      <c r="DH62" s="8">
        <v>0.7834308867238341</v>
      </c>
      <c r="DI62" s="16">
        <v>0.60701312325913936</v>
      </c>
    </row>
    <row r="63" spans="1:113" x14ac:dyDescent="0.25">
      <c r="A63" t="s">
        <v>86</v>
      </c>
      <c r="B63" t="s">
        <v>94</v>
      </c>
      <c r="C63" t="s">
        <v>62</v>
      </c>
      <c r="D63">
        <v>11</v>
      </c>
      <c r="E63" t="s">
        <v>83</v>
      </c>
      <c r="F63">
        <v>97.34</v>
      </c>
      <c r="G63">
        <v>29</v>
      </c>
      <c r="H63">
        <v>80</v>
      </c>
      <c r="I63">
        <v>47</v>
      </c>
      <c r="J63">
        <v>33</v>
      </c>
      <c r="K63" s="8">
        <v>0.58750000000000002</v>
      </c>
      <c r="L63" s="8">
        <v>38398</v>
      </c>
      <c r="M63" s="8">
        <v>36.4</v>
      </c>
      <c r="N63" s="8">
        <v>2912</v>
      </c>
      <c r="O63" s="8">
        <v>25.4</v>
      </c>
      <c r="P63" s="8">
        <v>9.5</v>
      </c>
      <c r="Q63" s="8">
        <v>21.1</v>
      </c>
      <c r="R63" s="8">
        <v>44.9</v>
      </c>
      <c r="S63" s="8">
        <v>1.2</v>
      </c>
      <c r="T63" s="8">
        <v>4.0999999999999996</v>
      </c>
      <c r="U63" s="8">
        <v>29.8</v>
      </c>
      <c r="V63" s="8">
        <v>5.2</v>
      </c>
      <c r="W63" s="8">
        <v>7.1</v>
      </c>
      <c r="X63" s="8">
        <v>73.7</v>
      </c>
      <c r="Y63" s="8">
        <v>1.9</v>
      </c>
      <c r="Z63" s="8">
        <v>8.1999999999999993</v>
      </c>
      <c r="AA63" s="8">
        <v>10.1</v>
      </c>
      <c r="AB63" s="8">
        <v>0.1</v>
      </c>
      <c r="AC63" s="8">
        <v>10.3</v>
      </c>
      <c r="AD63" s="8">
        <v>4.8</v>
      </c>
      <c r="AE63" s="8">
        <v>1.8</v>
      </c>
      <c r="AF63" s="8">
        <v>0.3</v>
      </c>
      <c r="AG63" s="8">
        <v>1.1000000000000001</v>
      </c>
      <c r="AH63" s="8">
        <v>2.5</v>
      </c>
      <c r="AI63" s="8">
        <v>5.8</v>
      </c>
      <c r="AJ63" s="8">
        <v>112.3</v>
      </c>
      <c r="AK63" s="8">
        <v>105.6</v>
      </c>
      <c r="AL63" s="8">
        <v>46.4</v>
      </c>
      <c r="AM63" s="8">
        <v>4.8</v>
      </c>
      <c r="AN63" s="8">
        <v>22.6</v>
      </c>
      <c r="AO63" s="8">
        <v>12.2</v>
      </c>
      <c r="AP63" s="8">
        <v>26.28</v>
      </c>
      <c r="AQ63" s="8">
        <v>59</v>
      </c>
      <c r="AR63" s="8">
        <v>25</v>
      </c>
      <c r="AS63" s="8">
        <v>9.8000000000000007</v>
      </c>
      <c r="AT63" s="8">
        <v>600</v>
      </c>
      <c r="AU63" s="8">
        <v>18.999999999999996</v>
      </c>
      <c r="AV63" s="8">
        <v>7.4499999999999993</v>
      </c>
      <c r="AW63" s="8">
        <v>0.96651445966514449</v>
      </c>
      <c r="AX63" s="8">
        <v>26.3</v>
      </c>
      <c r="AY63" s="8">
        <v>0.4</v>
      </c>
      <c r="AZ63" s="8">
        <v>45.8</v>
      </c>
      <c r="BA63" s="8">
        <v>2.15</v>
      </c>
      <c r="BB63" s="8">
        <v>3.3</v>
      </c>
      <c r="BC63" s="8">
        <v>2.1</v>
      </c>
      <c r="BD63" s="8">
        <v>1559.8053212517241</v>
      </c>
      <c r="BE63" s="8">
        <v>24.6</v>
      </c>
      <c r="BF63" s="8">
        <v>16</v>
      </c>
      <c r="BG63" s="8">
        <v>13.3</v>
      </c>
      <c r="BH63" s="8">
        <v>47.7</v>
      </c>
      <c r="BI63" s="8">
        <v>29.430000000000003</v>
      </c>
      <c r="BJ63" s="8">
        <v>52.4</v>
      </c>
      <c r="BK63" s="8">
        <v>32.6</v>
      </c>
      <c r="BL63" s="8">
        <v>99.59</v>
      </c>
      <c r="BM63" s="8">
        <v>18.600000000000001</v>
      </c>
      <c r="BN63" s="8">
        <v>6.6</v>
      </c>
      <c r="BO63" s="8">
        <v>54.3</v>
      </c>
      <c r="BP63" s="8">
        <v>4.8</v>
      </c>
      <c r="BQ63" s="8">
        <v>8.1999999999999993</v>
      </c>
      <c r="BR63" s="8">
        <v>0.16800000000000001</v>
      </c>
      <c r="BS63" s="8">
        <v>4.76</v>
      </c>
      <c r="BT63" s="8">
        <v>12.03068184</v>
      </c>
      <c r="BU63" s="8">
        <v>12.349999999999991</v>
      </c>
      <c r="BV63" s="8">
        <v>15.73</v>
      </c>
      <c r="BW63" s="8">
        <v>7.2</v>
      </c>
      <c r="BX63" s="8">
        <v>24.8</v>
      </c>
      <c r="BY63" s="8">
        <v>29.599999999999991</v>
      </c>
      <c r="BZ63" s="8">
        <v>20</v>
      </c>
      <c r="CA63" s="8">
        <v>31.799999999999986</v>
      </c>
      <c r="CB63" s="8">
        <v>0.33259267250624852</v>
      </c>
      <c r="CC63" s="8">
        <v>0.49999999999999989</v>
      </c>
      <c r="CD63" s="8">
        <v>0.32391304347826083</v>
      </c>
      <c r="CE63" s="8">
        <v>0.53695247759174691</v>
      </c>
      <c r="CF63" s="8">
        <v>0.75142857142857145</v>
      </c>
      <c r="CG63" s="8">
        <v>2.2222222222222223E-2</v>
      </c>
      <c r="CH63" s="8">
        <v>0.91599999999999993</v>
      </c>
      <c r="CI63" s="8">
        <v>0.71666666666666667</v>
      </c>
      <c r="CJ63" s="8">
        <v>0.40399999999999997</v>
      </c>
      <c r="CK63" s="8">
        <v>0.65999999999999992</v>
      </c>
      <c r="CL63" s="8">
        <v>0.91304347826086962</v>
      </c>
      <c r="CM63" s="8">
        <v>0.86655851180651333</v>
      </c>
      <c r="CN63" s="8">
        <v>0.68142857142857149</v>
      </c>
      <c r="CO63" s="8">
        <v>0.74857142857142855</v>
      </c>
      <c r="CP63" s="8">
        <v>0.81500000000000006</v>
      </c>
      <c r="CQ63" s="8">
        <v>0.90536363636363637</v>
      </c>
      <c r="CR63" s="8">
        <v>0.77500000000000002</v>
      </c>
      <c r="CS63" s="8">
        <v>0.70071428571428584</v>
      </c>
      <c r="CT63" s="8">
        <v>0.38823529411764701</v>
      </c>
      <c r="CU63" s="8">
        <v>0.87580645161290316</v>
      </c>
      <c r="CV63" s="8">
        <v>0.39999999999999997</v>
      </c>
      <c r="CW63" s="8">
        <v>0.68333333333333324</v>
      </c>
      <c r="CX63" s="8">
        <v>0.56000000000000005</v>
      </c>
      <c r="CY63" s="8">
        <v>0.52888888888888885</v>
      </c>
      <c r="CZ63" s="8">
        <v>0.60153409199999996</v>
      </c>
      <c r="DA63" s="8">
        <v>0.58809523809523767</v>
      </c>
      <c r="DB63" s="8">
        <v>0.74904761904761907</v>
      </c>
      <c r="DC63" s="8">
        <v>0.72</v>
      </c>
      <c r="DD63" s="8">
        <v>0.75151515151515158</v>
      </c>
      <c r="DE63" s="8">
        <v>0.82222222222222197</v>
      </c>
      <c r="DF63" s="8">
        <v>0.66666666666666663</v>
      </c>
      <c r="DG63" s="8">
        <v>0.79499999999999971</v>
      </c>
      <c r="DH63" s="8">
        <v>0.87524387501644352</v>
      </c>
      <c r="DI63" s="16">
        <v>0.66382661643902763</v>
      </c>
    </row>
    <row r="64" spans="1:113" x14ac:dyDescent="0.25">
      <c r="A64" t="s">
        <v>74</v>
      </c>
      <c r="B64" t="s">
        <v>91</v>
      </c>
      <c r="C64" t="s">
        <v>62</v>
      </c>
      <c r="D64">
        <v>11</v>
      </c>
      <c r="E64" t="s">
        <v>75</v>
      </c>
      <c r="F64">
        <v>96.75</v>
      </c>
      <c r="G64">
        <v>26</v>
      </c>
      <c r="H64">
        <v>22</v>
      </c>
      <c r="I64">
        <v>18</v>
      </c>
      <c r="J64">
        <v>4</v>
      </c>
      <c r="K64" s="8">
        <v>0.81818181818181823</v>
      </c>
      <c r="L64" s="8">
        <v>7813.5416666666752</v>
      </c>
      <c r="M64" s="8">
        <v>31.7</v>
      </c>
      <c r="N64" s="8">
        <v>697.4</v>
      </c>
      <c r="O64" s="8">
        <v>23.4</v>
      </c>
      <c r="P64" s="8">
        <v>8.5</v>
      </c>
      <c r="Q64" s="8">
        <v>17.7</v>
      </c>
      <c r="R64" s="8">
        <v>48.1</v>
      </c>
      <c r="S64" s="8">
        <v>2.2000000000000002</v>
      </c>
      <c r="T64" s="8">
        <v>5.9</v>
      </c>
      <c r="U64" s="8">
        <v>37.200000000000003</v>
      </c>
      <c r="V64" s="8">
        <v>4.2</v>
      </c>
      <c r="W64" s="8">
        <v>4.8</v>
      </c>
      <c r="X64" s="8">
        <v>86.8</v>
      </c>
      <c r="Y64" s="8">
        <v>0.5</v>
      </c>
      <c r="Z64" s="8">
        <v>2.8</v>
      </c>
      <c r="AA64" s="8">
        <v>3.3</v>
      </c>
      <c r="AB64" s="8">
        <v>0.5</v>
      </c>
      <c r="AC64" s="8">
        <v>5.2</v>
      </c>
      <c r="AD64" s="8">
        <v>2.1</v>
      </c>
      <c r="AE64" s="8">
        <v>1.5</v>
      </c>
      <c r="AF64" s="8">
        <v>0.3</v>
      </c>
      <c r="AG64" s="8">
        <v>0.9</v>
      </c>
      <c r="AH64" s="8">
        <v>2.2000000000000002</v>
      </c>
      <c r="AI64" s="8">
        <v>3.6</v>
      </c>
      <c r="AJ64" s="8">
        <v>107.7</v>
      </c>
      <c r="AK64" s="8">
        <v>100.7</v>
      </c>
      <c r="AL64" s="8">
        <v>30.3</v>
      </c>
      <c r="AM64" s="8">
        <v>1.6</v>
      </c>
      <c r="AN64" s="8">
        <v>8.6</v>
      </c>
      <c r="AO64" s="8">
        <v>7.9</v>
      </c>
      <c r="AP64" s="8">
        <v>20.704000000000001</v>
      </c>
      <c r="AQ64" s="8">
        <v>1</v>
      </c>
      <c r="AR64" s="8">
        <v>0</v>
      </c>
      <c r="AS64" s="8">
        <v>10</v>
      </c>
      <c r="AT64" s="8">
        <v>350</v>
      </c>
      <c r="AU64" s="8">
        <v>11</v>
      </c>
      <c r="AV64" s="8">
        <v>7.0299999999999994</v>
      </c>
      <c r="AW64" s="8">
        <v>1.1302163833075733</v>
      </c>
      <c r="AX64" s="8">
        <v>19.3</v>
      </c>
      <c r="AY64" s="8">
        <v>1.1000000000000001</v>
      </c>
      <c r="AZ64" s="8">
        <v>31.9</v>
      </c>
      <c r="BA64" s="8">
        <v>2.4300000000000002</v>
      </c>
      <c r="BB64" s="8">
        <v>2</v>
      </c>
      <c r="BC64" s="8">
        <v>1.3</v>
      </c>
      <c r="BD64" s="8">
        <v>1588.4351699271238</v>
      </c>
      <c r="BE64" s="8">
        <v>23.7</v>
      </c>
      <c r="BF64" s="8">
        <v>9.6</v>
      </c>
      <c r="BG64" s="8">
        <v>5.2</v>
      </c>
      <c r="BH64" s="8">
        <v>54.2</v>
      </c>
      <c r="BI64" s="8">
        <v>28.675000000000001</v>
      </c>
      <c r="BJ64" s="8">
        <v>59</v>
      </c>
      <c r="BK64" s="8">
        <v>29.7</v>
      </c>
      <c r="BL64" s="8">
        <v>98.77</v>
      </c>
      <c r="BM64" s="8">
        <v>16.399999999999999</v>
      </c>
      <c r="BN64" s="8">
        <v>7</v>
      </c>
      <c r="BO64" s="8">
        <v>38.200000000000003</v>
      </c>
      <c r="BP64" s="8">
        <v>5.8</v>
      </c>
      <c r="BQ64" s="8">
        <v>7</v>
      </c>
      <c r="BR64" s="8">
        <v>0.24</v>
      </c>
      <c r="BS64" s="8">
        <v>4</v>
      </c>
      <c r="BT64" s="8">
        <v>9</v>
      </c>
      <c r="BU64" s="8">
        <v>12.650000000000002</v>
      </c>
      <c r="BV64" s="8">
        <v>6</v>
      </c>
      <c r="BW64" s="8">
        <v>3.5</v>
      </c>
      <c r="BX64" s="8">
        <v>24.4</v>
      </c>
      <c r="BY64" s="8">
        <v>21.799999999999997</v>
      </c>
      <c r="BZ64" s="8">
        <v>11.666666666666666</v>
      </c>
      <c r="CA64" s="8">
        <v>22.299999999999997</v>
      </c>
      <c r="CB64" s="8">
        <v>0.24029377481068478</v>
      </c>
      <c r="CC64" s="8">
        <v>0.28947368421052633</v>
      </c>
      <c r="CD64" s="8">
        <v>0.30565217391304345</v>
      </c>
      <c r="CE64" s="8">
        <v>0.6278979907264296</v>
      </c>
      <c r="CF64" s="8">
        <v>0.55142857142857149</v>
      </c>
      <c r="CG64" s="8">
        <v>6.1111111111111116E-2</v>
      </c>
      <c r="CH64" s="8">
        <v>0.63800000000000001</v>
      </c>
      <c r="CI64" s="8">
        <v>0.81</v>
      </c>
      <c r="CJ64" s="8">
        <v>0.13200000000000001</v>
      </c>
      <c r="CK64" s="8">
        <v>0.4</v>
      </c>
      <c r="CL64" s="8">
        <v>0.56521739130434789</v>
      </c>
      <c r="CM64" s="8">
        <v>0.88246398329284648</v>
      </c>
      <c r="CN64" s="8">
        <v>0.77428571428571435</v>
      </c>
      <c r="CO64" s="8">
        <v>0.84285714285714286</v>
      </c>
      <c r="CP64" s="8">
        <v>0.74249999999999994</v>
      </c>
      <c r="CQ64" s="8">
        <v>0.89790909090909088</v>
      </c>
      <c r="CR64" s="8">
        <v>0.68333333333333324</v>
      </c>
      <c r="CS64" s="8">
        <v>0.68273809523809526</v>
      </c>
      <c r="CT64" s="8">
        <v>0.41176470588235292</v>
      </c>
      <c r="CU64" s="8">
        <v>0.61612903225806459</v>
      </c>
      <c r="CV64" s="8">
        <v>0.48333333333333334</v>
      </c>
      <c r="CW64" s="8">
        <v>0.58333333333333337</v>
      </c>
      <c r="CX64" s="8">
        <v>0.8</v>
      </c>
      <c r="CY64" s="8">
        <v>0.44444444444444442</v>
      </c>
      <c r="CZ64" s="8">
        <v>0.45</v>
      </c>
      <c r="DA64" s="8">
        <v>0.60238095238095246</v>
      </c>
      <c r="DB64" s="8">
        <v>0.2857142857142857</v>
      </c>
      <c r="DC64" s="8">
        <v>0.35</v>
      </c>
      <c r="DD64" s="8">
        <v>0.73939393939393938</v>
      </c>
      <c r="DE64" s="8">
        <v>0.60555555555555551</v>
      </c>
      <c r="DF64" s="8">
        <v>0.3888888888888889</v>
      </c>
      <c r="DG64" s="8">
        <v>0.55749999999999988</v>
      </c>
      <c r="DH64" s="8">
        <v>0.63235203897548631</v>
      </c>
      <c r="DI64" s="16">
        <v>0.55742683727409048</v>
      </c>
    </row>
    <row r="65" spans="1:113" x14ac:dyDescent="0.25">
      <c r="A65" t="s">
        <v>71</v>
      </c>
      <c r="B65" t="s">
        <v>92</v>
      </c>
      <c r="C65" t="s">
        <v>72</v>
      </c>
      <c r="D65">
        <v>10.5</v>
      </c>
      <c r="E65" t="s">
        <v>73</v>
      </c>
      <c r="F65">
        <v>100.35</v>
      </c>
      <c r="G65">
        <v>29</v>
      </c>
      <c r="H65">
        <v>32</v>
      </c>
      <c r="I65">
        <v>25</v>
      </c>
      <c r="J65">
        <v>7</v>
      </c>
      <c r="K65" s="8">
        <v>0.78125</v>
      </c>
      <c r="L65" s="8">
        <v>5156.9375000000055</v>
      </c>
      <c r="M65" s="8">
        <v>34.6</v>
      </c>
      <c r="N65" s="8">
        <v>1107.2</v>
      </c>
      <c r="O65" s="8">
        <v>25.9</v>
      </c>
      <c r="P65" s="8">
        <v>9.3000000000000007</v>
      </c>
      <c r="Q65" s="8">
        <v>18.5</v>
      </c>
      <c r="R65" s="8">
        <v>50.2</v>
      </c>
      <c r="S65" s="8">
        <v>2.5</v>
      </c>
      <c r="T65" s="8">
        <v>6.3</v>
      </c>
      <c r="U65" s="8">
        <v>39.5</v>
      </c>
      <c r="V65" s="8">
        <v>4.9000000000000004</v>
      </c>
      <c r="W65" s="8">
        <v>5.5</v>
      </c>
      <c r="X65" s="8">
        <v>89.1</v>
      </c>
      <c r="Y65" s="8">
        <v>0.6</v>
      </c>
      <c r="Z65" s="8">
        <v>6.4</v>
      </c>
      <c r="AA65" s="8">
        <v>7</v>
      </c>
      <c r="AB65" s="8">
        <v>0.5</v>
      </c>
      <c r="AC65" s="8">
        <v>5.3</v>
      </c>
      <c r="AD65" s="8">
        <v>3.3</v>
      </c>
      <c r="AE65" s="8">
        <v>0.8</v>
      </c>
      <c r="AF65" s="8">
        <v>2.2000000000000002</v>
      </c>
      <c r="AG65" s="8">
        <v>0.9</v>
      </c>
      <c r="AH65" s="8">
        <v>2.2999999999999998</v>
      </c>
      <c r="AI65" s="8">
        <v>4.9000000000000004</v>
      </c>
      <c r="AJ65" s="8">
        <v>115.6</v>
      </c>
      <c r="AK65" s="8">
        <v>104.7</v>
      </c>
      <c r="AL65" s="8">
        <v>23.2</v>
      </c>
      <c r="AM65" s="8">
        <v>1.9</v>
      </c>
      <c r="AN65" s="8">
        <v>16.5</v>
      </c>
      <c r="AO65" s="8">
        <v>11.2</v>
      </c>
      <c r="AP65" s="8">
        <v>22.88</v>
      </c>
      <c r="AQ65" s="8">
        <v>6</v>
      </c>
      <c r="AR65" s="8">
        <v>1</v>
      </c>
      <c r="AS65" s="8">
        <v>11</v>
      </c>
      <c r="AT65" s="8">
        <v>510</v>
      </c>
      <c r="AU65" s="8">
        <v>15.399999999999999</v>
      </c>
      <c r="AV65" s="8">
        <v>6.8000000000000007</v>
      </c>
      <c r="AW65" s="8">
        <v>1.1319930069930071</v>
      </c>
      <c r="AX65" s="8">
        <v>18</v>
      </c>
      <c r="AY65" s="8">
        <v>1.3</v>
      </c>
      <c r="AZ65" s="8">
        <v>38.199999999999996</v>
      </c>
      <c r="BA65" s="8">
        <v>1.6</v>
      </c>
      <c r="BB65" s="8">
        <v>1.5</v>
      </c>
      <c r="BC65" s="8">
        <v>1</v>
      </c>
      <c r="BD65" s="8">
        <v>1762.1150589530075</v>
      </c>
      <c r="BE65" s="8">
        <v>26.5</v>
      </c>
      <c r="BF65" s="8">
        <v>13</v>
      </c>
      <c r="BG65" s="8">
        <v>9.9</v>
      </c>
      <c r="BH65" s="8">
        <v>56.8</v>
      </c>
      <c r="BI65" s="8">
        <v>31.924999999999997</v>
      </c>
      <c r="BJ65" s="8">
        <v>62</v>
      </c>
      <c r="BK65" s="8">
        <v>29.4</v>
      </c>
      <c r="BL65" s="8">
        <v>101.9</v>
      </c>
      <c r="BM65" s="8">
        <v>16.3</v>
      </c>
      <c r="BN65" s="8">
        <v>10.9</v>
      </c>
      <c r="BO65" s="8">
        <v>47.9</v>
      </c>
      <c r="BP65" s="8">
        <v>8</v>
      </c>
      <c r="BQ65" s="8">
        <v>6.5</v>
      </c>
      <c r="BR65" s="8">
        <v>0.255</v>
      </c>
      <c r="BS65" s="8">
        <v>6</v>
      </c>
      <c r="BT65" s="8">
        <v>9</v>
      </c>
      <c r="BU65" s="8">
        <v>15.169999999999998</v>
      </c>
      <c r="BV65" s="8">
        <v>10.1</v>
      </c>
      <c r="BW65" s="8">
        <v>4.0999999999999996</v>
      </c>
      <c r="BX65" s="8">
        <v>25.7</v>
      </c>
      <c r="BY65" s="8">
        <v>28.099999999999998</v>
      </c>
      <c r="BZ65" s="8">
        <v>17</v>
      </c>
      <c r="CA65" s="8">
        <v>29.799999999999997</v>
      </c>
      <c r="CB65" s="8">
        <v>0.28997470198236808</v>
      </c>
      <c r="CC65" s="8">
        <v>0.40526315789473683</v>
      </c>
      <c r="CD65" s="8">
        <v>0.29565217391304349</v>
      </c>
      <c r="CE65" s="8">
        <v>0.6288850038850039</v>
      </c>
      <c r="CF65" s="8">
        <v>0.51428571428571423</v>
      </c>
      <c r="CG65" s="8">
        <v>7.2222222222222229E-2</v>
      </c>
      <c r="CH65" s="8">
        <v>0.7639999999999999</v>
      </c>
      <c r="CI65" s="8">
        <v>0.53333333333333333</v>
      </c>
      <c r="CJ65" s="8">
        <v>0.28000000000000003</v>
      </c>
      <c r="CK65" s="8">
        <v>0.3</v>
      </c>
      <c r="CL65" s="8">
        <v>0.43478260869565222</v>
      </c>
      <c r="CM65" s="8">
        <v>0.9789528105294486</v>
      </c>
      <c r="CN65" s="8">
        <v>0.81142857142857139</v>
      </c>
      <c r="CO65" s="8">
        <v>0.88571428571428568</v>
      </c>
      <c r="CP65" s="8">
        <v>0.73499999999999999</v>
      </c>
      <c r="CQ65" s="8">
        <v>0.92636363636363639</v>
      </c>
      <c r="CR65" s="8">
        <v>0.6791666666666667</v>
      </c>
      <c r="CS65" s="8">
        <v>0.76011904761904758</v>
      </c>
      <c r="CT65" s="8">
        <v>0.64117647058823535</v>
      </c>
      <c r="CU65" s="8">
        <v>0.77258064516129032</v>
      </c>
      <c r="CV65" s="8">
        <v>0.66666666666666663</v>
      </c>
      <c r="CW65" s="8">
        <v>0.54166666666666663</v>
      </c>
      <c r="CX65" s="8">
        <v>0.85000000000000009</v>
      </c>
      <c r="CY65" s="8">
        <v>0.66666666666666663</v>
      </c>
      <c r="CZ65" s="8">
        <v>0.45</v>
      </c>
      <c r="DA65" s="8">
        <v>0.72238095238095235</v>
      </c>
      <c r="DB65" s="8">
        <v>0.48095238095238091</v>
      </c>
      <c r="DC65" s="8">
        <v>0.41</v>
      </c>
      <c r="DD65" s="8">
        <v>0.77878787878787881</v>
      </c>
      <c r="DE65" s="8">
        <v>0.78055555555555545</v>
      </c>
      <c r="DF65" s="8">
        <v>0.56666666666666665</v>
      </c>
      <c r="DG65" s="8">
        <v>0.74499999999999988</v>
      </c>
      <c r="DH65" s="8">
        <v>0.76309132100623178</v>
      </c>
      <c r="DI65" s="16">
        <v>0.62004253448907976</v>
      </c>
    </row>
    <row r="66" spans="1:113" x14ac:dyDescent="0.25">
      <c r="A66" t="s">
        <v>86</v>
      </c>
      <c r="B66" t="s">
        <v>91</v>
      </c>
      <c r="C66" t="s">
        <v>62</v>
      </c>
      <c r="D66">
        <v>11</v>
      </c>
      <c r="E66" t="s">
        <v>83</v>
      </c>
      <c r="F66">
        <v>97.34</v>
      </c>
      <c r="G66">
        <v>29</v>
      </c>
      <c r="H66">
        <v>20</v>
      </c>
      <c r="I66">
        <v>8</v>
      </c>
      <c r="J66">
        <v>12</v>
      </c>
      <c r="K66" s="8">
        <v>0.4</v>
      </c>
      <c r="L66" s="8">
        <v>9547</v>
      </c>
      <c r="M66" s="8">
        <v>35.299999999999997</v>
      </c>
      <c r="N66" s="8">
        <v>706</v>
      </c>
      <c r="O66" s="8">
        <v>22.4</v>
      </c>
      <c r="P66" s="8">
        <v>7.8</v>
      </c>
      <c r="Q66" s="8">
        <v>19.100000000000001</v>
      </c>
      <c r="R66" s="8">
        <v>40.6</v>
      </c>
      <c r="S66" s="8">
        <v>2</v>
      </c>
      <c r="T66" s="8">
        <v>5.6</v>
      </c>
      <c r="U66" s="8">
        <v>34.799999999999997</v>
      </c>
      <c r="V66" s="8">
        <v>4.9000000000000004</v>
      </c>
      <c r="W66" s="8">
        <v>6.8</v>
      </c>
      <c r="X66" s="8">
        <v>72.099999999999994</v>
      </c>
      <c r="Y66" s="8">
        <v>1.5</v>
      </c>
      <c r="Z66" s="8">
        <v>7.7</v>
      </c>
      <c r="AA66" s="8">
        <v>9.1999999999999993</v>
      </c>
      <c r="AB66" s="8">
        <v>0.1</v>
      </c>
      <c r="AC66" s="8">
        <v>9.5</v>
      </c>
      <c r="AD66" s="8">
        <v>4.7</v>
      </c>
      <c r="AE66" s="8">
        <v>2.2000000000000002</v>
      </c>
      <c r="AF66" s="8">
        <v>0.1</v>
      </c>
      <c r="AG66" s="8">
        <v>1.2</v>
      </c>
      <c r="AH66" s="8">
        <v>2.7</v>
      </c>
      <c r="AI66" s="8">
        <v>5.2</v>
      </c>
      <c r="AJ66" s="8">
        <v>106.9</v>
      </c>
      <c r="AK66" s="8">
        <v>100.1</v>
      </c>
      <c r="AL66" s="8">
        <v>45</v>
      </c>
      <c r="AM66" s="8">
        <v>3.8</v>
      </c>
      <c r="AN66" s="8">
        <v>22.1</v>
      </c>
      <c r="AO66" s="8">
        <v>13</v>
      </c>
      <c r="AP66" s="8">
        <v>24.528000000000002</v>
      </c>
      <c r="AQ66" s="8">
        <v>12</v>
      </c>
      <c r="AR66" s="8">
        <v>6</v>
      </c>
      <c r="AS66" s="8">
        <v>9.5</v>
      </c>
      <c r="AT66" s="8">
        <v>500</v>
      </c>
      <c r="AU66" s="8">
        <v>17.8</v>
      </c>
      <c r="AV66" s="8">
        <v>6.73</v>
      </c>
      <c r="AW66" s="8">
        <v>0.91324200913241993</v>
      </c>
      <c r="AX66" s="8">
        <v>26.4</v>
      </c>
      <c r="AY66" s="8">
        <v>0.4</v>
      </c>
      <c r="AZ66" s="8">
        <v>41.099999999999994</v>
      </c>
      <c r="BA66" s="8">
        <v>2.0299999999999998</v>
      </c>
      <c r="BB66" s="8">
        <v>3.3</v>
      </c>
      <c r="BC66" s="8">
        <v>2.1</v>
      </c>
      <c r="BD66" s="8">
        <v>1536.9676936096212</v>
      </c>
      <c r="BE66" s="8">
        <v>25.7</v>
      </c>
      <c r="BF66" s="8">
        <v>17</v>
      </c>
      <c r="BG66" s="8">
        <v>12.6</v>
      </c>
      <c r="BH66" s="8">
        <v>45.7</v>
      </c>
      <c r="BI66" s="8">
        <v>28.905000000000001</v>
      </c>
      <c r="BJ66" s="8">
        <v>50.6</v>
      </c>
      <c r="BK66" s="8">
        <v>31.4</v>
      </c>
      <c r="BL66" s="8">
        <v>99.45</v>
      </c>
      <c r="BM66" s="8">
        <v>17.399999999999999</v>
      </c>
      <c r="BN66" s="8">
        <v>6.8</v>
      </c>
      <c r="BO66" s="8">
        <v>49.8</v>
      </c>
      <c r="BP66" s="8">
        <v>4.4000000000000004</v>
      </c>
      <c r="BQ66" s="8">
        <v>8</v>
      </c>
      <c r="BR66" s="8">
        <v>0.16500000000000001</v>
      </c>
      <c r="BS66" s="8">
        <v>4</v>
      </c>
      <c r="BT66" s="8">
        <v>11.5</v>
      </c>
      <c r="BU66" s="8">
        <v>10.039999999999996</v>
      </c>
      <c r="BV66" s="8">
        <v>14</v>
      </c>
      <c r="BW66" s="8">
        <v>6</v>
      </c>
      <c r="BX66" s="8">
        <v>23</v>
      </c>
      <c r="BY66" s="8">
        <v>25.499999999999996</v>
      </c>
      <c r="BZ66" s="8">
        <v>16.666666666666668</v>
      </c>
      <c r="CA66" s="8">
        <v>26.800000000000004</v>
      </c>
      <c r="CB66" s="8">
        <v>0.28968654015509432</v>
      </c>
      <c r="CC66" s="8">
        <v>0.46842105263157896</v>
      </c>
      <c r="CD66" s="8">
        <v>0.29260869565217396</v>
      </c>
      <c r="CE66" s="8">
        <v>0.50735667174023324</v>
      </c>
      <c r="CF66" s="8">
        <v>0.75428571428571423</v>
      </c>
      <c r="CG66" s="8">
        <v>2.2222222222222223E-2</v>
      </c>
      <c r="CH66" s="8">
        <v>0.82199999999999984</v>
      </c>
      <c r="CI66" s="8">
        <v>0.67666666666666664</v>
      </c>
      <c r="CJ66" s="8">
        <v>0.36799999999999999</v>
      </c>
      <c r="CK66" s="8">
        <v>0.65999999999999992</v>
      </c>
      <c r="CL66" s="8">
        <v>0.91304347826086962</v>
      </c>
      <c r="CM66" s="8">
        <v>0.85387094089423399</v>
      </c>
      <c r="CN66" s="8">
        <v>0.65285714285714291</v>
      </c>
      <c r="CO66" s="8">
        <v>0.72285714285714286</v>
      </c>
      <c r="CP66" s="8">
        <v>0.78499999999999992</v>
      </c>
      <c r="CQ66" s="8">
        <v>0.90409090909090917</v>
      </c>
      <c r="CR66" s="8">
        <v>0.72499999999999998</v>
      </c>
      <c r="CS66" s="8">
        <v>0.68821428571428578</v>
      </c>
      <c r="CT66" s="8">
        <v>0.39999999999999997</v>
      </c>
      <c r="CU66" s="8">
        <v>0.8032258064516129</v>
      </c>
      <c r="CV66" s="8">
        <v>0.3666666666666667</v>
      </c>
      <c r="CW66" s="8">
        <v>0.66666666666666663</v>
      </c>
      <c r="CX66" s="8">
        <v>0.55000000000000004</v>
      </c>
      <c r="CY66" s="8">
        <v>0.44444444444444442</v>
      </c>
      <c r="CZ66" s="8">
        <v>0.57499999999999996</v>
      </c>
      <c r="DA66" s="8">
        <v>0.47809523809523791</v>
      </c>
      <c r="DB66" s="8">
        <v>0.66666666666666663</v>
      </c>
      <c r="DC66" s="8">
        <v>0.6</v>
      </c>
      <c r="DD66" s="8">
        <v>0.69696969696969702</v>
      </c>
      <c r="DE66" s="8">
        <v>0.70833333333333326</v>
      </c>
      <c r="DF66" s="8">
        <v>0.55555555555555558</v>
      </c>
      <c r="DG66" s="8">
        <v>0.67000000000000015</v>
      </c>
      <c r="DH66" s="8">
        <v>0.76233300040814289</v>
      </c>
      <c r="DI66" s="16">
        <v>0.61751412494159996</v>
      </c>
    </row>
    <row r="67" spans="1:113" x14ac:dyDescent="0.25">
      <c r="A67" t="s">
        <v>61</v>
      </c>
      <c r="B67" t="s">
        <v>91</v>
      </c>
      <c r="C67" t="s">
        <v>62</v>
      </c>
      <c r="D67">
        <v>11</v>
      </c>
      <c r="E67" t="s">
        <v>63</v>
      </c>
      <c r="F67">
        <v>97.11</v>
      </c>
      <c r="G67">
        <v>27</v>
      </c>
      <c r="H67">
        <v>22</v>
      </c>
      <c r="I67">
        <v>13</v>
      </c>
      <c r="J67">
        <v>9</v>
      </c>
      <c r="K67" s="8">
        <v>0.59090909090909094</v>
      </c>
      <c r="L67" s="8">
        <v>3281.0416666666752</v>
      </c>
      <c r="M67" s="8">
        <v>36.5</v>
      </c>
      <c r="N67" s="8">
        <v>803</v>
      </c>
      <c r="O67" s="8">
        <v>25.4</v>
      </c>
      <c r="P67" s="8">
        <v>8</v>
      </c>
      <c r="Q67" s="8">
        <v>19</v>
      </c>
      <c r="R67" s="8">
        <v>42</v>
      </c>
      <c r="S67" s="8">
        <v>2.5</v>
      </c>
      <c r="T67" s="8">
        <v>7.6</v>
      </c>
      <c r="U67" s="8">
        <v>32.9</v>
      </c>
      <c r="V67" s="8">
        <v>7</v>
      </c>
      <c r="W67" s="8">
        <v>7.5</v>
      </c>
      <c r="X67" s="8">
        <v>92.2</v>
      </c>
      <c r="Y67" s="8">
        <v>1.1000000000000001</v>
      </c>
      <c r="Z67" s="8">
        <v>4</v>
      </c>
      <c r="AA67" s="8">
        <v>5</v>
      </c>
      <c r="AB67" s="8">
        <v>0.2</v>
      </c>
      <c r="AC67" s="8">
        <v>6.1</v>
      </c>
      <c r="AD67" s="8">
        <v>3</v>
      </c>
      <c r="AE67" s="8">
        <v>1</v>
      </c>
      <c r="AF67" s="8">
        <v>0.5</v>
      </c>
      <c r="AG67" s="8">
        <v>1.3</v>
      </c>
      <c r="AH67" s="8">
        <v>1.5</v>
      </c>
      <c r="AI67" s="8">
        <v>5</v>
      </c>
      <c r="AJ67" s="8">
        <v>105.5</v>
      </c>
      <c r="AK67" s="8">
        <v>100.4</v>
      </c>
      <c r="AL67" s="8">
        <v>29.4</v>
      </c>
      <c r="AM67" s="8">
        <v>2.9</v>
      </c>
      <c r="AN67" s="8">
        <v>10.3</v>
      </c>
      <c r="AO67" s="8">
        <v>9.6999999999999993</v>
      </c>
      <c r="AP67" s="8">
        <v>23.439999999999998</v>
      </c>
      <c r="AQ67" s="8">
        <v>3</v>
      </c>
      <c r="AR67" s="8">
        <v>0</v>
      </c>
      <c r="AS67" s="8">
        <v>11.5</v>
      </c>
      <c r="AT67" s="8">
        <v>500</v>
      </c>
      <c r="AU67" s="8">
        <v>12.4</v>
      </c>
      <c r="AV67" s="8">
        <v>6.61</v>
      </c>
      <c r="AW67" s="8">
        <v>1.0836177474402731</v>
      </c>
      <c r="AX67" s="8">
        <v>19.600000000000001</v>
      </c>
      <c r="AY67" s="8">
        <v>0.4</v>
      </c>
      <c r="AZ67" s="8">
        <v>36.5</v>
      </c>
      <c r="BA67" s="8">
        <v>2.0099999999999998</v>
      </c>
      <c r="BB67" s="8">
        <v>1.8</v>
      </c>
      <c r="BC67" s="8">
        <v>1.7</v>
      </c>
      <c r="BD67" s="8">
        <v>1554.8335564204526</v>
      </c>
      <c r="BE67" s="8">
        <v>36.799999999999997</v>
      </c>
      <c r="BF67" s="8">
        <v>11</v>
      </c>
      <c r="BG67" s="8">
        <v>6.6</v>
      </c>
      <c r="BH67" s="8">
        <v>48.6</v>
      </c>
      <c r="BI67" s="8">
        <v>29.03</v>
      </c>
      <c r="BJ67" s="8">
        <v>56.9</v>
      </c>
      <c r="BK67" s="8">
        <v>29.2</v>
      </c>
      <c r="BL67" s="8">
        <v>99.3</v>
      </c>
      <c r="BM67" s="8">
        <v>16.5</v>
      </c>
      <c r="BN67" s="8">
        <v>5.2</v>
      </c>
      <c r="BO67" s="8">
        <v>42.2</v>
      </c>
      <c r="BP67" s="8">
        <v>4.4000000000000004</v>
      </c>
      <c r="BQ67" s="8">
        <v>6.5</v>
      </c>
      <c r="BR67" s="8">
        <v>0.25</v>
      </c>
      <c r="BS67" s="8">
        <v>4</v>
      </c>
      <c r="BT67" s="8">
        <v>12</v>
      </c>
      <c r="BU67" s="8">
        <v>12.219999999999997</v>
      </c>
      <c r="BV67" s="8">
        <v>13</v>
      </c>
      <c r="BW67" s="8">
        <v>5.5</v>
      </c>
      <c r="BX67" s="8">
        <v>25</v>
      </c>
      <c r="BY67" s="8">
        <v>23.5</v>
      </c>
      <c r="BZ67" s="8">
        <v>16.666666666666668</v>
      </c>
      <c r="CA67" s="8">
        <v>25.7</v>
      </c>
      <c r="CB67" s="8">
        <v>0.2551134383945079</v>
      </c>
      <c r="CC67" s="8">
        <v>0.32631578947368423</v>
      </c>
      <c r="CD67" s="8">
        <v>0.28739130434782612</v>
      </c>
      <c r="CE67" s="8">
        <v>0.60200985968904053</v>
      </c>
      <c r="CF67" s="8">
        <v>0.56000000000000005</v>
      </c>
      <c r="CG67" s="8">
        <v>2.2222222222222223E-2</v>
      </c>
      <c r="CH67" s="8">
        <v>0.73</v>
      </c>
      <c r="CI67" s="8">
        <v>0.66999999999999993</v>
      </c>
      <c r="CJ67" s="8">
        <v>0.2</v>
      </c>
      <c r="CK67" s="8">
        <v>0.36</v>
      </c>
      <c r="CL67" s="8">
        <v>0.73913043478260876</v>
      </c>
      <c r="CM67" s="8">
        <v>0.86379642023358483</v>
      </c>
      <c r="CN67" s="8">
        <v>0.69428571428571428</v>
      </c>
      <c r="CO67" s="8">
        <v>0.81285714285714283</v>
      </c>
      <c r="CP67" s="8">
        <v>0.73</v>
      </c>
      <c r="CQ67" s="8">
        <v>0.90272727272727271</v>
      </c>
      <c r="CR67" s="8">
        <v>0.6875</v>
      </c>
      <c r="CS67" s="8">
        <v>0.69119047619047624</v>
      </c>
      <c r="CT67" s="8">
        <v>0.30588235294117649</v>
      </c>
      <c r="CU67" s="8">
        <v>0.6806451612903226</v>
      </c>
      <c r="CV67" s="8">
        <v>0.3666666666666667</v>
      </c>
      <c r="CW67" s="8">
        <v>0.54166666666666663</v>
      </c>
      <c r="CX67" s="8">
        <v>0.83333333333333337</v>
      </c>
      <c r="CY67" s="8">
        <v>0.44444444444444442</v>
      </c>
      <c r="CZ67" s="8">
        <v>0.6</v>
      </c>
      <c r="DA67" s="8">
        <v>0.58190476190476181</v>
      </c>
      <c r="DB67" s="8">
        <v>0.61904761904761907</v>
      </c>
      <c r="DC67" s="8">
        <v>0.55000000000000004</v>
      </c>
      <c r="DD67" s="8">
        <v>0.75757575757575757</v>
      </c>
      <c r="DE67" s="8">
        <v>0.65277777777777779</v>
      </c>
      <c r="DF67" s="8">
        <v>0.55555555555555558</v>
      </c>
      <c r="DG67" s="8">
        <v>0.64249999999999996</v>
      </c>
      <c r="DH67" s="8">
        <v>0.67135115366975762</v>
      </c>
      <c r="DI67" s="16">
        <v>0.5838368089901067</v>
      </c>
    </row>
    <row r="68" spans="1:113" x14ac:dyDescent="0.25">
      <c r="A68" t="s">
        <v>61</v>
      </c>
      <c r="B68" t="s">
        <v>93</v>
      </c>
      <c r="C68" t="s">
        <v>62</v>
      </c>
      <c r="D68">
        <v>11</v>
      </c>
      <c r="E68" t="s">
        <v>63</v>
      </c>
      <c r="F68">
        <v>97.11</v>
      </c>
      <c r="G68">
        <v>27</v>
      </c>
      <c r="H68">
        <v>54</v>
      </c>
      <c r="I68">
        <v>30</v>
      </c>
      <c r="J68">
        <v>24</v>
      </c>
      <c r="K68" s="8">
        <v>0.55555555555555558</v>
      </c>
      <c r="L68" s="8">
        <v>9843.1250000000255</v>
      </c>
      <c r="M68" s="8">
        <v>36.5</v>
      </c>
      <c r="N68" s="8">
        <v>1971</v>
      </c>
      <c r="O68" s="8">
        <v>26.3</v>
      </c>
      <c r="P68" s="8">
        <v>8.6</v>
      </c>
      <c r="Q68" s="8">
        <v>19.100000000000001</v>
      </c>
      <c r="R68" s="8">
        <v>44.9</v>
      </c>
      <c r="S68" s="8">
        <v>3</v>
      </c>
      <c r="T68" s="8">
        <v>8.1999999999999993</v>
      </c>
      <c r="U68" s="8">
        <v>36.9</v>
      </c>
      <c r="V68" s="8">
        <v>6.2</v>
      </c>
      <c r="W68" s="8">
        <v>6.7</v>
      </c>
      <c r="X68" s="8">
        <v>91.8</v>
      </c>
      <c r="Y68" s="8">
        <v>0.7</v>
      </c>
      <c r="Z68" s="8">
        <v>3.9</v>
      </c>
      <c r="AA68" s="8">
        <v>4.5</v>
      </c>
      <c r="AB68" s="8">
        <v>0.2</v>
      </c>
      <c r="AC68" s="8">
        <v>6.6</v>
      </c>
      <c r="AD68" s="8">
        <v>3.1</v>
      </c>
      <c r="AE68" s="8">
        <v>1</v>
      </c>
      <c r="AF68" s="8">
        <v>0.4</v>
      </c>
      <c r="AG68" s="8">
        <v>1.1000000000000001</v>
      </c>
      <c r="AH68" s="8">
        <v>1.7</v>
      </c>
      <c r="AI68" s="8">
        <v>5.0999999999999996</v>
      </c>
      <c r="AJ68" s="8">
        <v>109.9</v>
      </c>
      <c r="AK68" s="8">
        <v>105.7</v>
      </c>
      <c r="AL68" s="8">
        <v>30.3</v>
      </c>
      <c r="AM68" s="8">
        <v>1.8</v>
      </c>
      <c r="AN68" s="8">
        <v>10.199999999999999</v>
      </c>
      <c r="AO68" s="8">
        <v>10</v>
      </c>
      <c r="AP68" s="8">
        <v>23.684000000000005</v>
      </c>
      <c r="AQ68" s="8">
        <v>8</v>
      </c>
      <c r="AR68" s="8">
        <v>0</v>
      </c>
      <c r="AS68" s="8">
        <v>11</v>
      </c>
      <c r="AT68" s="8">
        <v>520</v>
      </c>
      <c r="AU68" s="8">
        <v>11.8</v>
      </c>
      <c r="AV68" s="8">
        <v>6.6</v>
      </c>
      <c r="AW68" s="8">
        <v>1.1104543151494679</v>
      </c>
      <c r="AX68" s="8">
        <v>20.9</v>
      </c>
      <c r="AY68" s="8">
        <v>0.4</v>
      </c>
      <c r="AZ68" s="8">
        <v>37.4</v>
      </c>
      <c r="BA68" s="8">
        <v>2.1</v>
      </c>
      <c r="BB68" s="8">
        <v>1.8</v>
      </c>
      <c r="BC68" s="8">
        <v>1.7</v>
      </c>
      <c r="BD68" s="8">
        <v>1538.7436984586557</v>
      </c>
      <c r="BE68" s="8">
        <v>32.5</v>
      </c>
      <c r="BF68" s="8">
        <v>12</v>
      </c>
      <c r="BG68" s="8">
        <v>6</v>
      </c>
      <c r="BH68" s="8">
        <v>52.9</v>
      </c>
      <c r="BI68" s="8">
        <v>30.234999999999999</v>
      </c>
      <c r="BJ68" s="8">
        <v>59.8</v>
      </c>
      <c r="BK68" s="8">
        <v>29.4</v>
      </c>
      <c r="BL68" s="8">
        <v>98.3</v>
      </c>
      <c r="BM68" s="8">
        <v>16.3</v>
      </c>
      <c r="BN68" s="8">
        <v>4.3</v>
      </c>
      <c r="BO68" s="8">
        <v>42.8</v>
      </c>
      <c r="BP68" s="8">
        <v>3.3</v>
      </c>
      <c r="BQ68" s="8">
        <v>5.8</v>
      </c>
      <c r="BR68" s="8">
        <v>0.2</v>
      </c>
      <c r="BS68" s="8">
        <v>3</v>
      </c>
      <c r="BT68" s="8">
        <v>11.2</v>
      </c>
      <c r="BU68" s="8">
        <v>13.049999999999999</v>
      </c>
      <c r="BV68" s="8">
        <v>13.4</v>
      </c>
      <c r="BW68" s="8">
        <v>5.3</v>
      </c>
      <c r="BX68" s="8">
        <v>24.5</v>
      </c>
      <c r="BY68" s="8">
        <v>24.699999999999996</v>
      </c>
      <c r="BZ68" s="8">
        <v>17.333333333333332</v>
      </c>
      <c r="CA68" s="8">
        <v>26.999999999999996</v>
      </c>
      <c r="CB68" s="8">
        <v>0.26850549631169823</v>
      </c>
      <c r="CC68" s="8">
        <v>0.31052631578947371</v>
      </c>
      <c r="CD68" s="8">
        <v>0.28695652173913044</v>
      </c>
      <c r="CE68" s="8">
        <v>0.61691906397192664</v>
      </c>
      <c r="CF68" s="8">
        <v>0.59714285714285709</v>
      </c>
      <c r="CG68" s="8">
        <v>2.2222222222222223E-2</v>
      </c>
      <c r="CH68" s="8">
        <v>0.748</v>
      </c>
      <c r="CI68" s="8">
        <v>0.70000000000000007</v>
      </c>
      <c r="CJ68" s="8">
        <v>0.18</v>
      </c>
      <c r="CK68" s="8">
        <v>0.36</v>
      </c>
      <c r="CL68" s="8">
        <v>0.73913043478260876</v>
      </c>
      <c r="CM68" s="8">
        <v>0.85485761025480866</v>
      </c>
      <c r="CN68" s="8">
        <v>0.75571428571428567</v>
      </c>
      <c r="CO68" s="8">
        <v>0.8542857142857142</v>
      </c>
      <c r="CP68" s="8">
        <v>0.73499999999999999</v>
      </c>
      <c r="CQ68" s="8">
        <v>0.89363636363636356</v>
      </c>
      <c r="CR68" s="8">
        <v>0.6791666666666667</v>
      </c>
      <c r="CS68" s="8">
        <v>0.7198809523809524</v>
      </c>
      <c r="CT68" s="8">
        <v>0.25294117647058822</v>
      </c>
      <c r="CU68" s="8">
        <v>0.69032258064516128</v>
      </c>
      <c r="CV68" s="8">
        <v>0.27499999999999997</v>
      </c>
      <c r="CW68" s="8">
        <v>0.48333333333333334</v>
      </c>
      <c r="CX68" s="8">
        <v>0.66666666666666674</v>
      </c>
      <c r="CY68" s="8">
        <v>0.33333333333333331</v>
      </c>
      <c r="CZ68" s="8">
        <v>0.55999999999999994</v>
      </c>
      <c r="DA68" s="8">
        <v>0.62142857142857133</v>
      </c>
      <c r="DB68" s="8">
        <v>0.63809523809523816</v>
      </c>
      <c r="DC68" s="8">
        <v>0.53</v>
      </c>
      <c r="DD68" s="8">
        <v>0.74242424242424243</v>
      </c>
      <c r="DE68" s="8">
        <v>0.68611111111111101</v>
      </c>
      <c r="DF68" s="8">
        <v>0.57777777777777772</v>
      </c>
      <c r="DG68" s="8">
        <v>0.67499999999999993</v>
      </c>
      <c r="DH68" s="8">
        <v>0.70659341134657427</v>
      </c>
      <c r="DI68" s="16">
        <v>0.5778895766006128</v>
      </c>
    </row>
    <row r="69" spans="1:113" x14ac:dyDescent="0.25">
      <c r="A69" t="s">
        <v>74</v>
      </c>
      <c r="B69" t="s">
        <v>93</v>
      </c>
      <c r="C69" t="s">
        <v>62</v>
      </c>
      <c r="D69">
        <v>11</v>
      </c>
      <c r="E69" t="s">
        <v>75</v>
      </c>
      <c r="F69">
        <v>96.75</v>
      </c>
      <c r="G69">
        <v>26</v>
      </c>
      <c r="H69">
        <v>57</v>
      </c>
      <c r="I69">
        <v>40</v>
      </c>
      <c r="J69">
        <v>17</v>
      </c>
      <c r="K69" s="8">
        <v>0.70175438596491224</v>
      </c>
      <c r="L69" s="8">
        <v>24800.375000000025</v>
      </c>
      <c r="M69" s="8">
        <v>32.5</v>
      </c>
      <c r="N69" s="8">
        <v>1852.5</v>
      </c>
      <c r="O69" s="8">
        <v>24.9</v>
      </c>
      <c r="P69" s="8">
        <v>9.1</v>
      </c>
      <c r="Q69" s="8">
        <v>18.399999999999999</v>
      </c>
      <c r="R69" s="8">
        <v>49.2</v>
      </c>
      <c r="S69" s="8">
        <v>2.8</v>
      </c>
      <c r="T69" s="8">
        <v>6.8</v>
      </c>
      <c r="U69" s="8">
        <v>41</v>
      </c>
      <c r="V69" s="8">
        <v>4</v>
      </c>
      <c r="W69" s="8">
        <v>4.5</v>
      </c>
      <c r="X69" s="8">
        <v>89</v>
      </c>
      <c r="Y69" s="8">
        <v>0.5</v>
      </c>
      <c r="Z69" s="8">
        <v>3.2</v>
      </c>
      <c r="AA69" s="8">
        <v>3.7</v>
      </c>
      <c r="AB69" s="8">
        <v>0.5</v>
      </c>
      <c r="AC69" s="8">
        <v>5.0999999999999996</v>
      </c>
      <c r="AD69" s="8">
        <v>2.2999999999999998</v>
      </c>
      <c r="AE69" s="8">
        <v>1.1000000000000001</v>
      </c>
      <c r="AF69" s="8">
        <v>0.3</v>
      </c>
      <c r="AG69" s="8">
        <v>0.8</v>
      </c>
      <c r="AH69" s="8">
        <v>2</v>
      </c>
      <c r="AI69" s="8">
        <v>3.5</v>
      </c>
      <c r="AJ69" s="8">
        <v>110</v>
      </c>
      <c r="AK69" s="8">
        <v>104.1</v>
      </c>
      <c r="AL69" s="8">
        <v>28.1</v>
      </c>
      <c r="AM69" s="8">
        <v>1.7</v>
      </c>
      <c r="AN69" s="8">
        <v>9.4</v>
      </c>
      <c r="AO69" s="8">
        <v>8.1999999999999993</v>
      </c>
      <c r="AP69" s="8">
        <v>21.443999999999999</v>
      </c>
      <c r="AQ69" s="8">
        <v>1</v>
      </c>
      <c r="AR69" s="8">
        <v>0</v>
      </c>
      <c r="AS69" s="8">
        <v>9.1</v>
      </c>
      <c r="AT69" s="8">
        <v>410</v>
      </c>
      <c r="AU69" s="8">
        <v>10.700000000000001</v>
      </c>
      <c r="AV69" s="8">
        <v>6.4599999999999991</v>
      </c>
      <c r="AW69" s="8">
        <v>1.1611639619473979</v>
      </c>
      <c r="AX69" s="8">
        <v>18.600000000000001</v>
      </c>
      <c r="AY69" s="8">
        <v>1.1000000000000001</v>
      </c>
      <c r="AZ69" s="8">
        <v>33.699999999999996</v>
      </c>
      <c r="BA69" s="8">
        <v>2.2599999999999998</v>
      </c>
      <c r="BB69" s="8">
        <v>2</v>
      </c>
      <c r="BC69" s="8">
        <v>1.3</v>
      </c>
      <c r="BD69" s="8">
        <v>1741.4250038744105</v>
      </c>
      <c r="BE69" s="8">
        <v>21.7</v>
      </c>
      <c r="BF69" s="8">
        <v>10</v>
      </c>
      <c r="BG69" s="8">
        <v>5.6</v>
      </c>
      <c r="BH69" s="8">
        <v>56.8</v>
      </c>
      <c r="BI69" s="8">
        <v>29.594999999999999</v>
      </c>
      <c r="BJ69" s="8">
        <v>61.1</v>
      </c>
      <c r="BK69" s="8">
        <v>30</v>
      </c>
      <c r="BL69" s="8">
        <v>98.23</v>
      </c>
      <c r="BM69" s="8">
        <v>16.600000000000001</v>
      </c>
      <c r="BN69" s="8">
        <v>5.9</v>
      </c>
      <c r="BO69" s="8">
        <v>38.799999999999997</v>
      </c>
      <c r="BP69" s="8">
        <v>4.5</v>
      </c>
      <c r="BQ69" s="8">
        <v>6.4</v>
      </c>
      <c r="BR69" s="8">
        <v>0.22600000000000001</v>
      </c>
      <c r="BS69" s="8">
        <v>2.5</v>
      </c>
      <c r="BT69" s="8">
        <v>8</v>
      </c>
      <c r="BU69" s="8">
        <v>13.580000000000002</v>
      </c>
      <c r="BV69" s="8">
        <v>6.4</v>
      </c>
      <c r="BW69" s="8">
        <v>4.4000000000000004</v>
      </c>
      <c r="BX69" s="8">
        <v>26</v>
      </c>
      <c r="BY69" s="8">
        <v>22.999999999999996</v>
      </c>
      <c r="BZ69" s="8">
        <v>13.666666666666666</v>
      </c>
      <c r="CA69" s="8">
        <v>23.699999999999996</v>
      </c>
      <c r="CB69" s="8">
        <v>0.25038201745668082</v>
      </c>
      <c r="CC69" s="8">
        <v>0.2815789473684211</v>
      </c>
      <c r="CD69" s="8">
        <v>0.28086956521739126</v>
      </c>
      <c r="CE69" s="8">
        <v>0.64509108997077658</v>
      </c>
      <c r="CF69" s="8">
        <v>0.53142857142857147</v>
      </c>
      <c r="CG69" s="8">
        <v>6.1111111111111116E-2</v>
      </c>
      <c r="CH69" s="8">
        <v>0.67399999999999993</v>
      </c>
      <c r="CI69" s="8">
        <v>0.7533333333333333</v>
      </c>
      <c r="CJ69" s="8">
        <v>0.14800000000000002</v>
      </c>
      <c r="CK69" s="8">
        <v>0.4</v>
      </c>
      <c r="CL69" s="8">
        <v>0.56521739130434789</v>
      </c>
      <c r="CM69" s="8">
        <v>0.96745833548578364</v>
      </c>
      <c r="CN69" s="8">
        <v>0.81142857142857139</v>
      </c>
      <c r="CO69" s="8">
        <v>0.87285714285714289</v>
      </c>
      <c r="CP69" s="8">
        <v>0.75</v>
      </c>
      <c r="CQ69" s="8">
        <v>0.89300000000000002</v>
      </c>
      <c r="CR69" s="8">
        <v>0.69166666666666676</v>
      </c>
      <c r="CS69" s="8">
        <v>0.70464285714285713</v>
      </c>
      <c r="CT69" s="8">
        <v>0.34705882352941181</v>
      </c>
      <c r="CU69" s="8">
        <v>0.62580645161290316</v>
      </c>
      <c r="CV69" s="8">
        <v>0.375</v>
      </c>
      <c r="CW69" s="8">
        <v>0.53333333333333333</v>
      </c>
      <c r="CX69" s="8">
        <v>0.75333333333333341</v>
      </c>
      <c r="CY69" s="8">
        <v>0.27777777777777779</v>
      </c>
      <c r="CZ69" s="8">
        <v>0.4</v>
      </c>
      <c r="DA69" s="8">
        <v>0.64666666666666672</v>
      </c>
      <c r="DB69" s="8">
        <v>0.30476190476190479</v>
      </c>
      <c r="DC69" s="8">
        <v>0.44000000000000006</v>
      </c>
      <c r="DD69" s="8">
        <v>0.78787878787878785</v>
      </c>
      <c r="DE69" s="8">
        <v>0.63888888888888884</v>
      </c>
      <c r="DF69" s="8">
        <v>0.45555555555555555</v>
      </c>
      <c r="DG69" s="8">
        <v>0.59249999999999992</v>
      </c>
      <c r="DH69" s="8">
        <v>0.65890004593863372</v>
      </c>
      <c r="DI69" s="16">
        <v>0.55841078601850547</v>
      </c>
    </row>
    <row r="70" spans="1:113" x14ac:dyDescent="0.25">
      <c r="A70" t="s">
        <v>74</v>
      </c>
      <c r="B70" t="s">
        <v>92</v>
      </c>
      <c r="C70" t="s">
        <v>62</v>
      </c>
      <c r="D70">
        <v>11</v>
      </c>
      <c r="E70" t="s">
        <v>75</v>
      </c>
      <c r="F70">
        <v>96.75</v>
      </c>
      <c r="G70">
        <v>26</v>
      </c>
      <c r="H70">
        <v>38</v>
      </c>
      <c r="I70">
        <v>29</v>
      </c>
      <c r="J70">
        <v>9</v>
      </c>
      <c r="K70" s="8">
        <v>0.76315789473684215</v>
      </c>
      <c r="L70" s="8">
        <v>16533.58333333335</v>
      </c>
      <c r="M70" s="8">
        <v>32.4</v>
      </c>
      <c r="N70" s="8">
        <v>1231.2</v>
      </c>
      <c r="O70" s="8">
        <v>24.8</v>
      </c>
      <c r="P70" s="8">
        <v>9.1</v>
      </c>
      <c r="Q70" s="8">
        <v>18.5</v>
      </c>
      <c r="R70" s="8">
        <v>48.9</v>
      </c>
      <c r="S70" s="8">
        <v>2.7</v>
      </c>
      <c r="T70" s="8">
        <v>6.6</v>
      </c>
      <c r="U70" s="8">
        <v>40.4</v>
      </c>
      <c r="V70" s="8">
        <v>4</v>
      </c>
      <c r="W70" s="8">
        <v>4.5</v>
      </c>
      <c r="X70" s="8">
        <v>89.4</v>
      </c>
      <c r="Y70" s="8">
        <v>0.6</v>
      </c>
      <c r="Z70" s="8">
        <v>2.5</v>
      </c>
      <c r="AA70" s="8">
        <v>3.1</v>
      </c>
      <c r="AB70" s="8">
        <v>0.5</v>
      </c>
      <c r="AC70" s="8">
        <v>4.9000000000000004</v>
      </c>
      <c r="AD70" s="8">
        <v>2.2999999999999998</v>
      </c>
      <c r="AE70" s="8">
        <v>1.2</v>
      </c>
      <c r="AF70" s="8">
        <v>0.3</v>
      </c>
      <c r="AG70" s="8">
        <v>0.7</v>
      </c>
      <c r="AH70" s="8">
        <v>2.2000000000000002</v>
      </c>
      <c r="AI70" s="8">
        <v>3.4</v>
      </c>
      <c r="AJ70" s="8">
        <v>109.8</v>
      </c>
      <c r="AK70" s="8">
        <v>103.1</v>
      </c>
      <c r="AL70" s="8">
        <v>27.9</v>
      </c>
      <c r="AM70" s="8">
        <v>1.9</v>
      </c>
      <c r="AN70" s="8">
        <v>7.5</v>
      </c>
      <c r="AO70" s="8">
        <v>8.5</v>
      </c>
      <c r="AP70" s="8">
        <v>21.439999999999998</v>
      </c>
      <c r="AQ70" s="8">
        <v>1</v>
      </c>
      <c r="AR70" s="8">
        <v>0</v>
      </c>
      <c r="AS70" s="8">
        <v>9.5</v>
      </c>
      <c r="AT70" s="8">
        <v>360</v>
      </c>
      <c r="AU70" s="8">
        <v>10.299999999999997</v>
      </c>
      <c r="AV70" s="8">
        <v>6.4</v>
      </c>
      <c r="AW70" s="8">
        <v>1.1567164179104479</v>
      </c>
      <c r="AX70" s="8">
        <v>17.899999999999999</v>
      </c>
      <c r="AY70" s="8">
        <v>1</v>
      </c>
      <c r="AZ70" s="8">
        <v>32.800000000000004</v>
      </c>
      <c r="BA70" s="8">
        <v>2.1</v>
      </c>
      <c r="BB70" s="8">
        <v>2.4</v>
      </c>
      <c r="BC70" s="8">
        <v>1.2</v>
      </c>
      <c r="BD70" s="8">
        <v>1762.1150589530075</v>
      </c>
      <c r="BE70" s="8">
        <v>21.6</v>
      </c>
      <c r="BF70" s="8">
        <v>10</v>
      </c>
      <c r="BG70" s="8">
        <v>4.8</v>
      </c>
      <c r="BH70" s="8">
        <v>56</v>
      </c>
      <c r="BI70" s="8">
        <v>29.1</v>
      </c>
      <c r="BJ70" s="8">
        <v>60.4</v>
      </c>
      <c r="BK70" s="8">
        <v>30.6</v>
      </c>
      <c r="BL70" s="8">
        <v>97.94</v>
      </c>
      <c r="BM70" s="8">
        <v>16</v>
      </c>
      <c r="BN70" s="8">
        <v>6.7</v>
      </c>
      <c r="BO70" s="8">
        <v>38.299999999999997</v>
      </c>
      <c r="BP70" s="8">
        <v>5.3</v>
      </c>
      <c r="BQ70" s="8">
        <v>6.5</v>
      </c>
      <c r="BR70" s="8">
        <v>0.23</v>
      </c>
      <c r="BS70" s="8">
        <v>3.5</v>
      </c>
      <c r="BT70" s="8">
        <v>8.5</v>
      </c>
      <c r="BU70" s="8">
        <v>13.290000000000003</v>
      </c>
      <c r="BV70" s="8">
        <v>6.2</v>
      </c>
      <c r="BW70" s="8">
        <v>4</v>
      </c>
      <c r="BX70" s="8">
        <v>25</v>
      </c>
      <c r="BY70" s="8">
        <v>22.100000000000005</v>
      </c>
      <c r="BZ70" s="8">
        <v>12</v>
      </c>
      <c r="CA70" s="8">
        <v>22.600000000000005</v>
      </c>
      <c r="CB70" s="8">
        <v>0.2408176388909877</v>
      </c>
      <c r="CC70" s="8">
        <v>0.27105263157894727</v>
      </c>
      <c r="CD70" s="8">
        <v>0.27826086956521739</v>
      </c>
      <c r="CE70" s="8">
        <v>0.642620232172471</v>
      </c>
      <c r="CF70" s="8">
        <v>0.51142857142857134</v>
      </c>
      <c r="CG70" s="8">
        <v>5.5555555555555552E-2</v>
      </c>
      <c r="CH70" s="8">
        <v>0.65600000000000014</v>
      </c>
      <c r="CI70" s="8">
        <v>0.70000000000000007</v>
      </c>
      <c r="CJ70" s="8">
        <v>0.124</v>
      </c>
      <c r="CK70" s="8">
        <v>0.48</v>
      </c>
      <c r="CL70" s="8">
        <v>0.52173913043478259</v>
      </c>
      <c r="CM70" s="8">
        <v>0.9789528105294486</v>
      </c>
      <c r="CN70" s="8">
        <v>0.8</v>
      </c>
      <c r="CO70" s="8">
        <v>0.86285714285714288</v>
      </c>
      <c r="CP70" s="8">
        <v>0.76500000000000001</v>
      </c>
      <c r="CQ70" s="8">
        <v>0.89036363636363636</v>
      </c>
      <c r="CR70" s="8">
        <v>0.66666666666666663</v>
      </c>
      <c r="CS70" s="8">
        <v>0.69285714285714284</v>
      </c>
      <c r="CT70" s="8">
        <v>0.39411764705882352</v>
      </c>
      <c r="CU70" s="8">
        <v>0.61774193548387091</v>
      </c>
      <c r="CV70" s="8">
        <v>0.44166666666666665</v>
      </c>
      <c r="CW70" s="8">
        <v>0.54166666666666663</v>
      </c>
      <c r="CX70" s="8">
        <v>0.76666666666666672</v>
      </c>
      <c r="CY70" s="8">
        <v>0.3888888888888889</v>
      </c>
      <c r="CZ70" s="8">
        <v>0.42499999999999999</v>
      </c>
      <c r="DA70" s="8">
        <v>0.63285714285714301</v>
      </c>
      <c r="DB70" s="8">
        <v>0.29523809523809524</v>
      </c>
      <c r="DC70" s="8">
        <v>0.4</v>
      </c>
      <c r="DD70" s="8">
        <v>0.75757575757575757</v>
      </c>
      <c r="DE70" s="8">
        <v>0.61388888888888904</v>
      </c>
      <c r="DF70" s="8">
        <v>0.4</v>
      </c>
      <c r="DG70" s="8">
        <v>0.56500000000000017</v>
      </c>
      <c r="DH70" s="8">
        <v>0.6337306286604939</v>
      </c>
      <c r="DI70" s="16">
        <v>0.55535604295817331</v>
      </c>
    </row>
    <row r="71" spans="1:113" x14ac:dyDescent="0.25">
      <c r="A71" t="s">
        <v>74</v>
      </c>
      <c r="B71" t="s">
        <v>94</v>
      </c>
      <c r="C71" t="s">
        <v>62</v>
      </c>
      <c r="D71">
        <v>11</v>
      </c>
      <c r="E71" t="s">
        <v>75</v>
      </c>
      <c r="F71">
        <v>96.75</v>
      </c>
      <c r="G71">
        <v>26</v>
      </c>
      <c r="H71">
        <v>60</v>
      </c>
      <c r="I71">
        <v>41</v>
      </c>
      <c r="J71">
        <v>19</v>
      </c>
      <c r="K71" s="8">
        <v>0.68333333333333335</v>
      </c>
      <c r="L71" s="8">
        <v>33067.166666666701</v>
      </c>
      <c r="M71" s="8">
        <v>32.200000000000003</v>
      </c>
      <c r="N71" s="8">
        <v>1932.0000000000002</v>
      </c>
      <c r="O71" s="8">
        <v>24.4</v>
      </c>
      <c r="P71" s="8">
        <v>8.9</v>
      </c>
      <c r="Q71" s="8">
        <v>18.100000000000001</v>
      </c>
      <c r="R71" s="8">
        <v>49.1</v>
      </c>
      <c r="S71" s="8">
        <v>2.8</v>
      </c>
      <c r="T71" s="8">
        <v>6.8</v>
      </c>
      <c r="U71" s="8">
        <v>40.799999999999997</v>
      </c>
      <c r="V71" s="8">
        <v>3.9</v>
      </c>
      <c r="W71" s="8">
        <v>4.4000000000000004</v>
      </c>
      <c r="X71" s="8">
        <v>88.9</v>
      </c>
      <c r="Y71" s="8">
        <v>0.6</v>
      </c>
      <c r="Z71" s="8">
        <v>3.2</v>
      </c>
      <c r="AA71" s="8">
        <v>3.8</v>
      </c>
      <c r="AB71" s="8">
        <v>0.5</v>
      </c>
      <c r="AC71" s="8">
        <v>5.0999999999999996</v>
      </c>
      <c r="AD71" s="8">
        <v>2.2999999999999998</v>
      </c>
      <c r="AE71" s="8">
        <v>1.1000000000000001</v>
      </c>
      <c r="AF71" s="8">
        <v>0.3</v>
      </c>
      <c r="AG71" s="8">
        <v>0.8</v>
      </c>
      <c r="AH71" s="8">
        <v>2</v>
      </c>
      <c r="AI71" s="8">
        <v>3.4</v>
      </c>
      <c r="AJ71" s="8">
        <v>110</v>
      </c>
      <c r="AK71" s="8">
        <v>104.3</v>
      </c>
      <c r="AL71" s="8">
        <v>28.2</v>
      </c>
      <c r="AM71" s="8">
        <v>1.7</v>
      </c>
      <c r="AN71" s="8">
        <v>9.6</v>
      </c>
      <c r="AO71" s="8">
        <v>8.5</v>
      </c>
      <c r="AP71" s="8">
        <v>21.012</v>
      </c>
      <c r="AQ71" s="8">
        <v>1</v>
      </c>
      <c r="AR71" s="8">
        <v>0</v>
      </c>
      <c r="AS71" s="8">
        <v>9</v>
      </c>
      <c r="AT71" s="8">
        <v>404.4</v>
      </c>
      <c r="AU71" s="8">
        <v>10.699999999999998</v>
      </c>
      <c r="AV71" s="8">
        <v>6.3</v>
      </c>
      <c r="AW71" s="8">
        <v>1.161241195507329</v>
      </c>
      <c r="AX71" s="8">
        <v>18.7</v>
      </c>
      <c r="AY71" s="8">
        <v>1.1000000000000001</v>
      </c>
      <c r="AZ71" s="8">
        <v>33.299999999999997</v>
      </c>
      <c r="BA71" s="8">
        <v>2.2000000000000002</v>
      </c>
      <c r="BB71" s="8">
        <v>2</v>
      </c>
      <c r="BC71" s="8">
        <v>1.3</v>
      </c>
      <c r="BD71" s="8">
        <v>1719.0602793401638</v>
      </c>
      <c r="BE71" s="8">
        <v>21.5</v>
      </c>
      <c r="BF71" s="8">
        <v>10</v>
      </c>
      <c r="BG71" s="8">
        <v>5.7</v>
      </c>
      <c r="BH71" s="8">
        <v>56.8</v>
      </c>
      <c r="BI71" s="8">
        <v>29.585000000000001</v>
      </c>
      <c r="BJ71" s="8">
        <v>61</v>
      </c>
      <c r="BK71" s="8">
        <v>29.8</v>
      </c>
      <c r="BL71" s="8">
        <v>98.22</v>
      </c>
      <c r="BM71" s="8">
        <v>16.5</v>
      </c>
      <c r="BN71" s="8">
        <v>5.6</v>
      </c>
      <c r="BO71" s="8">
        <v>38.4</v>
      </c>
      <c r="BP71" s="8">
        <v>4.3</v>
      </c>
      <c r="BQ71" s="8">
        <v>6.4</v>
      </c>
      <c r="BR71" s="8">
        <v>0.224</v>
      </c>
      <c r="BS71" s="8">
        <v>2.38</v>
      </c>
      <c r="BT71" s="8">
        <v>7.4890680840000003</v>
      </c>
      <c r="BU71" s="8">
        <v>13.320000000000004</v>
      </c>
      <c r="BV71" s="8">
        <v>6.74</v>
      </c>
      <c r="BW71" s="8">
        <v>4.0999999999999996</v>
      </c>
      <c r="BX71" s="8">
        <v>25.03</v>
      </c>
      <c r="BY71" s="8">
        <v>22.699999999999992</v>
      </c>
      <c r="BZ71" s="8">
        <v>13.479999999999999</v>
      </c>
      <c r="CA71" s="8">
        <v>23.299999999999994</v>
      </c>
      <c r="CB71" s="8">
        <v>0.24728147185174484</v>
      </c>
      <c r="CC71" s="8">
        <v>0.28157894736842098</v>
      </c>
      <c r="CD71" s="8">
        <v>0.27391304347826084</v>
      </c>
      <c r="CE71" s="8">
        <v>0.64513399750407163</v>
      </c>
      <c r="CF71" s="8">
        <v>0.53428571428571425</v>
      </c>
      <c r="CG71" s="8">
        <v>6.1111111111111116E-2</v>
      </c>
      <c r="CH71" s="8">
        <v>0.66599999999999993</v>
      </c>
      <c r="CI71" s="8">
        <v>0.73333333333333339</v>
      </c>
      <c r="CJ71" s="8">
        <v>0.152</v>
      </c>
      <c r="CK71" s="8">
        <v>0.4</v>
      </c>
      <c r="CL71" s="8">
        <v>0.56521739130434789</v>
      </c>
      <c r="CM71" s="8">
        <v>0.95503348852231318</v>
      </c>
      <c r="CN71" s="8">
        <v>0.81142857142857139</v>
      </c>
      <c r="CO71" s="8">
        <v>0.87142857142857144</v>
      </c>
      <c r="CP71" s="8">
        <v>0.745</v>
      </c>
      <c r="CQ71" s="8">
        <v>0.89290909090909087</v>
      </c>
      <c r="CR71" s="8">
        <v>0.6875</v>
      </c>
      <c r="CS71" s="8">
        <v>0.70440476190476198</v>
      </c>
      <c r="CT71" s="8">
        <v>0.32941176470588235</v>
      </c>
      <c r="CU71" s="8">
        <v>0.61935483870967745</v>
      </c>
      <c r="CV71" s="8">
        <v>0.35833333333333334</v>
      </c>
      <c r="CW71" s="8">
        <v>0.53333333333333333</v>
      </c>
      <c r="CX71" s="8">
        <v>0.7466666666666667</v>
      </c>
      <c r="CY71" s="8">
        <v>0.26444444444444443</v>
      </c>
      <c r="CZ71" s="8">
        <v>0.37445340420000001</v>
      </c>
      <c r="DA71" s="8">
        <v>0.63428571428571445</v>
      </c>
      <c r="DB71" s="8">
        <v>0.32095238095238099</v>
      </c>
      <c r="DC71" s="8">
        <v>0.41</v>
      </c>
      <c r="DD71" s="8">
        <v>0.75848484848484854</v>
      </c>
      <c r="DE71" s="8">
        <v>0.63055555555555531</v>
      </c>
      <c r="DF71" s="8">
        <v>0.44933333333333331</v>
      </c>
      <c r="DG71" s="8">
        <v>0.5824999999999998</v>
      </c>
      <c r="DH71" s="8">
        <v>0.65074071539932854</v>
      </c>
      <c r="DI71" s="16">
        <v>0.55134776112447081</v>
      </c>
    </row>
    <row r="72" spans="1:113" x14ac:dyDescent="0.25">
      <c r="A72" t="s">
        <v>61</v>
      </c>
      <c r="B72" t="s">
        <v>92</v>
      </c>
      <c r="C72" t="s">
        <v>62</v>
      </c>
      <c r="D72">
        <v>11</v>
      </c>
      <c r="E72" t="s">
        <v>63</v>
      </c>
      <c r="F72">
        <v>97.11</v>
      </c>
      <c r="G72">
        <v>27</v>
      </c>
      <c r="H72">
        <v>31</v>
      </c>
      <c r="I72">
        <v>16</v>
      </c>
      <c r="J72">
        <v>15</v>
      </c>
      <c r="K72" s="8">
        <v>0.5161290322580645</v>
      </c>
      <c r="L72" s="8">
        <v>6562.0833333333503</v>
      </c>
      <c r="M72" s="8">
        <v>37.1</v>
      </c>
      <c r="N72" s="8">
        <v>1150.1000000000001</v>
      </c>
      <c r="O72" s="8">
        <v>25.2</v>
      </c>
      <c r="P72" s="8">
        <v>8.1</v>
      </c>
      <c r="Q72" s="8">
        <v>19.399999999999999</v>
      </c>
      <c r="R72" s="8">
        <v>41.8</v>
      </c>
      <c r="S72" s="8">
        <v>2.8</v>
      </c>
      <c r="T72" s="8">
        <v>8.1</v>
      </c>
      <c r="U72" s="8">
        <v>34.799999999999997</v>
      </c>
      <c r="V72" s="8">
        <v>6.2</v>
      </c>
      <c r="W72" s="8">
        <v>6.7</v>
      </c>
      <c r="X72" s="8">
        <v>92.8</v>
      </c>
      <c r="Y72" s="8">
        <v>0.9</v>
      </c>
      <c r="Z72" s="8">
        <v>4.0999999999999996</v>
      </c>
      <c r="AA72" s="8">
        <v>5</v>
      </c>
      <c r="AB72" s="8">
        <v>0.3</v>
      </c>
      <c r="AC72" s="8">
        <v>6.4</v>
      </c>
      <c r="AD72" s="8">
        <v>3.1</v>
      </c>
      <c r="AE72" s="8">
        <v>1</v>
      </c>
      <c r="AF72" s="8">
        <v>0.5</v>
      </c>
      <c r="AG72" s="8">
        <v>1.3</v>
      </c>
      <c r="AH72" s="8">
        <v>1.7</v>
      </c>
      <c r="AI72" s="8">
        <v>4.8</v>
      </c>
      <c r="AJ72" s="8">
        <v>105.8</v>
      </c>
      <c r="AK72" s="8">
        <v>103</v>
      </c>
      <c r="AL72" s="8">
        <v>29.4</v>
      </c>
      <c r="AM72" s="8">
        <v>2.4</v>
      </c>
      <c r="AN72" s="8">
        <v>10.8</v>
      </c>
      <c r="AO72" s="8">
        <v>9.8000000000000007</v>
      </c>
      <c r="AP72" s="8">
        <v>23.771999999999998</v>
      </c>
      <c r="AQ72" s="8">
        <v>5</v>
      </c>
      <c r="AR72" s="8">
        <v>0</v>
      </c>
      <c r="AS72" s="8">
        <v>11</v>
      </c>
      <c r="AT72" s="8">
        <v>490</v>
      </c>
      <c r="AU72" s="8">
        <v>12</v>
      </c>
      <c r="AV72" s="8">
        <v>6.05</v>
      </c>
      <c r="AW72" s="8">
        <v>1.0600706713780919</v>
      </c>
      <c r="AX72" s="8">
        <v>20.100000000000001</v>
      </c>
      <c r="AY72" s="8">
        <v>0.6</v>
      </c>
      <c r="AZ72" s="8">
        <v>36.6</v>
      </c>
      <c r="BA72" s="8">
        <v>2.0499999999999998</v>
      </c>
      <c r="BB72" s="8">
        <v>1.8</v>
      </c>
      <c r="BC72" s="8">
        <v>1.4</v>
      </c>
      <c r="BD72" s="8">
        <v>1544.1866612502979</v>
      </c>
      <c r="BE72" s="8">
        <v>32</v>
      </c>
      <c r="BF72" s="8">
        <v>12</v>
      </c>
      <c r="BG72" s="8">
        <v>6.6</v>
      </c>
      <c r="BH72" s="8">
        <v>49.1</v>
      </c>
      <c r="BI72" s="8">
        <v>28.76</v>
      </c>
      <c r="BJ72" s="8">
        <v>56.5</v>
      </c>
      <c r="BK72" s="8">
        <v>29.3</v>
      </c>
      <c r="BL72" s="8">
        <v>98.64</v>
      </c>
      <c r="BM72" s="8">
        <v>15.8</v>
      </c>
      <c r="BN72" s="8">
        <v>2.8</v>
      </c>
      <c r="BO72" s="8">
        <v>42.1</v>
      </c>
      <c r="BP72" s="8">
        <v>2.4</v>
      </c>
      <c r="BQ72" s="8">
        <v>6</v>
      </c>
      <c r="BR72" s="8">
        <v>0.2</v>
      </c>
      <c r="BS72" s="8">
        <v>2.5</v>
      </c>
      <c r="BT72" s="8">
        <v>11</v>
      </c>
      <c r="BU72" s="8">
        <v>11.81</v>
      </c>
      <c r="BV72" s="8">
        <v>12.5</v>
      </c>
      <c r="BW72" s="8">
        <v>5</v>
      </c>
      <c r="BX72" s="8">
        <v>24</v>
      </c>
      <c r="BY72" s="8">
        <v>23.200000000000003</v>
      </c>
      <c r="BZ72" s="8">
        <v>16.333333333333332</v>
      </c>
      <c r="CA72" s="8">
        <v>25</v>
      </c>
      <c r="CB72" s="8">
        <v>0.25254104555485374</v>
      </c>
      <c r="CC72" s="8">
        <v>0.31578947368421051</v>
      </c>
      <c r="CD72" s="8">
        <v>0.26304347826086955</v>
      </c>
      <c r="CE72" s="8">
        <v>0.58892815076560656</v>
      </c>
      <c r="CF72" s="8">
        <v>0.57428571428571429</v>
      </c>
      <c r="CG72" s="8">
        <v>3.3333333333333333E-2</v>
      </c>
      <c r="CH72" s="8">
        <v>0.73199999999999998</v>
      </c>
      <c r="CI72" s="8">
        <v>0.68333333333333324</v>
      </c>
      <c r="CJ72" s="8">
        <v>0.2</v>
      </c>
      <c r="CK72" s="8">
        <v>0.36</v>
      </c>
      <c r="CL72" s="8">
        <v>0.60869565217391308</v>
      </c>
      <c r="CM72" s="8">
        <v>0.85788147847238772</v>
      </c>
      <c r="CN72" s="8">
        <v>0.7014285714285714</v>
      </c>
      <c r="CO72" s="8">
        <v>0.80714285714285716</v>
      </c>
      <c r="CP72" s="8">
        <v>0.73250000000000004</v>
      </c>
      <c r="CQ72" s="8">
        <v>0.89672727272727271</v>
      </c>
      <c r="CR72" s="8">
        <v>0.65833333333333333</v>
      </c>
      <c r="CS72" s="8">
        <v>0.68476190476190479</v>
      </c>
      <c r="CT72" s="8">
        <v>0.16470588235294117</v>
      </c>
      <c r="CU72" s="8">
        <v>0.67903225806451617</v>
      </c>
      <c r="CV72" s="8">
        <v>0.19999999999999998</v>
      </c>
      <c r="CW72" s="8">
        <v>0.5</v>
      </c>
      <c r="CX72" s="8">
        <v>0.66666666666666674</v>
      </c>
      <c r="CY72" s="8">
        <v>0.27777777777777779</v>
      </c>
      <c r="CZ72" s="8">
        <v>0.55000000000000004</v>
      </c>
      <c r="DA72" s="8">
        <v>0.56238095238095243</v>
      </c>
      <c r="DB72" s="8">
        <v>0.59523809523809523</v>
      </c>
      <c r="DC72" s="8">
        <v>0.5</v>
      </c>
      <c r="DD72" s="8">
        <v>0.72727272727272729</v>
      </c>
      <c r="DE72" s="8">
        <v>0.64444444444444449</v>
      </c>
      <c r="DF72" s="8">
        <v>0.5444444444444444</v>
      </c>
      <c r="DG72" s="8">
        <v>0.625</v>
      </c>
      <c r="DH72" s="8">
        <v>0.66458169882856244</v>
      </c>
      <c r="DI72" s="16">
        <v>0.54999154691170105</v>
      </c>
    </row>
    <row r="73" spans="1:113" x14ac:dyDescent="0.25">
      <c r="A73" t="s">
        <v>71</v>
      </c>
      <c r="B73" t="s">
        <v>91</v>
      </c>
      <c r="C73" t="s">
        <v>72</v>
      </c>
      <c r="D73">
        <v>10.5</v>
      </c>
      <c r="E73" t="s">
        <v>73</v>
      </c>
      <c r="F73">
        <v>100.35</v>
      </c>
      <c r="G73">
        <v>29</v>
      </c>
      <c r="H73">
        <v>17</v>
      </c>
      <c r="I73">
        <v>12</v>
      </c>
      <c r="J73">
        <v>5</v>
      </c>
      <c r="K73" s="8">
        <v>0.70588235294117652</v>
      </c>
      <c r="L73" s="8">
        <v>2578.4687500000027</v>
      </c>
      <c r="M73" s="8">
        <v>34.6</v>
      </c>
      <c r="N73" s="8">
        <v>588.20000000000005</v>
      </c>
      <c r="O73" s="8">
        <v>24.9</v>
      </c>
      <c r="P73" s="8">
        <v>9.1999999999999993</v>
      </c>
      <c r="Q73" s="8">
        <v>17.5</v>
      </c>
      <c r="R73" s="8">
        <v>52.5</v>
      </c>
      <c r="S73" s="8">
        <v>2.6</v>
      </c>
      <c r="T73" s="8">
        <v>6</v>
      </c>
      <c r="U73" s="8">
        <v>43.1</v>
      </c>
      <c r="V73" s="8">
        <v>4</v>
      </c>
      <c r="W73" s="8">
        <v>4.7</v>
      </c>
      <c r="X73" s="8">
        <v>85</v>
      </c>
      <c r="Y73" s="8">
        <v>0.6</v>
      </c>
      <c r="Z73" s="8">
        <v>6.2</v>
      </c>
      <c r="AA73" s="8">
        <v>6.8</v>
      </c>
      <c r="AB73" s="8">
        <v>0.6</v>
      </c>
      <c r="AC73" s="8">
        <v>4.7</v>
      </c>
      <c r="AD73" s="8">
        <v>3.5</v>
      </c>
      <c r="AE73" s="8">
        <v>0.8</v>
      </c>
      <c r="AF73" s="8">
        <v>2</v>
      </c>
      <c r="AG73" s="8">
        <v>1.1000000000000001</v>
      </c>
      <c r="AH73" s="8">
        <v>2.2999999999999998</v>
      </c>
      <c r="AI73" s="8">
        <v>4.3</v>
      </c>
      <c r="AJ73" s="8">
        <v>115.9</v>
      </c>
      <c r="AK73" s="8">
        <v>104</v>
      </c>
      <c r="AL73" s="8">
        <v>20.2</v>
      </c>
      <c r="AM73" s="8">
        <v>1.9</v>
      </c>
      <c r="AN73" s="8">
        <v>16</v>
      </c>
      <c r="AO73" s="8">
        <v>12.8</v>
      </c>
      <c r="AP73" s="8">
        <v>21.768000000000001</v>
      </c>
      <c r="AQ73" s="8">
        <v>2</v>
      </c>
      <c r="AR73" s="8">
        <v>0</v>
      </c>
      <c r="AS73" s="8">
        <v>12</v>
      </c>
      <c r="AT73" s="8">
        <v>490</v>
      </c>
      <c r="AU73" s="8">
        <v>14.399999999999999</v>
      </c>
      <c r="AV73" s="8">
        <v>5.5299999999999994</v>
      </c>
      <c r="AW73" s="8">
        <v>1.1438809261300991</v>
      </c>
      <c r="AX73" s="8">
        <v>17.100000000000001</v>
      </c>
      <c r="AY73" s="8">
        <v>1.5</v>
      </c>
      <c r="AZ73" s="8">
        <v>36.4</v>
      </c>
      <c r="BA73" s="8">
        <v>1.33</v>
      </c>
      <c r="BB73" s="8">
        <v>1.5</v>
      </c>
      <c r="BC73" s="8">
        <v>1</v>
      </c>
      <c r="BD73" s="8">
        <v>1762.3885545308665</v>
      </c>
      <c r="BE73" s="8">
        <v>22.9</v>
      </c>
      <c r="BF73" s="8">
        <v>15</v>
      </c>
      <c r="BG73" s="8">
        <v>9.6999999999999993</v>
      </c>
      <c r="BH73" s="8">
        <v>59.9</v>
      </c>
      <c r="BI73" s="8">
        <v>33.085000000000001</v>
      </c>
      <c r="BJ73" s="8">
        <v>63.8</v>
      </c>
      <c r="BK73" s="8">
        <v>27.5</v>
      </c>
      <c r="BL73" s="8">
        <v>104.24</v>
      </c>
      <c r="BM73" s="8">
        <v>15.2</v>
      </c>
      <c r="BN73" s="8">
        <v>12</v>
      </c>
      <c r="BO73" s="8">
        <v>45</v>
      </c>
      <c r="BP73" s="8">
        <v>9.1</v>
      </c>
      <c r="BQ73" s="8">
        <v>7</v>
      </c>
      <c r="BR73" s="8">
        <v>0.3</v>
      </c>
      <c r="BS73" s="8">
        <v>7</v>
      </c>
      <c r="BT73" s="8">
        <v>10</v>
      </c>
      <c r="BU73" s="8">
        <v>14.79</v>
      </c>
      <c r="BV73" s="8">
        <v>10</v>
      </c>
      <c r="BW73" s="8">
        <v>4</v>
      </c>
      <c r="BX73" s="8">
        <v>25.5</v>
      </c>
      <c r="BY73" s="8">
        <v>26.699999999999996</v>
      </c>
      <c r="BZ73" s="8">
        <v>16.333333333333332</v>
      </c>
      <c r="CA73" s="8">
        <v>27.599999999999994</v>
      </c>
      <c r="CB73" s="8">
        <v>0.27451963012150438</v>
      </c>
      <c r="CC73" s="8">
        <v>0.37894736842105259</v>
      </c>
      <c r="CD73" s="8">
        <v>0.24043478260869564</v>
      </c>
      <c r="CE73" s="8">
        <v>0.63548940340561055</v>
      </c>
      <c r="CF73" s="8">
        <v>0.4885714285714286</v>
      </c>
      <c r="CG73" s="8">
        <v>8.3333333333333329E-2</v>
      </c>
      <c r="CH73" s="8">
        <v>0.72799999999999998</v>
      </c>
      <c r="CI73" s="8">
        <v>0.44333333333333336</v>
      </c>
      <c r="CJ73" s="8">
        <v>0.27200000000000002</v>
      </c>
      <c r="CK73" s="8">
        <v>0.3</v>
      </c>
      <c r="CL73" s="8">
        <v>0.43478260869565222</v>
      </c>
      <c r="CM73" s="8">
        <v>0.97910475251714801</v>
      </c>
      <c r="CN73" s="8">
        <v>0.85571428571428565</v>
      </c>
      <c r="CO73" s="8">
        <v>0.91142857142857137</v>
      </c>
      <c r="CP73" s="8">
        <v>0.6875</v>
      </c>
      <c r="CQ73" s="8">
        <v>0.94763636363636361</v>
      </c>
      <c r="CR73" s="8">
        <v>0.6333333333333333</v>
      </c>
      <c r="CS73" s="8">
        <v>0.78773809523809524</v>
      </c>
      <c r="CT73" s="8">
        <v>0.70588235294117652</v>
      </c>
      <c r="CU73" s="8">
        <v>0.72580645161290325</v>
      </c>
      <c r="CV73" s="8">
        <v>0.7583333333333333</v>
      </c>
      <c r="CW73" s="8">
        <v>0.58333333333333337</v>
      </c>
      <c r="CX73" s="8">
        <v>1</v>
      </c>
      <c r="CY73" s="8">
        <v>0.77777777777777779</v>
      </c>
      <c r="CZ73" s="8">
        <v>0.5</v>
      </c>
      <c r="DA73" s="8">
        <v>0.70428571428571429</v>
      </c>
      <c r="DB73" s="8">
        <v>0.47619047619047616</v>
      </c>
      <c r="DC73" s="8">
        <v>0.4</v>
      </c>
      <c r="DD73" s="8">
        <v>0.77272727272727271</v>
      </c>
      <c r="DE73" s="8">
        <v>0.74166666666666659</v>
      </c>
      <c r="DF73" s="8">
        <v>0.5444444444444444</v>
      </c>
      <c r="DG73" s="8">
        <v>0.68999999999999984</v>
      </c>
      <c r="DH73" s="8">
        <v>0.72242007926711682</v>
      </c>
      <c r="DI73" s="16">
        <v>0.62219423633803494</v>
      </c>
    </row>
  </sheetData>
  <autoFilter ref="A1:DI73" xr:uid="{DEF051CB-782E-485A-B814-D95AF7E32D0F}">
    <sortState xmlns:xlrd2="http://schemas.microsoft.com/office/spreadsheetml/2017/richdata2" ref="A2:DI73">
      <sortCondition descending="1" ref="CD1:CD7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D332-2EAA-4E20-A6D2-7E75468BD8E8}">
  <dimension ref="A1:DI81"/>
  <sheetViews>
    <sheetView workbookViewId="0">
      <pane xSplit="2" ySplit="1" topLeftCell="CA2" activePane="bottomRight" state="frozen"/>
      <selection pane="topRight" activeCell="C1" sqref="C1"/>
      <selection pane="bottomLeft" activeCell="A2" sqref="A2"/>
      <selection pane="bottomRight" activeCell="CC2" sqref="CC2"/>
    </sheetView>
  </sheetViews>
  <sheetFormatPr defaultRowHeight="15" x14ac:dyDescent="0.25"/>
  <cols>
    <col min="1" max="1" width="23" bestFit="1" customWidth="1"/>
    <col min="2" max="2" width="10.140625" bestFit="1" customWidth="1"/>
    <col min="3" max="4" width="6.42578125" bestFit="1" customWidth="1"/>
    <col min="5" max="5" width="8.28515625" bestFit="1" customWidth="1"/>
    <col min="6" max="6" width="12.7109375" bestFit="1" customWidth="1"/>
    <col min="7" max="7" width="6.85546875" bestFit="1" customWidth="1"/>
    <col min="8" max="8" width="5.7109375" bestFit="1" customWidth="1"/>
    <col min="9" max="9" width="5.140625" bestFit="1" customWidth="1"/>
    <col min="10" max="10" width="4.140625" bestFit="1" customWidth="1"/>
    <col min="11" max="11" width="12.140625" bestFit="1" customWidth="1"/>
    <col min="12" max="12" width="14.7109375" bestFit="1" customWidth="1"/>
    <col min="13" max="13" width="11.5703125" bestFit="1" customWidth="1"/>
    <col min="14" max="14" width="13.7109375" bestFit="1" customWidth="1"/>
    <col min="15" max="18" width="11.5703125" bestFit="1" customWidth="1"/>
    <col min="19" max="19" width="10.5703125" bestFit="1" customWidth="1"/>
    <col min="20" max="24" width="11.5703125" bestFit="1" customWidth="1"/>
    <col min="25" max="25" width="10.5703125" bestFit="1" customWidth="1"/>
    <col min="26" max="27" width="11.5703125" bestFit="1" customWidth="1"/>
    <col min="28" max="28" width="16" bestFit="1" customWidth="1"/>
    <col min="29" max="29" width="11.5703125" bestFit="1" customWidth="1"/>
    <col min="30" max="35" width="10.5703125" bestFit="1" customWidth="1"/>
    <col min="36" max="37" width="12.5703125" bestFit="1" customWidth="1"/>
    <col min="38" max="40" width="11.5703125" bestFit="1" customWidth="1"/>
    <col min="41" max="41" width="11.7109375" bestFit="1" customWidth="1"/>
    <col min="42" max="45" width="11.5703125" bestFit="1" customWidth="1"/>
    <col min="46" max="46" width="12.5703125" bestFit="1" customWidth="1"/>
    <col min="47" max="48" width="11.5703125" bestFit="1" customWidth="1"/>
    <col min="49" max="49" width="12.140625" bestFit="1" customWidth="1"/>
    <col min="50" max="50" width="11.7109375" bestFit="1" customWidth="1"/>
    <col min="51" max="51" width="18.7109375" bestFit="1" customWidth="1"/>
    <col min="52" max="52" width="11.5703125" bestFit="1" customWidth="1"/>
    <col min="53" max="53" width="10.5703125" bestFit="1" customWidth="1"/>
    <col min="54" max="54" width="13.5703125" bestFit="1" customWidth="1"/>
    <col min="55" max="55" width="22.42578125" bestFit="1" customWidth="1"/>
    <col min="56" max="56" width="13.7109375" bestFit="1" customWidth="1"/>
    <col min="57" max="63" width="11.5703125" bestFit="1" customWidth="1"/>
    <col min="64" max="64" width="12.5703125" bestFit="1" customWidth="1"/>
    <col min="65" max="69" width="11.5703125" bestFit="1" customWidth="1"/>
    <col min="70" max="71" width="10.5703125" bestFit="1" customWidth="1"/>
    <col min="72" max="72" width="12.140625" bestFit="1" customWidth="1"/>
    <col min="73" max="73" width="11.5703125" bestFit="1" customWidth="1"/>
    <col min="74" max="74" width="11.85546875" bestFit="1" customWidth="1"/>
    <col min="75" max="75" width="10.5703125" bestFit="1" customWidth="1"/>
    <col min="76" max="77" width="11.5703125" bestFit="1" customWidth="1"/>
    <col min="78" max="78" width="12.140625" bestFit="1" customWidth="1"/>
    <col min="79" max="79" width="11.5703125" bestFit="1" customWidth="1"/>
    <col min="80" max="83" width="12.140625" bestFit="1" customWidth="1"/>
    <col min="84" max="84" width="12.85546875" bestFit="1" customWidth="1"/>
    <col min="85" max="85" width="20.42578125" bestFit="1" customWidth="1"/>
    <col min="86" max="86" width="10.5703125" bestFit="1" customWidth="1"/>
    <col min="87" max="87" width="12.140625" bestFit="1" customWidth="1"/>
    <col min="88" max="88" width="10.5703125" bestFit="1" customWidth="1"/>
    <col min="89" max="89" width="15.140625" bestFit="1" customWidth="1"/>
    <col min="90" max="90" width="24.140625" bestFit="1" customWidth="1"/>
    <col min="91" max="91" width="13.140625" bestFit="1" customWidth="1"/>
    <col min="92" max="93" width="12.140625" bestFit="1" customWidth="1"/>
    <col min="94" max="94" width="10.5703125" bestFit="1" customWidth="1"/>
    <col min="95" max="96" width="12.140625" bestFit="1" customWidth="1"/>
    <col min="97" max="97" width="12.28515625" bestFit="1" customWidth="1"/>
    <col min="98" max="98" width="12.85546875" bestFit="1" customWidth="1"/>
    <col min="99" max="99" width="12.140625" bestFit="1" customWidth="1"/>
    <col min="100" max="100" width="13" bestFit="1" customWidth="1"/>
    <col min="101" max="105" width="12.140625" bestFit="1" customWidth="1"/>
    <col min="106" max="106" width="13.42578125" bestFit="1" customWidth="1"/>
    <col min="107" max="107" width="10.5703125" bestFit="1" customWidth="1"/>
    <col min="108" max="110" width="12.140625" bestFit="1" customWidth="1"/>
    <col min="111" max="111" width="10.5703125" bestFit="1" customWidth="1"/>
    <col min="112" max="112" width="12.140625" bestFit="1" customWidth="1"/>
    <col min="113" max="113" width="13.7109375" bestFit="1" customWidth="1"/>
  </cols>
  <sheetData>
    <row r="1" spans="1:113" x14ac:dyDescent="0.25">
      <c r="A1" t="s">
        <v>0</v>
      </c>
      <c r="B1" t="s">
        <v>89</v>
      </c>
      <c r="C1" t="s">
        <v>1</v>
      </c>
      <c r="D1" t="s">
        <v>111</v>
      </c>
      <c r="E1" t="s">
        <v>2</v>
      </c>
      <c r="F1" t="s">
        <v>114</v>
      </c>
      <c r="G1" t="s">
        <v>3</v>
      </c>
      <c r="H1" t="s">
        <v>4</v>
      </c>
      <c r="I1" t="s">
        <v>5</v>
      </c>
      <c r="J1" t="s">
        <v>6</v>
      </c>
      <c r="K1" t="s">
        <v>116</v>
      </c>
      <c r="L1" t="s">
        <v>118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34</v>
      </c>
      <c r="AK1" t="s">
        <v>35</v>
      </c>
      <c r="AL1" t="s">
        <v>37</v>
      </c>
      <c r="AM1" t="s">
        <v>39</v>
      </c>
      <c r="AN1" t="s">
        <v>40</v>
      </c>
      <c r="AO1" t="s">
        <v>42</v>
      </c>
      <c r="AP1" t="s">
        <v>119</v>
      </c>
      <c r="AQ1" t="s">
        <v>32</v>
      </c>
      <c r="AR1" t="s">
        <v>33</v>
      </c>
      <c r="AS1" t="s">
        <v>48</v>
      </c>
      <c r="AT1" t="s">
        <v>108</v>
      </c>
      <c r="AU1" t="s">
        <v>120</v>
      </c>
      <c r="AV1" t="s">
        <v>121</v>
      </c>
      <c r="AW1" t="s">
        <v>115</v>
      </c>
      <c r="AX1" t="s">
        <v>112</v>
      </c>
      <c r="AY1" t="s">
        <v>124</v>
      </c>
      <c r="AZ1" t="s">
        <v>104</v>
      </c>
      <c r="BA1" t="s">
        <v>38</v>
      </c>
      <c r="BB1" t="s">
        <v>22</v>
      </c>
      <c r="BC1" t="s">
        <v>123</v>
      </c>
      <c r="BD1" t="s">
        <v>129</v>
      </c>
      <c r="BE1" t="s">
        <v>158</v>
      </c>
      <c r="BF1" t="s">
        <v>157</v>
      </c>
      <c r="BG1" t="s">
        <v>41</v>
      </c>
      <c r="BH1" t="s">
        <v>43</v>
      </c>
      <c r="BI1" t="s">
        <v>159</v>
      </c>
      <c r="BJ1" t="s">
        <v>44</v>
      </c>
      <c r="BK1" t="s">
        <v>45</v>
      </c>
      <c r="BL1" t="s">
        <v>46</v>
      </c>
      <c r="BM1" t="s">
        <v>47</v>
      </c>
      <c r="BN1" t="s">
        <v>36</v>
      </c>
      <c r="BO1" t="s">
        <v>31</v>
      </c>
      <c r="BP1" t="s">
        <v>128</v>
      </c>
      <c r="BQ1" t="s">
        <v>50</v>
      </c>
      <c r="BR1" t="s">
        <v>49</v>
      </c>
      <c r="BS1" t="s">
        <v>51</v>
      </c>
      <c r="BT1" t="s">
        <v>117</v>
      </c>
      <c r="BU1" t="s">
        <v>52</v>
      </c>
      <c r="BV1" t="s">
        <v>127</v>
      </c>
      <c r="BW1" t="s">
        <v>105</v>
      </c>
      <c r="BX1" t="s">
        <v>106</v>
      </c>
      <c r="BY1" t="s">
        <v>107</v>
      </c>
      <c r="BZ1" t="s">
        <v>109</v>
      </c>
      <c r="CA1" t="s">
        <v>110</v>
      </c>
      <c r="CB1" t="s">
        <v>113</v>
      </c>
      <c r="CC1" t="s">
        <v>167</v>
      </c>
      <c r="CD1" t="s">
        <v>122</v>
      </c>
      <c r="CE1" t="s">
        <v>125</v>
      </c>
      <c r="CF1" t="s">
        <v>126</v>
      </c>
      <c r="CG1" t="s">
        <v>130</v>
      </c>
      <c r="CH1" t="s">
        <v>131</v>
      </c>
      <c r="CI1" t="s">
        <v>132</v>
      </c>
      <c r="CJ1" t="s">
        <v>133</v>
      </c>
      <c r="CK1" t="s">
        <v>134</v>
      </c>
      <c r="CL1" t="s">
        <v>135</v>
      </c>
      <c r="CM1" t="s">
        <v>136</v>
      </c>
      <c r="CN1" t="s">
        <v>137</v>
      </c>
      <c r="CO1" t="s">
        <v>138</v>
      </c>
      <c r="CP1" t="s">
        <v>139</v>
      </c>
      <c r="CQ1" t="s">
        <v>140</v>
      </c>
      <c r="CR1" t="s">
        <v>141</v>
      </c>
      <c r="CS1" t="s">
        <v>160</v>
      </c>
      <c r="CT1" t="s">
        <v>142</v>
      </c>
      <c r="CU1" t="s">
        <v>143</v>
      </c>
      <c r="CV1" t="s">
        <v>144</v>
      </c>
      <c r="CW1" t="s">
        <v>145</v>
      </c>
      <c r="CX1" t="s">
        <v>146</v>
      </c>
      <c r="CY1" t="s">
        <v>147</v>
      </c>
      <c r="CZ1" t="s">
        <v>148</v>
      </c>
      <c r="DA1" t="s">
        <v>149</v>
      </c>
      <c r="DB1" t="s">
        <v>150</v>
      </c>
      <c r="DC1" t="s">
        <v>151</v>
      </c>
      <c r="DD1" t="s">
        <v>152</v>
      </c>
      <c r="DE1" t="s">
        <v>153</v>
      </c>
      <c r="DF1" t="s">
        <v>154</v>
      </c>
      <c r="DG1" t="s">
        <v>155</v>
      </c>
      <c r="DH1" t="s">
        <v>156</v>
      </c>
      <c r="DI1" t="s">
        <v>161</v>
      </c>
    </row>
    <row r="2" spans="1:113" x14ac:dyDescent="0.25">
      <c r="A2" t="s">
        <v>56</v>
      </c>
      <c r="B2" t="s">
        <v>91</v>
      </c>
      <c r="C2" t="s">
        <v>54</v>
      </c>
      <c r="D2">
        <v>10.6</v>
      </c>
      <c r="E2" t="s">
        <v>57</v>
      </c>
      <c r="F2">
        <v>103.89</v>
      </c>
      <c r="G2">
        <v>26</v>
      </c>
      <c r="H2">
        <v>19</v>
      </c>
      <c r="I2">
        <v>11</v>
      </c>
      <c r="J2">
        <v>8</v>
      </c>
      <c r="K2" s="8">
        <v>0.57894736842105265</v>
      </c>
      <c r="L2" s="8">
        <v>2147.9166666666674</v>
      </c>
      <c r="M2" s="8">
        <v>37.5</v>
      </c>
      <c r="N2" s="8">
        <v>712.5</v>
      </c>
      <c r="O2" s="8">
        <v>27.8</v>
      </c>
      <c r="P2" s="8">
        <v>9.6</v>
      </c>
      <c r="Q2" s="8">
        <v>19.5</v>
      </c>
      <c r="R2" s="8">
        <v>49.3</v>
      </c>
      <c r="S2" s="8">
        <v>0.8</v>
      </c>
      <c r="T2" s="8">
        <v>2.5</v>
      </c>
      <c r="U2" s="8">
        <v>34</v>
      </c>
      <c r="V2" s="8">
        <v>7.7</v>
      </c>
      <c r="W2" s="8">
        <v>9.5</v>
      </c>
      <c r="X2" s="8">
        <v>80.7</v>
      </c>
      <c r="Y2" s="8">
        <v>3.5</v>
      </c>
      <c r="Z2" s="8">
        <v>9.1999999999999993</v>
      </c>
      <c r="AA2" s="8">
        <v>12.7</v>
      </c>
      <c r="AB2" s="8">
        <v>4.3</v>
      </c>
      <c r="AC2" s="8">
        <v>4.5999999999999996</v>
      </c>
      <c r="AD2" s="8">
        <v>2.4</v>
      </c>
      <c r="AE2" s="8">
        <v>1.5</v>
      </c>
      <c r="AF2" s="8">
        <v>2.7</v>
      </c>
      <c r="AG2" s="8">
        <v>0.9</v>
      </c>
      <c r="AH2" s="8">
        <v>2.6</v>
      </c>
      <c r="AI2" s="8">
        <v>7.9</v>
      </c>
      <c r="AJ2" s="8">
        <v>115.9</v>
      </c>
      <c r="AK2" s="8">
        <v>107.7</v>
      </c>
      <c r="AL2" s="8">
        <v>18.3</v>
      </c>
      <c r="AM2" s="8">
        <v>9</v>
      </c>
      <c r="AN2" s="8">
        <v>22.1</v>
      </c>
      <c r="AO2" s="8">
        <v>7.7</v>
      </c>
      <c r="AP2" s="8">
        <v>21.799999999999997</v>
      </c>
      <c r="AQ2" s="8">
        <v>14</v>
      </c>
      <c r="AR2" s="8">
        <v>0</v>
      </c>
      <c r="AS2" s="8">
        <v>12</v>
      </c>
      <c r="AT2" s="8">
        <v>550</v>
      </c>
      <c r="AU2" s="8">
        <v>37.1</v>
      </c>
      <c r="AV2" s="8">
        <v>22.86</v>
      </c>
      <c r="AW2" s="8">
        <v>1.2752293577981653</v>
      </c>
      <c r="AX2" s="8">
        <v>15.1</v>
      </c>
      <c r="AY2" s="8">
        <v>9.5</v>
      </c>
      <c r="AZ2" s="8">
        <v>45.1</v>
      </c>
      <c r="BA2" s="8">
        <v>1.96</v>
      </c>
      <c r="BB2" s="8">
        <v>3</v>
      </c>
      <c r="BC2" s="8">
        <v>2.2000000000000002</v>
      </c>
      <c r="BD2" s="8">
        <v>1575.2412050668618</v>
      </c>
      <c r="BE2" s="8">
        <v>39.5</v>
      </c>
      <c r="BF2" s="8">
        <v>9.1999999999999993</v>
      </c>
      <c r="BG2" s="8">
        <v>15.7</v>
      </c>
      <c r="BH2" s="8">
        <v>51.5</v>
      </c>
      <c r="BI2" s="8">
        <v>31.965000000000003</v>
      </c>
      <c r="BJ2" s="8">
        <v>58.6</v>
      </c>
      <c r="BK2" s="8">
        <v>27.6</v>
      </c>
      <c r="BL2" s="8">
        <v>103.67</v>
      </c>
      <c r="BM2" s="8">
        <v>18.600000000000001</v>
      </c>
      <c r="BN2" s="8">
        <v>8.1999999999999993</v>
      </c>
      <c r="BO2" s="8">
        <v>60.4</v>
      </c>
      <c r="BP2" s="8">
        <v>6.9</v>
      </c>
      <c r="BQ2" s="8">
        <v>10</v>
      </c>
      <c r="BR2" s="8">
        <v>0.3</v>
      </c>
      <c r="BS2" s="8">
        <v>7</v>
      </c>
      <c r="BT2" s="8">
        <v>11</v>
      </c>
      <c r="BU2" s="8">
        <v>20.070000000000007</v>
      </c>
      <c r="BV2" s="8">
        <v>11</v>
      </c>
      <c r="BW2" s="8">
        <v>5.5</v>
      </c>
      <c r="BX2" s="8">
        <v>30.5</v>
      </c>
      <c r="BY2" s="8">
        <v>35.20000000000001</v>
      </c>
      <c r="BZ2" s="8">
        <v>18.333333333333332</v>
      </c>
      <c r="CA2" s="8">
        <v>39.6</v>
      </c>
      <c r="CB2" s="8">
        <v>0.35636900027525742</v>
      </c>
      <c r="CC2" s="8">
        <v>0.97631578947368425</v>
      </c>
      <c r="CD2" s="8">
        <v>0.99391304347826082</v>
      </c>
      <c r="CE2" s="8">
        <v>0.70846075433231404</v>
      </c>
      <c r="CF2" s="8">
        <v>0.43142857142857144</v>
      </c>
      <c r="CG2" s="8">
        <v>0.52777777777777779</v>
      </c>
      <c r="CH2" s="8">
        <v>0.90200000000000002</v>
      </c>
      <c r="CI2" s="8">
        <v>0.65333333333333332</v>
      </c>
      <c r="CJ2" s="8">
        <v>0.50800000000000001</v>
      </c>
      <c r="CK2" s="8">
        <v>0.6</v>
      </c>
      <c r="CL2" s="8">
        <v>0.95652173913043492</v>
      </c>
      <c r="CM2" s="8">
        <v>0.87513400281492315</v>
      </c>
      <c r="CN2" s="8">
        <v>0.73571428571428577</v>
      </c>
      <c r="CO2" s="8">
        <v>0.83714285714285719</v>
      </c>
      <c r="CP2" s="8">
        <v>0.69000000000000006</v>
      </c>
      <c r="CQ2" s="8">
        <v>0.94245454545454543</v>
      </c>
      <c r="CR2" s="8">
        <v>0.77500000000000002</v>
      </c>
      <c r="CS2" s="8">
        <v>0.76107142857142862</v>
      </c>
      <c r="CT2" s="8">
        <v>0.48235294117647054</v>
      </c>
      <c r="CU2" s="8">
        <v>0.97419354838709671</v>
      </c>
      <c r="CV2" s="8">
        <v>0.57500000000000007</v>
      </c>
      <c r="CW2" s="8">
        <v>0.83333333333333337</v>
      </c>
      <c r="CX2" s="8">
        <v>1</v>
      </c>
      <c r="CY2" s="8">
        <v>0.77777777777777779</v>
      </c>
      <c r="CZ2" s="8">
        <v>0.55000000000000004</v>
      </c>
      <c r="DA2" s="8">
        <v>0.95571428571428607</v>
      </c>
      <c r="DB2" s="8">
        <v>0.52380952380952384</v>
      </c>
      <c r="DC2" s="8">
        <v>0.55000000000000004</v>
      </c>
      <c r="DD2" s="8">
        <v>0.9242424242424242</v>
      </c>
      <c r="DE2" s="8">
        <v>0.97777777777777808</v>
      </c>
      <c r="DF2" s="8">
        <v>0.61111111111111105</v>
      </c>
      <c r="DG2" s="8">
        <v>0.99</v>
      </c>
      <c r="DH2" s="8">
        <v>0.93781315861909842</v>
      </c>
      <c r="DI2" s="8">
        <v>0.76679356283129119</v>
      </c>
    </row>
    <row r="3" spans="1:113" x14ac:dyDescent="0.25">
      <c r="A3" t="s">
        <v>84</v>
      </c>
      <c r="B3" t="s">
        <v>94</v>
      </c>
      <c r="C3" t="s">
        <v>54</v>
      </c>
      <c r="D3">
        <v>10.6</v>
      </c>
      <c r="E3" t="s">
        <v>85</v>
      </c>
      <c r="F3">
        <v>100.84</v>
      </c>
      <c r="G3">
        <v>27</v>
      </c>
      <c r="H3">
        <v>81</v>
      </c>
      <c r="I3">
        <v>50</v>
      </c>
      <c r="J3">
        <v>31</v>
      </c>
      <c r="K3" s="8">
        <v>0.61728395061728392</v>
      </c>
      <c r="L3" s="8">
        <v>35564</v>
      </c>
      <c r="M3" s="8">
        <v>31.8</v>
      </c>
      <c r="N3" s="8">
        <v>2575.8000000000002</v>
      </c>
      <c r="O3" s="8">
        <v>15.9</v>
      </c>
      <c r="P3" s="8">
        <v>5.9</v>
      </c>
      <c r="Q3" s="8">
        <v>8.8000000000000007</v>
      </c>
      <c r="R3" s="8">
        <v>66.900000000000006</v>
      </c>
      <c r="S3" s="8">
        <v>0</v>
      </c>
      <c r="T3" s="8">
        <v>0</v>
      </c>
      <c r="U3" s="8">
        <v>0</v>
      </c>
      <c r="V3" s="8">
        <v>4.0999999999999996</v>
      </c>
      <c r="W3" s="8">
        <v>6.4</v>
      </c>
      <c r="X3" s="8">
        <v>63.6</v>
      </c>
      <c r="Y3" s="8">
        <v>3.8</v>
      </c>
      <c r="Z3" s="8">
        <v>9</v>
      </c>
      <c r="AA3" s="8">
        <v>12.9</v>
      </c>
      <c r="AB3" s="8">
        <v>5.9</v>
      </c>
      <c r="AC3" s="8">
        <v>2</v>
      </c>
      <c r="AD3" s="8">
        <v>1.6</v>
      </c>
      <c r="AE3" s="8">
        <v>0.8</v>
      </c>
      <c r="AF3" s="8">
        <v>2.2999999999999998</v>
      </c>
      <c r="AG3" s="8">
        <v>0.7</v>
      </c>
      <c r="AH3" s="8">
        <v>2.9</v>
      </c>
      <c r="AI3" s="8">
        <v>5.8</v>
      </c>
      <c r="AJ3" s="8">
        <v>110.5</v>
      </c>
      <c r="AK3" s="8">
        <v>103.6</v>
      </c>
      <c r="AL3" s="8">
        <v>9.5</v>
      </c>
      <c r="AM3" s="8">
        <v>11.7</v>
      </c>
      <c r="AN3" s="8">
        <v>27</v>
      </c>
      <c r="AO3" s="8">
        <v>10.5</v>
      </c>
      <c r="AP3" s="8">
        <v>9.0640000000000001</v>
      </c>
      <c r="AQ3" s="8">
        <v>66</v>
      </c>
      <c r="AR3" s="8">
        <v>0</v>
      </c>
      <c r="AS3" s="8">
        <v>14.4</v>
      </c>
      <c r="AT3" s="8">
        <v>538.4</v>
      </c>
      <c r="AU3" s="8">
        <v>36.200000000000003</v>
      </c>
      <c r="AV3" s="8">
        <v>20.939999999999998</v>
      </c>
      <c r="AW3" s="8">
        <v>1.7541924095322154</v>
      </c>
      <c r="AX3" s="8">
        <v>13</v>
      </c>
      <c r="AY3" s="8">
        <v>13.7</v>
      </c>
      <c r="AZ3" s="8">
        <v>30.8</v>
      </c>
      <c r="BA3" s="8">
        <v>1.24</v>
      </c>
      <c r="BB3" s="8">
        <v>1.6</v>
      </c>
      <c r="BC3" s="8">
        <v>0.7</v>
      </c>
      <c r="BD3" s="8">
        <v>1596.1100160257604</v>
      </c>
      <c r="BE3" s="8">
        <v>46.6</v>
      </c>
      <c r="BF3" s="8">
        <v>12</v>
      </c>
      <c r="BG3" s="8">
        <v>19.399999999999999</v>
      </c>
      <c r="BH3" s="8">
        <v>66.900000000000006</v>
      </c>
      <c r="BI3" s="8">
        <v>40.63000000000001</v>
      </c>
      <c r="BJ3" s="8">
        <v>68.2</v>
      </c>
      <c r="BK3" s="8">
        <v>17.5</v>
      </c>
      <c r="BL3" s="8">
        <v>101.23</v>
      </c>
      <c r="BM3" s="8">
        <v>17</v>
      </c>
      <c r="BN3" s="8">
        <v>6.9</v>
      </c>
      <c r="BO3" s="8">
        <v>42</v>
      </c>
      <c r="BP3" s="8">
        <v>4.7</v>
      </c>
      <c r="BQ3" s="8">
        <v>7</v>
      </c>
      <c r="BR3" s="8">
        <v>0.26800000000000002</v>
      </c>
      <c r="BS3" s="8">
        <v>4.5</v>
      </c>
      <c r="BT3" s="8">
        <v>11.417805700000001</v>
      </c>
      <c r="BU3" s="8">
        <v>15.47</v>
      </c>
      <c r="BV3" s="8">
        <v>13.1</v>
      </c>
      <c r="BW3" s="8">
        <v>4.8</v>
      </c>
      <c r="BX3" s="8">
        <v>24.3</v>
      </c>
      <c r="BY3" s="8">
        <v>27.099999999999998</v>
      </c>
      <c r="BZ3" s="8">
        <v>17.946666666666665</v>
      </c>
      <c r="CA3" s="8">
        <v>29.299999999999997</v>
      </c>
      <c r="CB3" s="8">
        <v>0.28311619464592769</v>
      </c>
      <c r="CC3" s="8">
        <v>0.9526315789473685</v>
      </c>
      <c r="CD3" s="8">
        <v>0.91043478260869559</v>
      </c>
      <c r="CE3" s="8">
        <v>0.97455133862900856</v>
      </c>
      <c r="CF3" s="8">
        <v>0.37142857142857144</v>
      </c>
      <c r="CG3" s="8">
        <v>0.76111111111111107</v>
      </c>
      <c r="CH3" s="8">
        <v>0.61599999999999999</v>
      </c>
      <c r="CI3" s="8">
        <v>0.41333333333333333</v>
      </c>
      <c r="CJ3" s="8">
        <v>0.51600000000000001</v>
      </c>
      <c r="CK3" s="8">
        <v>0.32</v>
      </c>
      <c r="CL3" s="8">
        <v>0.30434782608695654</v>
      </c>
      <c r="CM3" s="8">
        <v>0.88672778668097796</v>
      </c>
      <c r="CN3" s="8">
        <v>0.95571428571428585</v>
      </c>
      <c r="CO3" s="8">
        <v>0.97428571428571431</v>
      </c>
      <c r="CP3" s="8">
        <v>0.4375</v>
      </c>
      <c r="CQ3" s="8">
        <v>0.92027272727272735</v>
      </c>
      <c r="CR3" s="8">
        <v>0.70833333333333337</v>
      </c>
      <c r="CS3" s="8">
        <v>0.96738095238095256</v>
      </c>
      <c r="CT3" s="8">
        <v>0.40588235294117647</v>
      </c>
      <c r="CU3" s="8">
        <v>0.67741935483870963</v>
      </c>
      <c r="CV3" s="8">
        <v>0.39166666666666666</v>
      </c>
      <c r="CW3" s="8">
        <v>0.58333333333333337</v>
      </c>
      <c r="CX3" s="8">
        <v>0.89333333333333342</v>
      </c>
      <c r="CY3" s="8">
        <v>0.5</v>
      </c>
      <c r="CZ3" s="8">
        <v>0.57089028500000005</v>
      </c>
      <c r="DA3" s="8">
        <v>0.73666666666666669</v>
      </c>
      <c r="DB3" s="8">
        <v>0.62380952380952381</v>
      </c>
      <c r="DC3" s="8">
        <v>0.48</v>
      </c>
      <c r="DD3" s="8">
        <v>0.73636363636363633</v>
      </c>
      <c r="DE3" s="8">
        <v>0.75277777777777777</v>
      </c>
      <c r="DF3" s="8">
        <v>0.59822222222222221</v>
      </c>
      <c r="DG3" s="8">
        <v>0.73249999999999993</v>
      </c>
      <c r="DH3" s="8">
        <v>0.74504261748928335</v>
      </c>
      <c r="DI3" s="8">
        <v>0.6693112847579803</v>
      </c>
    </row>
    <row r="4" spans="1:113" x14ac:dyDescent="0.25">
      <c r="A4" t="s">
        <v>84</v>
      </c>
      <c r="B4" t="s">
        <v>93</v>
      </c>
      <c r="C4" t="s">
        <v>54</v>
      </c>
      <c r="D4">
        <v>10.6</v>
      </c>
      <c r="E4" t="s">
        <v>85</v>
      </c>
      <c r="F4">
        <v>100.84</v>
      </c>
      <c r="G4">
        <v>27</v>
      </c>
      <c r="H4">
        <v>61</v>
      </c>
      <c r="I4">
        <v>35</v>
      </c>
      <c r="J4">
        <v>26</v>
      </c>
      <c r="K4" s="8">
        <v>0.57377049180327866</v>
      </c>
      <c r="L4" s="8">
        <v>24692</v>
      </c>
      <c r="M4" s="8">
        <v>31.8</v>
      </c>
      <c r="N4" s="8">
        <v>1939.8</v>
      </c>
      <c r="O4" s="8">
        <v>15.5</v>
      </c>
      <c r="P4" s="8">
        <v>5.6</v>
      </c>
      <c r="Q4" s="8">
        <v>8.6</v>
      </c>
      <c r="R4" s="8">
        <v>65.400000000000006</v>
      </c>
      <c r="S4" s="8">
        <v>0</v>
      </c>
      <c r="T4" s="8">
        <v>0</v>
      </c>
      <c r="U4" s="8">
        <v>0</v>
      </c>
      <c r="V4" s="8">
        <v>4.2</v>
      </c>
      <c r="W4" s="8">
        <v>6.3</v>
      </c>
      <c r="X4" s="8">
        <v>66.099999999999994</v>
      </c>
      <c r="Y4" s="8">
        <v>3.8</v>
      </c>
      <c r="Z4" s="8">
        <v>9.1</v>
      </c>
      <c r="AA4" s="8">
        <v>12.8</v>
      </c>
      <c r="AB4" s="8">
        <v>6</v>
      </c>
      <c r="AC4" s="8">
        <v>2.2000000000000002</v>
      </c>
      <c r="AD4" s="8">
        <v>1.6</v>
      </c>
      <c r="AE4" s="8">
        <v>0.9</v>
      </c>
      <c r="AF4" s="8">
        <v>2.2000000000000002</v>
      </c>
      <c r="AG4" s="8">
        <v>0.7</v>
      </c>
      <c r="AH4" s="8">
        <v>2.9</v>
      </c>
      <c r="AI4" s="8">
        <v>5.7</v>
      </c>
      <c r="AJ4" s="8">
        <v>109.8</v>
      </c>
      <c r="AK4" s="8">
        <v>103.9</v>
      </c>
      <c r="AL4" s="8">
        <v>10.4</v>
      </c>
      <c r="AM4" s="8">
        <v>11.4</v>
      </c>
      <c r="AN4" s="8">
        <v>27</v>
      </c>
      <c r="AO4" s="8">
        <v>10.5</v>
      </c>
      <c r="AP4" s="8">
        <v>8.8279999999999994</v>
      </c>
      <c r="AQ4" s="8">
        <v>49</v>
      </c>
      <c r="AR4" s="8">
        <v>0</v>
      </c>
      <c r="AS4" s="8">
        <v>14</v>
      </c>
      <c r="AT4" s="8">
        <v>530</v>
      </c>
      <c r="AU4" s="8">
        <v>36</v>
      </c>
      <c r="AV4" s="8">
        <v>20.96</v>
      </c>
      <c r="AW4" s="8">
        <v>1.7557770729497055</v>
      </c>
      <c r="AX4" s="8">
        <v>14.3</v>
      </c>
      <c r="AY4" s="8">
        <v>13.8</v>
      </c>
      <c r="AZ4" s="8">
        <v>30.5</v>
      </c>
      <c r="BA4" s="8">
        <v>1.36</v>
      </c>
      <c r="BB4" s="8">
        <v>1.5</v>
      </c>
      <c r="BC4" s="8">
        <v>0.7</v>
      </c>
      <c r="BD4" s="8">
        <v>1587.1477084197827</v>
      </c>
      <c r="BE4" s="8">
        <v>48.8</v>
      </c>
      <c r="BF4" s="8">
        <v>12</v>
      </c>
      <c r="BG4" s="8">
        <v>19.3</v>
      </c>
      <c r="BH4" s="8">
        <v>65.400000000000006</v>
      </c>
      <c r="BI4" s="8">
        <v>40.340000000000003</v>
      </c>
      <c r="BJ4" s="8">
        <v>67.8</v>
      </c>
      <c r="BK4" s="8">
        <v>17.2</v>
      </c>
      <c r="BL4" s="8">
        <v>101.51</v>
      </c>
      <c r="BM4" s="8">
        <v>17</v>
      </c>
      <c r="BN4" s="8">
        <v>5.9</v>
      </c>
      <c r="BO4" s="8">
        <v>41.8</v>
      </c>
      <c r="BP4" s="8">
        <v>4.0999999999999996</v>
      </c>
      <c r="BQ4" s="8">
        <v>6.5</v>
      </c>
      <c r="BR4" s="8">
        <v>0.26</v>
      </c>
      <c r="BS4" s="8">
        <v>3.7</v>
      </c>
      <c r="BT4" s="8">
        <v>11</v>
      </c>
      <c r="BU4" s="8">
        <v>15.109999999999998</v>
      </c>
      <c r="BV4" s="8">
        <v>12.8</v>
      </c>
      <c r="BW4" s="8">
        <v>4.5</v>
      </c>
      <c r="BX4" s="8">
        <v>23.5</v>
      </c>
      <c r="BY4" s="8">
        <v>26.9</v>
      </c>
      <c r="BZ4" s="8">
        <v>17.666666666666668</v>
      </c>
      <c r="CA4" s="8">
        <v>29.000000000000007</v>
      </c>
      <c r="CB4" s="8">
        <v>0.28088310690457907</v>
      </c>
      <c r="CC4" s="8">
        <v>0.94736842105263153</v>
      </c>
      <c r="CD4" s="8">
        <v>0.91130434782608705</v>
      </c>
      <c r="CE4" s="8">
        <v>0.97543170719428085</v>
      </c>
      <c r="CF4" s="8">
        <v>0.40857142857142859</v>
      </c>
      <c r="CG4" s="8">
        <v>0.76666666666666672</v>
      </c>
      <c r="CH4" s="8">
        <v>0.61</v>
      </c>
      <c r="CI4" s="8">
        <v>0.45333333333333337</v>
      </c>
      <c r="CJ4" s="8">
        <v>0.51200000000000001</v>
      </c>
      <c r="CK4" s="8">
        <v>0.3</v>
      </c>
      <c r="CL4" s="8">
        <v>0.30434782608695654</v>
      </c>
      <c r="CM4" s="8">
        <v>0.88174872689987926</v>
      </c>
      <c r="CN4" s="8">
        <v>0.93428571428571439</v>
      </c>
      <c r="CO4" s="8">
        <v>0.96857142857142853</v>
      </c>
      <c r="CP4" s="8">
        <v>0.43</v>
      </c>
      <c r="CQ4" s="8">
        <v>0.92281818181818187</v>
      </c>
      <c r="CR4" s="8">
        <v>0.70833333333333337</v>
      </c>
      <c r="CS4" s="8">
        <v>0.96047619047619059</v>
      </c>
      <c r="CT4" s="8">
        <v>0.34705882352941181</v>
      </c>
      <c r="CU4" s="8">
        <v>0.67419354838709677</v>
      </c>
      <c r="CV4" s="8">
        <v>0.34166666666666662</v>
      </c>
      <c r="CW4" s="8">
        <v>0.54166666666666663</v>
      </c>
      <c r="CX4" s="8">
        <v>0.8666666666666667</v>
      </c>
      <c r="CY4" s="8">
        <v>0.41111111111111115</v>
      </c>
      <c r="CZ4" s="8">
        <v>0.55000000000000004</v>
      </c>
      <c r="DA4" s="8">
        <v>0.71952380952380945</v>
      </c>
      <c r="DB4" s="8">
        <v>0.60952380952380958</v>
      </c>
      <c r="DC4" s="8">
        <v>0.45</v>
      </c>
      <c r="DD4" s="8">
        <v>0.71212121212121215</v>
      </c>
      <c r="DE4" s="8">
        <v>0.74722222222222223</v>
      </c>
      <c r="DF4" s="8">
        <v>0.58888888888888891</v>
      </c>
      <c r="DG4" s="8">
        <v>0.7250000000000002</v>
      </c>
      <c r="DH4" s="8">
        <v>0.73916607080152386</v>
      </c>
      <c r="DI4" s="8">
        <v>0.65684583756953752</v>
      </c>
    </row>
    <row r="5" spans="1:113" x14ac:dyDescent="0.25">
      <c r="A5" t="s">
        <v>56</v>
      </c>
      <c r="B5" t="s">
        <v>92</v>
      </c>
      <c r="C5" t="s">
        <v>54</v>
      </c>
      <c r="D5">
        <v>10.6</v>
      </c>
      <c r="E5" t="s">
        <v>57</v>
      </c>
      <c r="F5">
        <v>103.89</v>
      </c>
      <c r="G5">
        <v>26</v>
      </c>
      <c r="H5">
        <v>33</v>
      </c>
      <c r="I5">
        <v>16</v>
      </c>
      <c r="J5">
        <v>17</v>
      </c>
      <c r="K5" s="8">
        <v>0.48484848484848486</v>
      </c>
      <c r="L5" s="8">
        <v>4295.8333333333348</v>
      </c>
      <c r="M5" s="8">
        <v>37.1</v>
      </c>
      <c r="N5" s="8">
        <v>1224.3</v>
      </c>
      <c r="O5" s="8">
        <v>28.5</v>
      </c>
      <c r="P5" s="8">
        <v>10.3</v>
      </c>
      <c r="Q5" s="8">
        <v>20.399999999999999</v>
      </c>
      <c r="R5" s="8">
        <v>50.7</v>
      </c>
      <c r="S5" s="8">
        <v>1</v>
      </c>
      <c r="T5" s="8">
        <v>3</v>
      </c>
      <c r="U5" s="8">
        <v>32.299999999999997</v>
      </c>
      <c r="V5" s="8">
        <v>6.9</v>
      </c>
      <c r="W5" s="8">
        <v>8.6</v>
      </c>
      <c r="X5" s="8">
        <v>80.3</v>
      </c>
      <c r="Y5" s="8">
        <v>3.3</v>
      </c>
      <c r="Z5" s="8">
        <v>9.6999999999999993</v>
      </c>
      <c r="AA5" s="8">
        <v>13</v>
      </c>
      <c r="AB5" s="8">
        <v>3.9</v>
      </c>
      <c r="AC5" s="8">
        <v>4.5</v>
      </c>
      <c r="AD5" s="8">
        <v>2.1</v>
      </c>
      <c r="AE5" s="8">
        <v>1.7</v>
      </c>
      <c r="AF5" s="8">
        <v>2.6</v>
      </c>
      <c r="AG5" s="8">
        <v>0.8</v>
      </c>
      <c r="AH5" s="8">
        <v>2.5</v>
      </c>
      <c r="AI5" s="8">
        <v>7.4</v>
      </c>
      <c r="AJ5" s="8">
        <v>113.2</v>
      </c>
      <c r="AK5" s="8">
        <v>108.9</v>
      </c>
      <c r="AL5" s="8">
        <v>19</v>
      </c>
      <c r="AM5" s="8">
        <v>8.4</v>
      </c>
      <c r="AN5" s="8">
        <v>23.8</v>
      </c>
      <c r="AO5" s="8">
        <v>6.9</v>
      </c>
      <c r="AP5" s="8">
        <v>22.167999999999999</v>
      </c>
      <c r="AQ5" s="8">
        <v>25</v>
      </c>
      <c r="AR5" s="8">
        <v>0</v>
      </c>
      <c r="AS5" s="8">
        <v>11</v>
      </c>
      <c r="AT5" s="8">
        <v>570</v>
      </c>
      <c r="AU5" s="8">
        <v>35.9</v>
      </c>
      <c r="AV5" s="8">
        <v>21.700000000000003</v>
      </c>
      <c r="AW5" s="8">
        <v>1.2856369541681705</v>
      </c>
      <c r="AX5" s="8">
        <v>14.6</v>
      </c>
      <c r="AY5" s="8">
        <v>8.4</v>
      </c>
      <c r="AZ5" s="8">
        <v>46</v>
      </c>
      <c r="BA5" s="8">
        <v>2.1</v>
      </c>
      <c r="BB5" s="8">
        <v>3</v>
      </c>
      <c r="BC5" s="8">
        <v>1.9</v>
      </c>
      <c r="BD5" s="8">
        <v>1561.447865310492</v>
      </c>
      <c r="BE5" s="8">
        <v>33.799999999999997</v>
      </c>
      <c r="BF5" s="8">
        <v>8</v>
      </c>
      <c r="BG5" s="8">
        <v>16.3</v>
      </c>
      <c r="BH5" s="8">
        <v>53</v>
      </c>
      <c r="BI5" s="8">
        <v>31.530000000000005</v>
      </c>
      <c r="BJ5" s="8">
        <v>59</v>
      </c>
      <c r="BK5" s="8">
        <v>28.5</v>
      </c>
      <c r="BL5" s="8">
        <v>102.95</v>
      </c>
      <c r="BM5" s="8">
        <v>19.899999999999999</v>
      </c>
      <c r="BN5" s="8">
        <v>4.3</v>
      </c>
      <c r="BO5" s="8">
        <v>61.8</v>
      </c>
      <c r="BP5" s="8">
        <v>3.5</v>
      </c>
      <c r="BQ5" s="8">
        <v>9</v>
      </c>
      <c r="BR5" s="8">
        <v>0.28000000000000003</v>
      </c>
      <c r="BS5" s="8">
        <v>6.5</v>
      </c>
      <c r="BT5" s="8">
        <v>10.5</v>
      </c>
      <c r="BU5" s="8">
        <v>21.22</v>
      </c>
      <c r="BV5" s="8">
        <v>11.2</v>
      </c>
      <c r="BW5" s="8">
        <v>6</v>
      </c>
      <c r="BX5" s="8">
        <v>31</v>
      </c>
      <c r="BY5" s="8">
        <v>36.4</v>
      </c>
      <c r="BZ5" s="8">
        <v>19</v>
      </c>
      <c r="CA5" s="8">
        <v>40.500000000000007</v>
      </c>
      <c r="CB5" s="8">
        <v>0.3684086919666279</v>
      </c>
      <c r="CC5" s="8">
        <v>0.9447368421052631</v>
      </c>
      <c r="CD5" s="8">
        <v>0.94347826086956532</v>
      </c>
      <c r="CE5" s="8">
        <v>0.71424275231565026</v>
      </c>
      <c r="CF5" s="8">
        <v>0.41714285714285715</v>
      </c>
      <c r="CG5" s="8">
        <v>0.46666666666666667</v>
      </c>
      <c r="CH5" s="8">
        <v>0.92</v>
      </c>
      <c r="CI5" s="8">
        <v>0.70000000000000007</v>
      </c>
      <c r="CJ5" s="8">
        <v>0.52</v>
      </c>
      <c r="CK5" s="8">
        <v>0.6</v>
      </c>
      <c r="CL5" s="8">
        <v>0.82608695652173914</v>
      </c>
      <c r="CM5" s="8">
        <v>0.86747103628360667</v>
      </c>
      <c r="CN5" s="8">
        <v>0.75714285714285712</v>
      </c>
      <c r="CO5" s="8">
        <v>0.84285714285714286</v>
      </c>
      <c r="CP5" s="8">
        <v>0.71250000000000002</v>
      </c>
      <c r="CQ5" s="8">
        <v>0.93590909090909091</v>
      </c>
      <c r="CR5" s="8">
        <v>0.82916666666666661</v>
      </c>
      <c r="CS5" s="8">
        <v>0.75071428571428578</v>
      </c>
      <c r="CT5" s="8">
        <v>0.25294117647058822</v>
      </c>
      <c r="CU5" s="8">
        <v>0.99677419354838703</v>
      </c>
      <c r="CV5" s="8">
        <v>0.29166666666666669</v>
      </c>
      <c r="CW5" s="8">
        <v>0.75</v>
      </c>
      <c r="CX5" s="8">
        <v>0.93333333333333346</v>
      </c>
      <c r="CY5" s="8">
        <v>0.72222222222222221</v>
      </c>
      <c r="CZ5" s="8">
        <v>0.52500000000000002</v>
      </c>
      <c r="DA5" s="8">
        <v>1.0104761904761905</v>
      </c>
      <c r="DB5" s="8">
        <v>0.53333333333333333</v>
      </c>
      <c r="DC5" s="8">
        <v>0.6</v>
      </c>
      <c r="DD5" s="8">
        <v>0.93939393939393945</v>
      </c>
      <c r="DE5" s="8">
        <v>1.0111111111111111</v>
      </c>
      <c r="DF5" s="8">
        <v>0.6333333333333333</v>
      </c>
      <c r="DG5" s="8">
        <v>1.0125000000000002</v>
      </c>
      <c r="DH5" s="8">
        <v>0.96949655780691546</v>
      </c>
      <c r="DI5" s="8">
        <v>0.74780304602785685</v>
      </c>
    </row>
    <row r="6" spans="1:113" x14ac:dyDescent="0.25">
      <c r="A6" t="s">
        <v>84</v>
      </c>
      <c r="B6" t="s">
        <v>92</v>
      </c>
      <c r="C6" t="s">
        <v>54</v>
      </c>
      <c r="D6">
        <v>10.6</v>
      </c>
      <c r="E6" t="s">
        <v>85</v>
      </c>
      <c r="F6">
        <v>100.84</v>
      </c>
      <c r="G6">
        <v>27</v>
      </c>
      <c r="H6">
        <v>37</v>
      </c>
      <c r="I6">
        <v>18</v>
      </c>
      <c r="J6">
        <v>19</v>
      </c>
      <c r="K6" s="8">
        <v>0.48648648648648651</v>
      </c>
      <c r="L6" s="8">
        <v>17839</v>
      </c>
      <c r="M6" s="8">
        <v>31</v>
      </c>
      <c r="N6" s="8">
        <v>1147</v>
      </c>
      <c r="O6" s="8">
        <v>15</v>
      </c>
      <c r="P6" s="8">
        <v>5.7</v>
      </c>
      <c r="Q6" s="8">
        <v>8.6999999999999993</v>
      </c>
      <c r="R6" s="8">
        <v>65.5</v>
      </c>
      <c r="S6" s="8">
        <v>0</v>
      </c>
      <c r="T6" s="8">
        <v>0</v>
      </c>
      <c r="U6" s="8">
        <v>0</v>
      </c>
      <c r="V6" s="8">
        <v>3.6</v>
      </c>
      <c r="W6" s="8">
        <v>5.7</v>
      </c>
      <c r="X6" s="8">
        <v>63.5</v>
      </c>
      <c r="Y6" s="8">
        <v>3.6</v>
      </c>
      <c r="Z6" s="8">
        <v>8.8000000000000007</v>
      </c>
      <c r="AA6" s="8">
        <v>12.5</v>
      </c>
      <c r="AB6" s="8">
        <v>5.7</v>
      </c>
      <c r="AC6" s="8">
        <v>1.9</v>
      </c>
      <c r="AD6" s="8">
        <v>1.5</v>
      </c>
      <c r="AE6" s="8">
        <v>0.9</v>
      </c>
      <c r="AF6" s="8">
        <v>2.1</v>
      </c>
      <c r="AG6" s="8">
        <v>0.6</v>
      </c>
      <c r="AH6" s="8">
        <v>2.7</v>
      </c>
      <c r="AI6" s="8">
        <v>5.5</v>
      </c>
      <c r="AJ6" s="8">
        <v>107.1</v>
      </c>
      <c r="AK6" s="8">
        <v>102.9</v>
      </c>
      <c r="AL6" s="8">
        <v>9.5</v>
      </c>
      <c r="AM6" s="8">
        <v>11.5</v>
      </c>
      <c r="AN6" s="8">
        <v>27.4</v>
      </c>
      <c r="AO6" s="8">
        <v>10.3</v>
      </c>
      <c r="AP6" s="8">
        <v>8.759999999999998</v>
      </c>
      <c r="AQ6" s="8">
        <v>31</v>
      </c>
      <c r="AR6" s="8">
        <v>0</v>
      </c>
      <c r="AS6" s="8">
        <v>13</v>
      </c>
      <c r="AT6" s="8">
        <v>490</v>
      </c>
      <c r="AU6" s="8">
        <v>35.200000000000003</v>
      </c>
      <c r="AV6" s="8">
        <v>20.669999999999998</v>
      </c>
      <c r="AW6" s="8">
        <v>1.7123287671232881</v>
      </c>
      <c r="AX6" s="8">
        <v>13.1</v>
      </c>
      <c r="AY6" s="8">
        <v>13.3</v>
      </c>
      <c r="AZ6" s="8">
        <v>29.4</v>
      </c>
      <c r="BA6" s="8">
        <v>1.27</v>
      </c>
      <c r="BB6" s="8">
        <v>1.4</v>
      </c>
      <c r="BC6" s="8">
        <v>1</v>
      </c>
      <c r="BD6" s="8">
        <v>1580.4528055596049</v>
      </c>
      <c r="BE6" s="8">
        <v>41.4</v>
      </c>
      <c r="BF6" s="8">
        <v>11</v>
      </c>
      <c r="BG6" s="8">
        <v>19.5</v>
      </c>
      <c r="BH6" s="8">
        <v>65.5</v>
      </c>
      <c r="BI6" s="8">
        <v>39.06</v>
      </c>
      <c r="BJ6" s="8">
        <v>67</v>
      </c>
      <c r="BK6" s="8">
        <v>17.3</v>
      </c>
      <c r="BL6" s="8">
        <v>101.74</v>
      </c>
      <c r="BM6" s="8">
        <v>17.100000000000001</v>
      </c>
      <c r="BN6" s="8">
        <v>4.2</v>
      </c>
      <c r="BO6" s="8">
        <v>40.1</v>
      </c>
      <c r="BP6" s="8">
        <v>3</v>
      </c>
      <c r="BQ6" s="8">
        <v>6</v>
      </c>
      <c r="BR6" s="8">
        <v>0.24</v>
      </c>
      <c r="BS6" s="8">
        <v>3</v>
      </c>
      <c r="BT6" s="8">
        <v>10.5</v>
      </c>
      <c r="BU6" s="8">
        <v>14.699999999999996</v>
      </c>
      <c r="BV6" s="8">
        <v>12.5</v>
      </c>
      <c r="BW6" s="8">
        <v>4.3</v>
      </c>
      <c r="BX6" s="8">
        <v>23</v>
      </c>
      <c r="BY6" s="8">
        <v>25.799999999999997</v>
      </c>
      <c r="BZ6" s="8">
        <v>16.333333333333332</v>
      </c>
      <c r="CA6" s="8">
        <v>28</v>
      </c>
      <c r="CB6" s="8">
        <v>0.26947464316307967</v>
      </c>
      <c r="CC6" s="8">
        <v>0.92631578947368431</v>
      </c>
      <c r="CD6" s="8">
        <v>0.89869565217391301</v>
      </c>
      <c r="CE6" s="8">
        <v>0.95129375951293782</v>
      </c>
      <c r="CF6" s="8">
        <v>0.37428571428571428</v>
      </c>
      <c r="CG6" s="8">
        <v>0.73888888888888893</v>
      </c>
      <c r="CH6" s="8">
        <v>0.58799999999999997</v>
      </c>
      <c r="CI6" s="8">
        <v>0.42333333333333334</v>
      </c>
      <c r="CJ6" s="8">
        <v>0.5</v>
      </c>
      <c r="CK6" s="8">
        <v>0.27999999999999997</v>
      </c>
      <c r="CL6" s="8">
        <v>0.43478260869565222</v>
      </c>
      <c r="CM6" s="8">
        <v>0.87802933642200276</v>
      </c>
      <c r="CN6" s="8">
        <v>0.93571428571428572</v>
      </c>
      <c r="CO6" s="8">
        <v>0.95714285714285718</v>
      </c>
      <c r="CP6" s="8">
        <v>0.4325</v>
      </c>
      <c r="CQ6" s="8">
        <v>0.9249090909090909</v>
      </c>
      <c r="CR6" s="8">
        <v>0.71250000000000002</v>
      </c>
      <c r="CS6" s="8">
        <v>0.93</v>
      </c>
      <c r="CT6" s="8">
        <v>0.24705882352941178</v>
      </c>
      <c r="CU6" s="8">
        <v>0.64677419354838717</v>
      </c>
      <c r="CV6" s="8">
        <v>0.25</v>
      </c>
      <c r="CW6" s="8">
        <v>0.5</v>
      </c>
      <c r="CX6" s="8">
        <v>0.8</v>
      </c>
      <c r="CY6" s="8">
        <v>0.33333333333333331</v>
      </c>
      <c r="CZ6" s="8">
        <v>0.52500000000000002</v>
      </c>
      <c r="DA6" s="8">
        <v>0.69999999999999984</v>
      </c>
      <c r="DB6" s="8">
        <v>0.59523809523809523</v>
      </c>
      <c r="DC6" s="8">
        <v>0.43</v>
      </c>
      <c r="DD6" s="8">
        <v>0.69696969696969702</v>
      </c>
      <c r="DE6" s="8">
        <v>0.71666666666666656</v>
      </c>
      <c r="DF6" s="8">
        <v>0.5444444444444444</v>
      </c>
      <c r="DG6" s="8">
        <v>0.7</v>
      </c>
      <c r="DH6" s="8">
        <v>0.70914379779757808</v>
      </c>
      <c r="DI6" s="8">
        <v>0.63378188650249911</v>
      </c>
    </row>
    <row r="7" spans="1:113" x14ac:dyDescent="0.25">
      <c r="A7" t="s">
        <v>84</v>
      </c>
      <c r="B7" t="s">
        <v>91</v>
      </c>
      <c r="C7" t="s">
        <v>54</v>
      </c>
      <c r="D7">
        <v>10.6</v>
      </c>
      <c r="E7" t="s">
        <v>85</v>
      </c>
      <c r="F7">
        <v>100.84</v>
      </c>
      <c r="G7">
        <v>27</v>
      </c>
      <c r="H7">
        <v>23</v>
      </c>
      <c r="I7">
        <v>11</v>
      </c>
      <c r="J7">
        <v>12</v>
      </c>
      <c r="K7" s="8">
        <v>0.47826086956521741</v>
      </c>
      <c r="L7" s="8">
        <v>9213</v>
      </c>
      <c r="M7" s="8">
        <v>32.299999999999997</v>
      </c>
      <c r="N7" s="8">
        <v>742.9</v>
      </c>
      <c r="O7" s="8">
        <v>15.5</v>
      </c>
      <c r="P7" s="8">
        <v>6</v>
      </c>
      <c r="Q7" s="8">
        <v>8.6</v>
      </c>
      <c r="R7" s="8">
        <v>69.7</v>
      </c>
      <c r="S7" s="8">
        <v>0</v>
      </c>
      <c r="T7" s="8">
        <v>0</v>
      </c>
      <c r="U7" s="8">
        <v>0</v>
      </c>
      <c r="V7" s="8">
        <v>3.5</v>
      </c>
      <c r="W7" s="8">
        <v>6</v>
      </c>
      <c r="X7" s="8">
        <v>58.7</v>
      </c>
      <c r="Y7" s="8">
        <v>3.6</v>
      </c>
      <c r="Z7" s="8">
        <v>9.1</v>
      </c>
      <c r="AA7" s="8">
        <v>12.7</v>
      </c>
      <c r="AB7" s="8">
        <v>5.5</v>
      </c>
      <c r="AC7" s="8">
        <v>1.6</v>
      </c>
      <c r="AD7" s="8">
        <v>1.6</v>
      </c>
      <c r="AE7" s="8">
        <v>1</v>
      </c>
      <c r="AF7" s="8">
        <v>2</v>
      </c>
      <c r="AG7" s="8">
        <v>0.4</v>
      </c>
      <c r="AH7" s="8">
        <v>3</v>
      </c>
      <c r="AI7" s="8">
        <v>5.7</v>
      </c>
      <c r="AJ7" s="8">
        <v>106.6</v>
      </c>
      <c r="AK7" s="8">
        <v>105.1</v>
      </c>
      <c r="AL7" s="8">
        <v>7.6</v>
      </c>
      <c r="AM7" s="8">
        <v>11.1</v>
      </c>
      <c r="AN7" s="8">
        <v>27.7</v>
      </c>
      <c r="AO7" s="8">
        <v>10.8</v>
      </c>
      <c r="AP7" s="8">
        <v>8.8960000000000008</v>
      </c>
      <c r="AQ7" s="8">
        <v>20</v>
      </c>
      <c r="AR7" s="8">
        <v>0</v>
      </c>
      <c r="AS7" s="8">
        <v>12</v>
      </c>
      <c r="AT7" s="8">
        <v>500</v>
      </c>
      <c r="AU7" s="8">
        <v>35.099999999999994</v>
      </c>
      <c r="AV7" s="8">
        <v>20</v>
      </c>
      <c r="AW7" s="8">
        <v>1.7423561151079134</v>
      </c>
      <c r="AX7" s="8">
        <v>10.8</v>
      </c>
      <c r="AY7" s="8">
        <v>12.9</v>
      </c>
      <c r="AZ7" s="8">
        <v>29.8</v>
      </c>
      <c r="BA7" s="8">
        <v>1</v>
      </c>
      <c r="BB7" s="8">
        <v>1.5</v>
      </c>
      <c r="BC7" s="8">
        <v>0.9</v>
      </c>
      <c r="BD7" s="8">
        <v>1598.6699187429051</v>
      </c>
      <c r="BE7" s="8">
        <v>40.700000000000003</v>
      </c>
      <c r="BF7" s="8">
        <v>12</v>
      </c>
      <c r="BG7" s="8">
        <v>19.5</v>
      </c>
      <c r="BH7" s="8">
        <v>69.7</v>
      </c>
      <c r="BI7" s="8">
        <v>40.885000000000005</v>
      </c>
      <c r="BJ7" s="8">
        <v>69</v>
      </c>
      <c r="BK7" s="8">
        <v>16.8</v>
      </c>
      <c r="BL7" s="8">
        <v>101.42</v>
      </c>
      <c r="BM7" s="8">
        <v>16.8</v>
      </c>
      <c r="BN7" s="8">
        <v>1.5</v>
      </c>
      <c r="BO7" s="8">
        <v>40.6</v>
      </c>
      <c r="BP7" s="8">
        <v>1.6</v>
      </c>
      <c r="BQ7" s="8">
        <v>5</v>
      </c>
      <c r="BR7" s="8">
        <v>0.22</v>
      </c>
      <c r="BS7" s="8">
        <v>2</v>
      </c>
      <c r="BT7" s="8">
        <v>10</v>
      </c>
      <c r="BU7" s="8">
        <v>15.33</v>
      </c>
      <c r="BV7" s="8">
        <v>13</v>
      </c>
      <c r="BW7" s="8">
        <v>4.7</v>
      </c>
      <c r="BX7" s="8">
        <v>24</v>
      </c>
      <c r="BY7" s="8">
        <v>26.099999999999994</v>
      </c>
      <c r="BZ7" s="8">
        <v>16.666666666666668</v>
      </c>
      <c r="CA7" s="8">
        <v>28.4</v>
      </c>
      <c r="CB7" s="8">
        <v>0.27368088938633611</v>
      </c>
      <c r="CC7" s="8">
        <v>0.92368421052631566</v>
      </c>
      <c r="CD7" s="8">
        <v>0.86956521739130432</v>
      </c>
      <c r="CE7" s="8">
        <v>0.96797561950439637</v>
      </c>
      <c r="CF7" s="8">
        <v>0.30857142857142861</v>
      </c>
      <c r="CG7" s="8">
        <v>0.71666666666666667</v>
      </c>
      <c r="CH7" s="8">
        <v>0.59599999999999997</v>
      </c>
      <c r="CI7" s="8">
        <v>0.33333333333333331</v>
      </c>
      <c r="CJ7" s="8">
        <v>0.50800000000000001</v>
      </c>
      <c r="CK7" s="8">
        <v>0.3</v>
      </c>
      <c r="CL7" s="8">
        <v>0.39130434782608697</v>
      </c>
      <c r="CM7" s="8">
        <v>0.88814995485716952</v>
      </c>
      <c r="CN7" s="8">
        <v>0.99571428571428577</v>
      </c>
      <c r="CO7" s="8">
        <v>0.98571428571428577</v>
      </c>
      <c r="CP7" s="8">
        <v>0.42000000000000004</v>
      </c>
      <c r="CQ7" s="8">
        <v>0.92200000000000004</v>
      </c>
      <c r="CR7" s="8">
        <v>0.70000000000000007</v>
      </c>
      <c r="CS7" s="8">
        <v>0.97345238095238107</v>
      </c>
      <c r="CT7" s="8">
        <v>8.8235294117647065E-2</v>
      </c>
      <c r="CU7" s="8">
        <v>0.65483870967741942</v>
      </c>
      <c r="CV7" s="8">
        <v>0.13333333333333333</v>
      </c>
      <c r="CW7" s="8">
        <v>0.41666666666666669</v>
      </c>
      <c r="CX7" s="8">
        <v>0.73333333333333339</v>
      </c>
      <c r="CY7" s="8">
        <v>0.22222222222222221</v>
      </c>
      <c r="CZ7" s="8">
        <v>0.5</v>
      </c>
      <c r="DA7" s="8">
        <v>0.73</v>
      </c>
      <c r="DB7" s="8">
        <v>0.61904761904761907</v>
      </c>
      <c r="DC7" s="8">
        <v>0.47000000000000003</v>
      </c>
      <c r="DD7" s="8">
        <v>0.72727272727272729</v>
      </c>
      <c r="DE7" s="8">
        <v>0.72499999999999987</v>
      </c>
      <c r="DF7" s="8">
        <v>0.55555555555555558</v>
      </c>
      <c r="DG7" s="8">
        <v>0.71</v>
      </c>
      <c r="DH7" s="8">
        <v>0.72021286680614771</v>
      </c>
      <c r="DI7" s="8">
        <v>0.61893281434657266</v>
      </c>
    </row>
    <row r="8" spans="1:113" x14ac:dyDescent="0.25">
      <c r="A8" t="s">
        <v>56</v>
      </c>
      <c r="B8" t="s">
        <v>93</v>
      </c>
      <c r="C8" t="s">
        <v>54</v>
      </c>
      <c r="D8">
        <v>10.6</v>
      </c>
      <c r="E8" t="s">
        <v>57</v>
      </c>
      <c r="F8">
        <v>103.89</v>
      </c>
      <c r="G8">
        <v>26</v>
      </c>
      <c r="H8">
        <v>48</v>
      </c>
      <c r="I8">
        <v>22</v>
      </c>
      <c r="J8">
        <v>26</v>
      </c>
      <c r="K8" s="8">
        <v>0.45833333333333331</v>
      </c>
      <c r="L8" s="8">
        <v>6443.7500000000018</v>
      </c>
      <c r="M8" s="8">
        <v>35</v>
      </c>
      <c r="N8" s="8">
        <v>1680</v>
      </c>
      <c r="O8" s="8">
        <v>27.5</v>
      </c>
      <c r="P8" s="8">
        <v>9.9</v>
      </c>
      <c r="Q8" s="8">
        <v>19.3</v>
      </c>
      <c r="R8" s="8">
        <v>51.2</v>
      </c>
      <c r="S8" s="8">
        <v>0.9</v>
      </c>
      <c r="T8" s="8">
        <v>2.7</v>
      </c>
      <c r="U8" s="8">
        <v>31.8</v>
      </c>
      <c r="V8" s="8">
        <v>6.9</v>
      </c>
      <c r="W8" s="8">
        <v>8.6</v>
      </c>
      <c r="X8" s="8">
        <v>79.900000000000006</v>
      </c>
      <c r="Y8" s="8">
        <v>3.2</v>
      </c>
      <c r="Z8" s="8">
        <v>9.3000000000000007</v>
      </c>
      <c r="AA8" s="8">
        <v>12.5</v>
      </c>
      <c r="AB8" s="8">
        <v>3.7</v>
      </c>
      <c r="AC8" s="8">
        <v>4.0999999999999996</v>
      </c>
      <c r="AD8" s="8">
        <v>2</v>
      </c>
      <c r="AE8" s="8">
        <v>1.6</v>
      </c>
      <c r="AF8" s="8">
        <v>2.5</v>
      </c>
      <c r="AG8" s="8">
        <v>0.8</v>
      </c>
      <c r="AH8" s="8">
        <v>2.5</v>
      </c>
      <c r="AI8" s="8">
        <v>7.2</v>
      </c>
      <c r="AJ8" s="8">
        <v>114.3</v>
      </c>
      <c r="AK8" s="8">
        <v>109.8</v>
      </c>
      <c r="AL8" s="8">
        <v>18.399999999999999</v>
      </c>
      <c r="AM8" s="8">
        <v>8.6</v>
      </c>
      <c r="AN8" s="8">
        <v>24.6</v>
      </c>
      <c r="AO8" s="8">
        <v>6.7</v>
      </c>
      <c r="AP8" s="8">
        <v>21.111999999999998</v>
      </c>
      <c r="AQ8" s="8">
        <v>33</v>
      </c>
      <c r="AR8" s="8">
        <v>0</v>
      </c>
      <c r="AS8" s="8">
        <v>10.3</v>
      </c>
      <c r="AT8" s="8">
        <v>548</v>
      </c>
      <c r="AU8" s="8">
        <v>34.1</v>
      </c>
      <c r="AV8" s="8">
        <v>20.399999999999999</v>
      </c>
      <c r="AW8" s="8">
        <v>1.3025767336112164</v>
      </c>
      <c r="AX8" s="8">
        <v>14.1</v>
      </c>
      <c r="AY8" s="8">
        <v>8</v>
      </c>
      <c r="AZ8" s="8">
        <v>44.1</v>
      </c>
      <c r="BA8" s="8">
        <v>2.1</v>
      </c>
      <c r="BB8" s="8">
        <v>2.7</v>
      </c>
      <c r="BC8" s="8">
        <v>1.6</v>
      </c>
      <c r="BD8" s="8">
        <v>1545.7849691680206</v>
      </c>
      <c r="BE8" s="8">
        <v>35.799999999999997</v>
      </c>
      <c r="BF8" s="8">
        <v>8</v>
      </c>
      <c r="BG8" s="8">
        <v>16.7</v>
      </c>
      <c r="BH8" s="8">
        <v>53.5</v>
      </c>
      <c r="BI8" s="8">
        <v>32.11</v>
      </c>
      <c r="BJ8" s="8">
        <v>59.6</v>
      </c>
      <c r="BK8" s="8">
        <v>28.9</v>
      </c>
      <c r="BL8" s="8">
        <v>103.42</v>
      </c>
      <c r="BM8" s="8">
        <v>19.7</v>
      </c>
      <c r="BN8" s="8">
        <v>4.5</v>
      </c>
      <c r="BO8" s="8">
        <v>58.9</v>
      </c>
      <c r="BP8" s="8">
        <v>3.3</v>
      </c>
      <c r="BQ8" s="8">
        <v>8.6</v>
      </c>
      <c r="BR8" s="8">
        <v>0.255</v>
      </c>
      <c r="BS8" s="8">
        <v>6</v>
      </c>
      <c r="BT8" s="8">
        <v>10</v>
      </c>
      <c r="BU8" s="8">
        <v>20.570000000000004</v>
      </c>
      <c r="BV8" s="8">
        <v>10.9</v>
      </c>
      <c r="BW8" s="8">
        <v>5.4</v>
      </c>
      <c r="BX8" s="8">
        <v>30.7</v>
      </c>
      <c r="BY8" s="8">
        <v>35.100000000000009</v>
      </c>
      <c r="BZ8" s="8">
        <v>18.266666666666666</v>
      </c>
      <c r="CA8" s="8">
        <v>39.000000000000007</v>
      </c>
      <c r="CB8" s="8">
        <v>0.35493556600616949</v>
      </c>
      <c r="CC8" s="8">
        <v>0.89736842105263159</v>
      </c>
      <c r="CD8" s="8">
        <v>0.88695652173913042</v>
      </c>
      <c r="CE8" s="8">
        <v>0.72365374089512025</v>
      </c>
      <c r="CF8" s="8">
        <v>0.40285714285714286</v>
      </c>
      <c r="CG8" s="8">
        <v>0.44444444444444442</v>
      </c>
      <c r="CH8" s="8">
        <v>0.88200000000000001</v>
      </c>
      <c r="CI8" s="8">
        <v>0.70000000000000007</v>
      </c>
      <c r="CJ8" s="8">
        <v>0.5</v>
      </c>
      <c r="CK8" s="8">
        <v>0.54</v>
      </c>
      <c r="CL8" s="8">
        <v>0.69565217391304357</v>
      </c>
      <c r="CM8" s="8">
        <v>0.85876942731556694</v>
      </c>
      <c r="CN8" s="8">
        <v>0.76428571428571423</v>
      </c>
      <c r="CO8" s="8">
        <v>0.85142857142857142</v>
      </c>
      <c r="CP8" s="8">
        <v>0.72249999999999992</v>
      </c>
      <c r="CQ8" s="8">
        <v>0.94018181818181823</v>
      </c>
      <c r="CR8" s="8">
        <v>0.8208333333333333</v>
      </c>
      <c r="CS8" s="8">
        <v>0.76452380952380949</v>
      </c>
      <c r="CT8" s="8">
        <v>0.26470588235294118</v>
      </c>
      <c r="CU8" s="8">
        <v>0.95</v>
      </c>
      <c r="CV8" s="8">
        <v>0.27499999999999997</v>
      </c>
      <c r="CW8" s="8">
        <v>0.71666666666666667</v>
      </c>
      <c r="CX8" s="8">
        <v>0.85000000000000009</v>
      </c>
      <c r="CY8" s="8">
        <v>0.66666666666666663</v>
      </c>
      <c r="CZ8" s="8">
        <v>0.5</v>
      </c>
      <c r="DA8" s="8">
        <v>0.97952380952380969</v>
      </c>
      <c r="DB8" s="8">
        <v>0.51904761904761909</v>
      </c>
      <c r="DC8" s="8">
        <v>0.54</v>
      </c>
      <c r="DD8" s="8">
        <v>0.9303030303030303</v>
      </c>
      <c r="DE8" s="8">
        <v>0.9750000000000002</v>
      </c>
      <c r="DF8" s="8">
        <v>0.60888888888888881</v>
      </c>
      <c r="DG8" s="8">
        <v>0.9750000000000002</v>
      </c>
      <c r="DH8" s="8">
        <v>0.93404096317413021</v>
      </c>
      <c r="DI8" s="8">
        <v>0.7212593326748149</v>
      </c>
    </row>
    <row r="9" spans="1:113" x14ac:dyDescent="0.25">
      <c r="A9" t="s">
        <v>53</v>
      </c>
      <c r="B9" t="s">
        <v>94</v>
      </c>
      <c r="C9" t="s">
        <v>54</v>
      </c>
      <c r="D9">
        <v>10.6</v>
      </c>
      <c r="E9" t="s">
        <v>55</v>
      </c>
      <c r="F9">
        <v>97.88</v>
      </c>
      <c r="G9">
        <v>25</v>
      </c>
      <c r="H9">
        <v>79</v>
      </c>
      <c r="I9">
        <v>40</v>
      </c>
      <c r="J9">
        <v>39</v>
      </c>
      <c r="K9" s="8">
        <v>0.50632911392405067</v>
      </c>
      <c r="L9" s="8">
        <v>5681</v>
      </c>
      <c r="M9" s="8">
        <v>33.5</v>
      </c>
      <c r="N9" s="8">
        <v>2646.5</v>
      </c>
      <c r="O9" s="8">
        <v>17.3</v>
      </c>
      <c r="P9" s="8">
        <v>7.1</v>
      </c>
      <c r="Q9" s="8">
        <v>13.3</v>
      </c>
      <c r="R9" s="8">
        <v>53.3</v>
      </c>
      <c r="S9" s="8">
        <v>0.1</v>
      </c>
      <c r="T9" s="8">
        <v>0.5</v>
      </c>
      <c r="U9" s="8">
        <v>13.2</v>
      </c>
      <c r="V9" s="8">
        <v>3.1</v>
      </c>
      <c r="W9" s="8">
        <v>5.2</v>
      </c>
      <c r="X9" s="8">
        <v>59</v>
      </c>
      <c r="Y9" s="8">
        <v>5.4</v>
      </c>
      <c r="Z9" s="8">
        <v>10.199999999999999</v>
      </c>
      <c r="AA9" s="8">
        <v>15.6</v>
      </c>
      <c r="AB9" s="8">
        <v>3.8</v>
      </c>
      <c r="AC9" s="8">
        <v>1.4</v>
      </c>
      <c r="AD9" s="8">
        <v>2.2000000000000002</v>
      </c>
      <c r="AE9" s="8">
        <v>1.7</v>
      </c>
      <c r="AF9" s="8">
        <v>1.7</v>
      </c>
      <c r="AG9" s="8">
        <v>1.1000000000000001</v>
      </c>
      <c r="AH9" s="8">
        <v>3.4</v>
      </c>
      <c r="AI9" s="8">
        <v>4.0999999999999996</v>
      </c>
      <c r="AJ9" s="8">
        <v>111.7</v>
      </c>
      <c r="AK9" s="8">
        <v>108.4</v>
      </c>
      <c r="AL9" s="8">
        <v>6.8</v>
      </c>
      <c r="AM9" s="8">
        <v>15.1</v>
      </c>
      <c r="AN9" s="8">
        <v>31.1</v>
      </c>
      <c r="AO9" s="8">
        <v>11.5</v>
      </c>
      <c r="AP9" s="8">
        <v>11.856</v>
      </c>
      <c r="AQ9" s="8">
        <v>69</v>
      </c>
      <c r="AR9" s="8">
        <v>0</v>
      </c>
      <c r="AS9" s="8">
        <v>10</v>
      </c>
      <c r="AT9" s="8">
        <v>509.4</v>
      </c>
      <c r="AU9" s="8">
        <v>33.5</v>
      </c>
      <c r="AV9" s="8">
        <v>14.04</v>
      </c>
      <c r="AW9" s="8">
        <v>1.4591767881241566</v>
      </c>
      <c r="AX9" s="8">
        <v>7.3</v>
      </c>
      <c r="AY9" s="8">
        <v>8.4</v>
      </c>
      <c r="AZ9" s="8">
        <v>34.299999999999997</v>
      </c>
      <c r="BA9" s="8">
        <v>0.64</v>
      </c>
      <c r="BB9" s="8">
        <v>2.9</v>
      </c>
      <c r="BC9" s="8">
        <v>1.3</v>
      </c>
      <c r="BD9" s="8">
        <v>1488</v>
      </c>
      <c r="BE9" s="8">
        <v>23.3</v>
      </c>
      <c r="BF9" s="8">
        <v>12</v>
      </c>
      <c r="BG9" s="8">
        <v>22.8</v>
      </c>
      <c r="BH9" s="8">
        <v>53.6</v>
      </c>
      <c r="BI9" s="8">
        <v>32.494999999999997</v>
      </c>
      <c r="BJ9" s="8">
        <v>55.5</v>
      </c>
      <c r="BK9" s="8">
        <v>22.6</v>
      </c>
      <c r="BL9" s="8">
        <v>98.15</v>
      </c>
      <c r="BM9" s="8">
        <v>15.9</v>
      </c>
      <c r="BN9" s="8">
        <v>3.3</v>
      </c>
      <c r="BO9" s="8">
        <v>46.4</v>
      </c>
      <c r="BP9" s="8">
        <v>2.2000000000000002</v>
      </c>
      <c r="BQ9" s="8">
        <v>2.9</v>
      </c>
      <c r="BR9" s="8">
        <v>0.18099999999999999</v>
      </c>
      <c r="BS9" s="8">
        <v>3.6</v>
      </c>
      <c r="BT9" s="8">
        <v>9.140504881</v>
      </c>
      <c r="BU9" s="8">
        <v>15.760000000000002</v>
      </c>
      <c r="BV9" s="8">
        <v>8.76</v>
      </c>
      <c r="BW9" s="8">
        <v>2.7</v>
      </c>
      <c r="BX9" s="8">
        <v>24.2</v>
      </c>
      <c r="BY9" s="8">
        <v>27.2</v>
      </c>
      <c r="BZ9" s="8">
        <v>16.98</v>
      </c>
      <c r="CA9" s="8">
        <v>26.800000000000004</v>
      </c>
      <c r="CB9" s="8">
        <v>0.2909108872309859</v>
      </c>
      <c r="CC9" s="8">
        <v>0.88157894736842102</v>
      </c>
      <c r="CD9" s="8">
        <v>0.61043478260869566</v>
      </c>
      <c r="CE9" s="8">
        <v>0.81065377118008697</v>
      </c>
      <c r="CF9" s="8">
        <v>0.20857142857142857</v>
      </c>
      <c r="CG9" s="8">
        <v>0.46666666666666667</v>
      </c>
      <c r="CH9" s="8">
        <v>0.68599999999999994</v>
      </c>
      <c r="CI9" s="8">
        <v>0.21333333333333335</v>
      </c>
      <c r="CJ9" s="8">
        <v>0.624</v>
      </c>
      <c r="CK9" s="8">
        <v>0.57999999999999996</v>
      </c>
      <c r="CL9" s="8">
        <v>0.56521739130434789</v>
      </c>
      <c r="CM9" s="8">
        <v>0.82666666666666666</v>
      </c>
      <c r="CN9" s="8">
        <v>0.76571428571428568</v>
      </c>
      <c r="CO9" s="8">
        <v>0.79285714285714282</v>
      </c>
      <c r="CP9" s="8">
        <v>0.56500000000000006</v>
      </c>
      <c r="CQ9" s="8">
        <v>0.89227272727272733</v>
      </c>
      <c r="CR9" s="8">
        <v>0.66249999999999998</v>
      </c>
      <c r="CS9" s="8">
        <v>0.77369047619047615</v>
      </c>
      <c r="CT9" s="8">
        <v>0.19411764705882351</v>
      </c>
      <c r="CU9" s="8">
        <v>0.74838709677419357</v>
      </c>
      <c r="CV9" s="8">
        <v>0.18333333333333335</v>
      </c>
      <c r="CW9" s="8">
        <v>0.24166666666666667</v>
      </c>
      <c r="CX9" s="8">
        <v>0.60333333333333339</v>
      </c>
      <c r="CY9" s="8">
        <v>0.4</v>
      </c>
      <c r="CZ9" s="8">
        <v>0.45702524405</v>
      </c>
      <c r="DA9" s="8">
        <v>0.75047619047619052</v>
      </c>
      <c r="DB9" s="8">
        <v>0.41714285714285715</v>
      </c>
      <c r="DC9" s="8">
        <v>0.27</v>
      </c>
      <c r="DD9" s="8">
        <v>0.73333333333333328</v>
      </c>
      <c r="DE9" s="8">
        <v>0.75555555555555554</v>
      </c>
      <c r="DF9" s="8">
        <v>0.56600000000000006</v>
      </c>
      <c r="DG9" s="8">
        <v>0.67000000000000015</v>
      </c>
      <c r="DH9" s="8">
        <v>0.76555496639733134</v>
      </c>
      <c r="DI9" s="8">
        <v>0.58378387012049671</v>
      </c>
    </row>
    <row r="10" spans="1:113" x14ac:dyDescent="0.25">
      <c r="A10" t="s">
        <v>69</v>
      </c>
      <c r="B10" t="s">
        <v>91</v>
      </c>
      <c r="C10" t="s">
        <v>54</v>
      </c>
      <c r="D10">
        <v>10.6</v>
      </c>
      <c r="E10" t="s">
        <v>60</v>
      </c>
      <c r="F10">
        <v>102.59</v>
      </c>
      <c r="G10">
        <v>25</v>
      </c>
      <c r="H10">
        <v>24</v>
      </c>
      <c r="I10">
        <v>16</v>
      </c>
      <c r="J10">
        <v>8</v>
      </c>
      <c r="K10" s="8">
        <v>0.66666666666666663</v>
      </c>
      <c r="L10" s="8">
        <v>6227.1666666666752</v>
      </c>
      <c r="M10" s="8">
        <v>34.1</v>
      </c>
      <c r="N10" s="8">
        <v>818.40000000000009</v>
      </c>
      <c r="O10" s="8">
        <v>27.5</v>
      </c>
      <c r="P10" s="8">
        <v>8.9</v>
      </c>
      <c r="Q10" s="8">
        <v>18.899999999999999</v>
      </c>
      <c r="R10" s="8">
        <v>47.2</v>
      </c>
      <c r="S10" s="8">
        <v>1.3</v>
      </c>
      <c r="T10" s="8">
        <v>4.2</v>
      </c>
      <c r="U10" s="8">
        <v>30.7</v>
      </c>
      <c r="V10" s="8">
        <v>8.4</v>
      </c>
      <c r="W10" s="8">
        <v>10.5</v>
      </c>
      <c r="X10" s="8">
        <v>79.400000000000006</v>
      </c>
      <c r="Y10" s="8">
        <v>2.2999999999999998</v>
      </c>
      <c r="Z10" s="8">
        <v>11</v>
      </c>
      <c r="AA10" s="8">
        <v>13.4</v>
      </c>
      <c r="AB10" s="8">
        <v>3.9</v>
      </c>
      <c r="AC10" s="8">
        <v>3.5</v>
      </c>
      <c r="AD10" s="8">
        <v>3</v>
      </c>
      <c r="AE10" s="8">
        <v>0.5</v>
      </c>
      <c r="AF10" s="8">
        <v>2</v>
      </c>
      <c r="AG10" s="8">
        <v>1.5</v>
      </c>
      <c r="AH10" s="8">
        <v>3.4</v>
      </c>
      <c r="AI10" s="8">
        <v>8.1999999999999993</v>
      </c>
      <c r="AJ10" s="8">
        <v>109.4</v>
      </c>
      <c r="AK10" s="8">
        <v>103.2</v>
      </c>
      <c r="AL10" s="8">
        <v>18.3</v>
      </c>
      <c r="AM10" s="8">
        <v>6.7</v>
      </c>
      <c r="AN10" s="8">
        <v>27.7</v>
      </c>
      <c r="AO10" s="8">
        <v>10.1</v>
      </c>
      <c r="AP10" s="8">
        <v>23.463999999999999</v>
      </c>
      <c r="AQ10" s="8">
        <v>22</v>
      </c>
      <c r="AR10" s="8">
        <v>1</v>
      </c>
      <c r="AS10" s="8">
        <v>8</v>
      </c>
      <c r="AT10" s="8">
        <v>490</v>
      </c>
      <c r="AU10" s="8">
        <v>32.5</v>
      </c>
      <c r="AV10" s="8">
        <v>15.36</v>
      </c>
      <c r="AW10" s="8">
        <v>1.1720081827480395</v>
      </c>
      <c r="AX10" s="8">
        <v>11.7</v>
      </c>
      <c r="AY10" s="8">
        <v>8.9</v>
      </c>
      <c r="AZ10" s="8">
        <v>44.4</v>
      </c>
      <c r="BA10" s="8">
        <v>1.1599999999999999</v>
      </c>
      <c r="BB10" s="8">
        <v>1.2</v>
      </c>
      <c r="BC10" s="8">
        <v>1.3</v>
      </c>
      <c r="BD10" s="8">
        <v>1582.9091890939433</v>
      </c>
      <c r="BE10" s="8">
        <v>44.4</v>
      </c>
      <c r="BF10" s="8">
        <v>11</v>
      </c>
      <c r="BG10" s="8">
        <v>17.899999999999999</v>
      </c>
      <c r="BH10" s="8">
        <v>50.7</v>
      </c>
      <c r="BI10" s="8">
        <v>33.269999999999996</v>
      </c>
      <c r="BJ10" s="8">
        <v>58.5</v>
      </c>
      <c r="BK10" s="8">
        <v>31.9</v>
      </c>
      <c r="BL10" s="8">
        <v>103.69</v>
      </c>
      <c r="BM10" s="8">
        <v>20.399999999999999</v>
      </c>
      <c r="BN10" s="8">
        <v>6.2</v>
      </c>
      <c r="BO10" s="8">
        <v>53.2</v>
      </c>
      <c r="BP10" s="8">
        <v>5.3</v>
      </c>
      <c r="BQ10" s="8">
        <v>3.7</v>
      </c>
      <c r="BR10" s="8">
        <v>0.18</v>
      </c>
      <c r="BS10" s="8">
        <v>6</v>
      </c>
      <c r="BT10" s="8">
        <v>9</v>
      </c>
      <c r="BU10" s="8">
        <v>16.920000000000002</v>
      </c>
      <c r="BV10" s="8">
        <v>12.7</v>
      </c>
      <c r="BW10" s="8">
        <v>3.7</v>
      </c>
      <c r="BX10" s="8">
        <v>23.5</v>
      </c>
      <c r="BY10" s="8">
        <v>31.799999999999997</v>
      </c>
      <c r="BZ10" s="8">
        <v>16.333333333333332</v>
      </c>
      <c r="CA10" s="8">
        <v>35.099999999999994</v>
      </c>
      <c r="CB10" s="8">
        <v>0.32262328468806495</v>
      </c>
      <c r="CC10" s="8">
        <v>0.85526315789473684</v>
      </c>
      <c r="CD10" s="8">
        <v>0.66782608695652168</v>
      </c>
      <c r="CE10" s="8">
        <v>0.65111565708224417</v>
      </c>
      <c r="CF10" s="8">
        <v>0.33428571428571424</v>
      </c>
      <c r="CG10" s="8">
        <v>0.49444444444444446</v>
      </c>
      <c r="CH10" s="8">
        <v>0.88800000000000001</v>
      </c>
      <c r="CI10" s="8">
        <v>0.38666666666666666</v>
      </c>
      <c r="CJ10" s="8">
        <v>0.53600000000000003</v>
      </c>
      <c r="CK10" s="8">
        <v>0.24</v>
      </c>
      <c r="CL10" s="8">
        <v>0.56521739130434789</v>
      </c>
      <c r="CM10" s="8">
        <v>0.87939399394107964</v>
      </c>
      <c r="CN10" s="8">
        <v>0.72428571428571431</v>
      </c>
      <c r="CO10" s="8">
        <v>0.83571428571428574</v>
      </c>
      <c r="CP10" s="8">
        <v>0.79749999999999999</v>
      </c>
      <c r="CQ10" s="8">
        <v>0.94263636363636361</v>
      </c>
      <c r="CR10" s="8">
        <v>0.85</v>
      </c>
      <c r="CS10" s="8">
        <v>0.79214285714285704</v>
      </c>
      <c r="CT10" s="8">
        <v>0.36470588235294121</v>
      </c>
      <c r="CU10" s="8">
        <v>0.85806451612903234</v>
      </c>
      <c r="CV10" s="8">
        <v>0.44166666666666665</v>
      </c>
      <c r="CW10" s="8">
        <v>0.30833333333333335</v>
      </c>
      <c r="CX10" s="8">
        <v>0.6</v>
      </c>
      <c r="CY10" s="8">
        <v>0.66666666666666663</v>
      </c>
      <c r="CZ10" s="8">
        <v>0.45</v>
      </c>
      <c r="DA10" s="8">
        <v>0.80571428571428583</v>
      </c>
      <c r="DB10" s="8">
        <v>0.60476190476190472</v>
      </c>
      <c r="DC10" s="8">
        <v>0.37</v>
      </c>
      <c r="DD10" s="8">
        <v>0.71212121212121215</v>
      </c>
      <c r="DE10" s="8">
        <v>0.8833333333333333</v>
      </c>
      <c r="DF10" s="8">
        <v>0.5444444444444444</v>
      </c>
      <c r="DG10" s="8">
        <v>0.87749999999999984</v>
      </c>
      <c r="DH10" s="8">
        <v>0.84900864391596043</v>
      </c>
      <c r="DI10" s="8">
        <v>0.64927541321233617</v>
      </c>
    </row>
    <row r="11" spans="1:113" x14ac:dyDescent="0.25">
      <c r="A11" t="s">
        <v>56</v>
      </c>
      <c r="B11" t="s">
        <v>94</v>
      </c>
      <c r="C11" t="s">
        <v>54</v>
      </c>
      <c r="D11">
        <v>10.6</v>
      </c>
      <c r="E11" t="s">
        <v>57</v>
      </c>
      <c r="F11">
        <v>103.89</v>
      </c>
      <c r="G11">
        <v>26</v>
      </c>
      <c r="H11">
        <v>56</v>
      </c>
      <c r="I11">
        <v>25</v>
      </c>
      <c r="J11">
        <v>31</v>
      </c>
      <c r="K11" s="8">
        <v>0.44642857142857145</v>
      </c>
      <c r="L11" s="8">
        <v>8591.6666666666697</v>
      </c>
      <c r="M11" s="8">
        <v>33</v>
      </c>
      <c r="N11" s="8">
        <v>1848</v>
      </c>
      <c r="O11" s="8">
        <v>25.9</v>
      </c>
      <c r="P11" s="8">
        <v>9.5</v>
      </c>
      <c r="Q11" s="8">
        <v>18.3</v>
      </c>
      <c r="R11" s="8">
        <v>51.7</v>
      </c>
      <c r="S11" s="8">
        <v>0.9</v>
      </c>
      <c r="T11" s="8">
        <v>2.6</v>
      </c>
      <c r="U11" s="8">
        <v>33.1</v>
      </c>
      <c r="V11" s="8">
        <v>6.1</v>
      </c>
      <c r="W11" s="8">
        <v>7.7</v>
      </c>
      <c r="X11" s="8">
        <v>79.400000000000006</v>
      </c>
      <c r="Y11" s="8">
        <v>3.1</v>
      </c>
      <c r="Z11" s="8">
        <v>8.9</v>
      </c>
      <c r="AA11" s="8">
        <v>12</v>
      </c>
      <c r="AB11" s="8">
        <v>3.4</v>
      </c>
      <c r="AC11" s="8">
        <v>3.9</v>
      </c>
      <c r="AD11" s="8">
        <v>2</v>
      </c>
      <c r="AE11" s="8">
        <v>1.6</v>
      </c>
      <c r="AF11" s="8">
        <v>2.4</v>
      </c>
      <c r="AG11" s="8">
        <v>0.7</v>
      </c>
      <c r="AH11" s="8">
        <v>2.4</v>
      </c>
      <c r="AI11" s="8">
        <v>6.6</v>
      </c>
      <c r="AJ11" s="8">
        <v>113.5</v>
      </c>
      <c r="AK11" s="8">
        <v>110.1</v>
      </c>
      <c r="AL11" s="8">
        <v>18.600000000000001</v>
      </c>
      <c r="AM11" s="8">
        <v>8.9</v>
      </c>
      <c r="AN11" s="8">
        <v>24.9</v>
      </c>
      <c r="AO11" s="8">
        <v>7.3</v>
      </c>
      <c r="AP11" s="8">
        <v>19.856000000000002</v>
      </c>
      <c r="AQ11" s="8">
        <v>37</v>
      </c>
      <c r="AR11" s="8">
        <v>0</v>
      </c>
      <c r="AS11" s="8">
        <v>9.5</v>
      </c>
      <c r="AT11" s="8">
        <v>519.70000000000005</v>
      </c>
      <c r="AU11" s="8">
        <v>32.299999999999997</v>
      </c>
      <c r="AV11" s="8">
        <v>19.149999999999999</v>
      </c>
      <c r="AW11" s="8">
        <v>1.304391619661563</v>
      </c>
      <c r="AX11" s="8">
        <v>14.1</v>
      </c>
      <c r="AY11" s="8">
        <v>7.4</v>
      </c>
      <c r="AZ11" s="8">
        <v>41.8</v>
      </c>
      <c r="BA11" s="8">
        <v>1.95</v>
      </c>
      <c r="BB11" s="8">
        <v>2.7</v>
      </c>
      <c r="BC11" s="8">
        <v>1.6</v>
      </c>
      <c r="BD11" s="8">
        <v>1520.0630644721298</v>
      </c>
      <c r="BE11" s="8">
        <v>33.299999999999997</v>
      </c>
      <c r="BF11" s="8">
        <v>8.4</v>
      </c>
      <c r="BG11" s="8">
        <v>17</v>
      </c>
      <c r="BH11" s="8">
        <v>54</v>
      </c>
      <c r="BI11" s="8">
        <v>32.094999999999999</v>
      </c>
      <c r="BJ11" s="8">
        <v>59.7</v>
      </c>
      <c r="BK11" s="8">
        <v>28.8</v>
      </c>
      <c r="BL11" s="8">
        <v>103.73</v>
      </c>
      <c r="BM11" s="8">
        <v>19.7</v>
      </c>
      <c r="BN11" s="8">
        <v>3.4</v>
      </c>
      <c r="BO11" s="8">
        <v>56.1</v>
      </c>
      <c r="BP11" s="8">
        <v>2.4</v>
      </c>
      <c r="BQ11" s="8">
        <v>8.5</v>
      </c>
      <c r="BR11" s="8">
        <v>0.247</v>
      </c>
      <c r="BS11" s="8">
        <v>5.7</v>
      </c>
      <c r="BT11" s="8">
        <v>9.6096152640000003</v>
      </c>
      <c r="BU11" s="8">
        <v>19.609999999999996</v>
      </c>
      <c r="BV11" s="8">
        <v>10.81</v>
      </c>
      <c r="BW11" s="8">
        <v>5.3</v>
      </c>
      <c r="BX11" s="8">
        <v>30.3</v>
      </c>
      <c r="BY11" s="8">
        <v>33.4</v>
      </c>
      <c r="BZ11" s="8">
        <v>17.323333333333334</v>
      </c>
      <c r="CA11" s="8">
        <v>36.9</v>
      </c>
      <c r="CB11" s="8">
        <v>0.33761045961450237</v>
      </c>
      <c r="CC11" s="8">
        <v>0.85</v>
      </c>
      <c r="CD11" s="8">
        <v>0.83260869565217388</v>
      </c>
      <c r="CE11" s="8">
        <v>0.72466201092309057</v>
      </c>
      <c r="CF11" s="8">
        <v>0.40285714285714286</v>
      </c>
      <c r="CG11" s="8">
        <v>0.41111111111111115</v>
      </c>
      <c r="CH11" s="8">
        <v>0.83599999999999997</v>
      </c>
      <c r="CI11" s="8">
        <v>0.65</v>
      </c>
      <c r="CJ11" s="8">
        <v>0.48</v>
      </c>
      <c r="CK11" s="8">
        <v>0.54</v>
      </c>
      <c r="CL11" s="8">
        <v>0.69565217391304357</v>
      </c>
      <c r="CM11" s="8">
        <v>0.84447948026229436</v>
      </c>
      <c r="CN11" s="8">
        <v>0.77142857142857146</v>
      </c>
      <c r="CO11" s="8">
        <v>0.85285714285714287</v>
      </c>
      <c r="CP11" s="8">
        <v>0.72</v>
      </c>
      <c r="CQ11" s="8">
        <v>0.94300000000000006</v>
      </c>
      <c r="CR11" s="8">
        <v>0.8208333333333333</v>
      </c>
      <c r="CS11" s="8">
        <v>0.76416666666666666</v>
      </c>
      <c r="CT11" s="8">
        <v>0.19999999999999998</v>
      </c>
      <c r="CU11" s="8">
        <v>0.90483870967741942</v>
      </c>
      <c r="CV11" s="8">
        <v>0.19999999999999998</v>
      </c>
      <c r="CW11" s="8">
        <v>0.70833333333333337</v>
      </c>
      <c r="CX11" s="8">
        <v>0.82333333333333336</v>
      </c>
      <c r="CY11" s="8">
        <v>0.6333333333333333</v>
      </c>
      <c r="CZ11" s="8">
        <v>0.48048076319999999</v>
      </c>
      <c r="DA11" s="8">
        <v>0.93380952380952364</v>
      </c>
      <c r="DB11" s="8">
        <v>0.51476190476190475</v>
      </c>
      <c r="DC11" s="8">
        <v>0.53</v>
      </c>
      <c r="DD11" s="8">
        <v>0.91818181818181821</v>
      </c>
      <c r="DE11" s="8">
        <v>0.9277777777777777</v>
      </c>
      <c r="DF11" s="8">
        <v>0.57744444444444443</v>
      </c>
      <c r="DG11" s="8">
        <v>0.92249999999999999</v>
      </c>
      <c r="DH11" s="8">
        <v>0.888448577932901</v>
      </c>
      <c r="DI11" s="8">
        <v>0.69696562027469877</v>
      </c>
    </row>
    <row r="12" spans="1:113" x14ac:dyDescent="0.25">
      <c r="A12" t="s">
        <v>53</v>
      </c>
      <c r="B12" t="s">
        <v>93</v>
      </c>
      <c r="C12" t="s">
        <v>54</v>
      </c>
      <c r="D12">
        <v>10.6</v>
      </c>
      <c r="E12" t="s">
        <v>55</v>
      </c>
      <c r="F12">
        <v>97.88</v>
      </c>
      <c r="G12">
        <v>25</v>
      </c>
      <c r="H12">
        <v>57</v>
      </c>
      <c r="I12">
        <v>28</v>
      </c>
      <c r="J12">
        <v>29</v>
      </c>
      <c r="K12" s="8">
        <v>0.49122807017543857</v>
      </c>
      <c r="L12" s="8">
        <v>4260.75</v>
      </c>
      <c r="M12" s="8">
        <v>33.200000000000003</v>
      </c>
      <c r="N12" s="8">
        <v>1892.4</v>
      </c>
      <c r="O12" s="8">
        <v>17.5</v>
      </c>
      <c r="P12" s="8">
        <v>7.3</v>
      </c>
      <c r="Q12" s="8">
        <v>13.8</v>
      </c>
      <c r="R12" s="8">
        <v>52.9</v>
      </c>
      <c r="S12" s="8">
        <v>0.1</v>
      </c>
      <c r="T12" s="8">
        <v>0.6</v>
      </c>
      <c r="U12" s="8">
        <v>11.8</v>
      </c>
      <c r="V12" s="8">
        <v>2.8</v>
      </c>
      <c r="W12" s="8">
        <v>5</v>
      </c>
      <c r="X12" s="8">
        <v>56.3</v>
      </c>
      <c r="Y12" s="8">
        <v>5.0999999999999996</v>
      </c>
      <c r="Z12" s="8">
        <v>10</v>
      </c>
      <c r="AA12" s="8">
        <v>15.1</v>
      </c>
      <c r="AB12" s="8">
        <v>3.3</v>
      </c>
      <c r="AC12" s="8">
        <v>1.2</v>
      </c>
      <c r="AD12" s="8">
        <v>2.2000000000000002</v>
      </c>
      <c r="AE12" s="8">
        <v>1.7</v>
      </c>
      <c r="AF12" s="8">
        <v>1.8</v>
      </c>
      <c r="AG12" s="8">
        <v>1.3</v>
      </c>
      <c r="AH12" s="8">
        <v>3.4</v>
      </c>
      <c r="AI12" s="8">
        <v>4</v>
      </c>
      <c r="AJ12" s="8">
        <v>109.9</v>
      </c>
      <c r="AK12" s="8">
        <v>108.6</v>
      </c>
      <c r="AL12" s="8">
        <v>5.6</v>
      </c>
      <c r="AM12" s="8">
        <v>14.6</v>
      </c>
      <c r="AN12" s="8">
        <v>30.7</v>
      </c>
      <c r="AO12" s="8">
        <v>11.5</v>
      </c>
      <c r="AP12" s="8">
        <v>12.548000000000002</v>
      </c>
      <c r="AQ12" s="8">
        <v>49</v>
      </c>
      <c r="AR12" s="8">
        <v>0</v>
      </c>
      <c r="AS12" s="8">
        <v>10.1</v>
      </c>
      <c r="AT12" s="8">
        <v>550</v>
      </c>
      <c r="AU12" s="8">
        <v>32.1</v>
      </c>
      <c r="AV12" s="8">
        <v>12.819999999999999</v>
      </c>
      <c r="AW12" s="8">
        <v>1.3946445648708956</v>
      </c>
      <c r="AX12" s="8">
        <v>5.9</v>
      </c>
      <c r="AY12" s="8">
        <v>7.3</v>
      </c>
      <c r="AZ12" s="8">
        <v>33.800000000000004</v>
      </c>
      <c r="BA12" s="8">
        <v>0.52</v>
      </c>
      <c r="BB12" s="8">
        <v>3</v>
      </c>
      <c r="BC12" s="8">
        <v>1.4</v>
      </c>
      <c r="BD12" s="8">
        <v>1479.8985378854627</v>
      </c>
      <c r="BE12" s="8">
        <v>20.3</v>
      </c>
      <c r="BF12" s="8">
        <v>12</v>
      </c>
      <c r="BG12" s="8">
        <v>22.3</v>
      </c>
      <c r="BH12" s="8">
        <v>53.1</v>
      </c>
      <c r="BI12" s="8">
        <v>31.745000000000005</v>
      </c>
      <c r="BJ12" s="8">
        <v>54.6</v>
      </c>
      <c r="BK12" s="8">
        <v>23.3</v>
      </c>
      <c r="BL12" s="8">
        <v>98.9</v>
      </c>
      <c r="BM12" s="8">
        <v>15.5</v>
      </c>
      <c r="BN12" s="8">
        <v>1.3</v>
      </c>
      <c r="BO12" s="8">
        <v>45.6</v>
      </c>
      <c r="BP12" s="8">
        <v>0.7</v>
      </c>
      <c r="BQ12" s="8">
        <v>1.5</v>
      </c>
      <c r="BR12" s="8">
        <v>0.185</v>
      </c>
      <c r="BS12" s="8">
        <v>3</v>
      </c>
      <c r="BT12" s="8">
        <v>8.6999999999999993</v>
      </c>
      <c r="BU12" s="8">
        <v>15.610000000000003</v>
      </c>
      <c r="BV12" s="8">
        <v>8.5</v>
      </c>
      <c r="BW12" s="8">
        <v>2.5</v>
      </c>
      <c r="BX12" s="8">
        <v>23.4</v>
      </c>
      <c r="BY12" s="8">
        <v>26.400000000000006</v>
      </c>
      <c r="BZ12" s="8">
        <v>18.333333333333332</v>
      </c>
      <c r="CA12" s="8">
        <v>25.700000000000003</v>
      </c>
      <c r="CB12" s="8">
        <v>0.28273499867018026</v>
      </c>
      <c r="CC12" s="8">
        <v>0.84473684210526323</v>
      </c>
      <c r="CD12" s="8">
        <v>0.55739130434782602</v>
      </c>
      <c r="CE12" s="8">
        <v>0.77480253603938642</v>
      </c>
      <c r="CF12" s="8">
        <v>0.16857142857142859</v>
      </c>
      <c r="CG12" s="8">
        <v>0.40555555555555556</v>
      </c>
      <c r="CH12" s="8">
        <v>0.67600000000000005</v>
      </c>
      <c r="CI12" s="8">
        <v>0.17333333333333334</v>
      </c>
      <c r="CJ12" s="8">
        <v>0.60399999999999998</v>
      </c>
      <c r="CK12" s="8">
        <v>0.6</v>
      </c>
      <c r="CL12" s="8">
        <v>0.60869565217391308</v>
      </c>
      <c r="CM12" s="8">
        <v>0.82216585438081258</v>
      </c>
      <c r="CN12" s="8">
        <v>0.75857142857142856</v>
      </c>
      <c r="CO12" s="8">
        <v>0.78</v>
      </c>
      <c r="CP12" s="8">
        <v>0.58250000000000002</v>
      </c>
      <c r="CQ12" s="8">
        <v>0.89909090909090916</v>
      </c>
      <c r="CR12" s="8">
        <v>0.64583333333333337</v>
      </c>
      <c r="CS12" s="8">
        <v>0.75583333333333347</v>
      </c>
      <c r="CT12" s="8">
        <v>7.6470588235294124E-2</v>
      </c>
      <c r="CU12" s="8">
        <v>0.73548387096774193</v>
      </c>
      <c r="CV12" s="8">
        <v>5.8333333333333327E-2</v>
      </c>
      <c r="CW12" s="8">
        <v>0.125</v>
      </c>
      <c r="CX12" s="8">
        <v>0.6166666666666667</v>
      </c>
      <c r="CY12" s="8">
        <v>0.33333333333333331</v>
      </c>
      <c r="CZ12" s="8">
        <v>0.43499999999999994</v>
      </c>
      <c r="DA12" s="8">
        <v>0.74333333333333351</v>
      </c>
      <c r="DB12" s="8">
        <v>0.40476190476190477</v>
      </c>
      <c r="DC12" s="8">
        <v>0.25</v>
      </c>
      <c r="DD12" s="8">
        <v>0.70909090909090899</v>
      </c>
      <c r="DE12" s="8">
        <v>0.7333333333333335</v>
      </c>
      <c r="DF12" s="8">
        <v>0.61111111111111105</v>
      </c>
      <c r="DG12" s="8">
        <v>0.64250000000000007</v>
      </c>
      <c r="DH12" s="8">
        <v>0.74403947018468486</v>
      </c>
      <c r="DI12" s="8">
        <v>0.55861060516213035</v>
      </c>
    </row>
    <row r="13" spans="1:113" x14ac:dyDescent="0.25">
      <c r="A13" t="s">
        <v>69</v>
      </c>
      <c r="B13" t="s">
        <v>94</v>
      </c>
      <c r="C13" t="s">
        <v>54</v>
      </c>
      <c r="D13">
        <v>10.6</v>
      </c>
      <c r="E13" t="s">
        <v>60</v>
      </c>
      <c r="F13">
        <v>102.59</v>
      </c>
      <c r="G13">
        <v>25</v>
      </c>
      <c r="H13">
        <v>64</v>
      </c>
      <c r="I13">
        <v>43</v>
      </c>
      <c r="J13">
        <v>21</v>
      </c>
      <c r="K13" s="8">
        <v>0.671875</v>
      </c>
      <c r="L13" s="8">
        <v>24908.666666666701</v>
      </c>
      <c r="M13" s="8">
        <v>33.700000000000003</v>
      </c>
      <c r="N13" s="8">
        <v>2156.8000000000002</v>
      </c>
      <c r="O13" s="8">
        <v>27.5</v>
      </c>
      <c r="P13" s="8">
        <v>9.1</v>
      </c>
      <c r="Q13" s="8">
        <v>18.7</v>
      </c>
      <c r="R13" s="8">
        <v>48.4</v>
      </c>
      <c r="S13" s="8">
        <v>1.2</v>
      </c>
      <c r="T13" s="8">
        <v>4.0999999999999996</v>
      </c>
      <c r="U13" s="8">
        <v>30</v>
      </c>
      <c r="V13" s="8">
        <v>8.1999999999999993</v>
      </c>
      <c r="W13" s="8">
        <v>10.1</v>
      </c>
      <c r="X13" s="8">
        <v>80.400000000000006</v>
      </c>
      <c r="Y13" s="8">
        <v>2.5</v>
      </c>
      <c r="Z13" s="8">
        <v>11.1</v>
      </c>
      <c r="AA13" s="8">
        <v>13.6</v>
      </c>
      <c r="AB13" s="8">
        <v>3.9</v>
      </c>
      <c r="AC13" s="8">
        <v>3.7</v>
      </c>
      <c r="AD13" s="8">
        <v>3.5</v>
      </c>
      <c r="AE13" s="8">
        <v>0.7</v>
      </c>
      <c r="AF13" s="8">
        <v>1.9</v>
      </c>
      <c r="AG13" s="8">
        <v>1.2</v>
      </c>
      <c r="AH13" s="8">
        <v>3.3</v>
      </c>
      <c r="AI13" s="8">
        <v>7.7</v>
      </c>
      <c r="AJ13" s="8">
        <v>112.5</v>
      </c>
      <c r="AK13" s="8">
        <v>104.8</v>
      </c>
      <c r="AL13" s="8">
        <v>18.5</v>
      </c>
      <c r="AM13" s="8">
        <v>7.5</v>
      </c>
      <c r="AN13" s="8">
        <v>29.2</v>
      </c>
      <c r="AO13" s="8">
        <v>11.6</v>
      </c>
      <c r="AP13" s="8">
        <v>23.395999999999997</v>
      </c>
      <c r="AQ13" s="8">
        <v>58</v>
      </c>
      <c r="AR13" s="8">
        <v>2</v>
      </c>
      <c r="AS13" s="8">
        <v>8.6999999999999993</v>
      </c>
      <c r="AT13" s="8">
        <v>501.8</v>
      </c>
      <c r="AU13" s="8">
        <v>32</v>
      </c>
      <c r="AV13" s="8">
        <v>14.940000000000001</v>
      </c>
      <c r="AW13" s="8">
        <v>1.1754146007864594</v>
      </c>
      <c r="AX13" s="8">
        <v>12</v>
      </c>
      <c r="AY13" s="8">
        <v>9</v>
      </c>
      <c r="AZ13" s="8">
        <v>44.800000000000004</v>
      </c>
      <c r="BA13" s="8">
        <v>1.04</v>
      </c>
      <c r="BB13" s="8">
        <v>1.2</v>
      </c>
      <c r="BC13" s="8">
        <v>1.4</v>
      </c>
      <c r="BD13" s="8">
        <v>1596.5386082673081</v>
      </c>
      <c r="BE13" s="8">
        <v>43.9</v>
      </c>
      <c r="BF13" s="8">
        <v>13</v>
      </c>
      <c r="BG13" s="8">
        <v>19.100000000000001</v>
      </c>
      <c r="BH13" s="8">
        <v>51.7</v>
      </c>
      <c r="BI13" s="8">
        <v>34.335000000000001</v>
      </c>
      <c r="BJ13" s="8">
        <v>59.3</v>
      </c>
      <c r="BK13" s="8">
        <v>32.700000000000003</v>
      </c>
      <c r="BL13" s="8">
        <v>103.92</v>
      </c>
      <c r="BM13" s="8">
        <v>19.600000000000001</v>
      </c>
      <c r="BN13" s="8">
        <v>7.6</v>
      </c>
      <c r="BO13" s="8">
        <v>53.7</v>
      </c>
      <c r="BP13" s="8">
        <v>5.8</v>
      </c>
      <c r="BQ13" s="8">
        <v>4.0999999999999996</v>
      </c>
      <c r="BR13" s="8">
        <v>0.19400000000000001</v>
      </c>
      <c r="BS13" s="8">
        <v>6.9</v>
      </c>
      <c r="BT13" s="8">
        <v>9.9170431739999998</v>
      </c>
      <c r="BU13" s="8">
        <v>17.060000000000002</v>
      </c>
      <c r="BV13" s="8">
        <v>12.9</v>
      </c>
      <c r="BW13" s="8">
        <v>3.8</v>
      </c>
      <c r="BX13" s="8">
        <v>23.7</v>
      </c>
      <c r="BY13" s="8">
        <v>32.400000000000006</v>
      </c>
      <c r="BZ13" s="8">
        <v>16.726666666666667</v>
      </c>
      <c r="CA13" s="8">
        <v>35.600000000000009</v>
      </c>
      <c r="CB13" s="8">
        <v>0.32726615632853884</v>
      </c>
      <c r="CC13" s="8">
        <v>0.84210526315789469</v>
      </c>
      <c r="CD13" s="8">
        <v>0.64956521739130435</v>
      </c>
      <c r="CE13" s="8">
        <v>0.65300811154803295</v>
      </c>
      <c r="CF13" s="8">
        <v>0.34285714285714286</v>
      </c>
      <c r="CG13" s="8">
        <v>0.5</v>
      </c>
      <c r="CH13" s="8">
        <v>0.89600000000000013</v>
      </c>
      <c r="CI13" s="8">
        <v>0.34666666666666668</v>
      </c>
      <c r="CJ13" s="8">
        <v>0.54400000000000004</v>
      </c>
      <c r="CK13" s="8">
        <v>0.24</v>
      </c>
      <c r="CL13" s="8">
        <v>0.60869565217391308</v>
      </c>
      <c r="CM13" s="8">
        <v>0.88696589348183785</v>
      </c>
      <c r="CN13" s="8">
        <v>0.73857142857142866</v>
      </c>
      <c r="CO13" s="8">
        <v>0.84714285714285709</v>
      </c>
      <c r="CP13" s="8">
        <v>0.81750000000000012</v>
      </c>
      <c r="CQ13" s="8">
        <v>0.94472727272727275</v>
      </c>
      <c r="CR13" s="8">
        <v>0.81666666666666676</v>
      </c>
      <c r="CS13" s="8">
        <v>0.8175</v>
      </c>
      <c r="CT13" s="8">
        <v>0.44705882352941173</v>
      </c>
      <c r="CU13" s="8">
        <v>0.86612903225806459</v>
      </c>
      <c r="CV13" s="8">
        <v>0.48333333333333334</v>
      </c>
      <c r="CW13" s="8">
        <v>0.34166666666666662</v>
      </c>
      <c r="CX13" s="8">
        <v>0.64666666666666672</v>
      </c>
      <c r="CY13" s="8">
        <v>0.76666666666666672</v>
      </c>
      <c r="CZ13" s="8">
        <v>0.49585215869999999</v>
      </c>
      <c r="DA13" s="8">
        <v>0.81238095238095254</v>
      </c>
      <c r="DB13" s="8">
        <v>0.61428571428571432</v>
      </c>
      <c r="DC13" s="8">
        <v>0.38</v>
      </c>
      <c r="DD13" s="8">
        <v>0.71818181818181814</v>
      </c>
      <c r="DE13" s="8">
        <v>0.90000000000000013</v>
      </c>
      <c r="DF13" s="8">
        <v>0.55755555555555558</v>
      </c>
      <c r="DG13" s="8">
        <v>0.89000000000000024</v>
      </c>
      <c r="DH13" s="8">
        <v>0.8612267271803653</v>
      </c>
      <c r="DI13" s="8">
        <v>0.66478050899344476</v>
      </c>
    </row>
    <row r="14" spans="1:113" x14ac:dyDescent="0.25">
      <c r="A14" t="s">
        <v>69</v>
      </c>
      <c r="B14" t="s">
        <v>93</v>
      </c>
      <c r="C14" t="s">
        <v>54</v>
      </c>
      <c r="D14">
        <v>10.6</v>
      </c>
      <c r="E14" t="s">
        <v>60</v>
      </c>
      <c r="F14">
        <v>102.59</v>
      </c>
      <c r="G14">
        <v>25</v>
      </c>
      <c r="H14">
        <v>54</v>
      </c>
      <c r="I14">
        <v>36</v>
      </c>
      <c r="J14">
        <v>18</v>
      </c>
      <c r="K14" s="8">
        <v>0.66666666666666663</v>
      </c>
      <c r="L14" s="8">
        <v>18681.500000000025</v>
      </c>
      <c r="M14" s="8">
        <v>33.700000000000003</v>
      </c>
      <c r="N14" s="8">
        <v>1819.8000000000002</v>
      </c>
      <c r="O14" s="8">
        <v>27.3</v>
      </c>
      <c r="P14" s="8">
        <v>8.9</v>
      </c>
      <c r="Q14" s="8">
        <v>18.600000000000001</v>
      </c>
      <c r="R14" s="8">
        <v>48.2</v>
      </c>
      <c r="S14" s="8">
        <v>1.2</v>
      </c>
      <c r="T14" s="8">
        <v>4</v>
      </c>
      <c r="U14" s="8">
        <v>29.5</v>
      </c>
      <c r="V14" s="8">
        <v>8.1999999999999993</v>
      </c>
      <c r="W14" s="8">
        <v>10.1</v>
      </c>
      <c r="X14" s="8">
        <v>81.099999999999994</v>
      </c>
      <c r="Y14" s="8">
        <v>2.5</v>
      </c>
      <c r="Z14" s="8">
        <v>11</v>
      </c>
      <c r="AA14" s="8">
        <v>13.5</v>
      </c>
      <c r="AB14" s="8">
        <v>3.9</v>
      </c>
      <c r="AC14" s="8">
        <v>3.5</v>
      </c>
      <c r="AD14" s="8">
        <v>3.6</v>
      </c>
      <c r="AE14" s="8">
        <v>0.6</v>
      </c>
      <c r="AF14" s="8">
        <v>1.9</v>
      </c>
      <c r="AG14" s="8">
        <v>1.2</v>
      </c>
      <c r="AH14" s="8">
        <v>3.4</v>
      </c>
      <c r="AI14" s="8">
        <v>7.6</v>
      </c>
      <c r="AJ14" s="8">
        <v>111.7</v>
      </c>
      <c r="AK14" s="8">
        <v>104.1</v>
      </c>
      <c r="AL14" s="8">
        <v>17.600000000000001</v>
      </c>
      <c r="AM14" s="8">
        <v>7.4</v>
      </c>
      <c r="AN14" s="8">
        <v>28.9</v>
      </c>
      <c r="AO14" s="8">
        <v>11.9</v>
      </c>
      <c r="AP14" s="8">
        <v>23.400000000000002</v>
      </c>
      <c r="AQ14" s="8">
        <v>48</v>
      </c>
      <c r="AR14" s="8">
        <v>1</v>
      </c>
      <c r="AS14" s="8">
        <v>9</v>
      </c>
      <c r="AT14" s="8">
        <v>480</v>
      </c>
      <c r="AU14" s="8">
        <v>31.599999999999998</v>
      </c>
      <c r="AV14" s="8">
        <v>14.469999999999999</v>
      </c>
      <c r="AW14" s="8">
        <v>1.1666666666666665</v>
      </c>
      <c r="AX14" s="8">
        <v>11.5</v>
      </c>
      <c r="AY14" s="8">
        <v>9</v>
      </c>
      <c r="AZ14" s="8">
        <v>44.3</v>
      </c>
      <c r="BA14" s="8">
        <v>0.97</v>
      </c>
      <c r="BB14" s="8">
        <v>1.2</v>
      </c>
      <c r="BC14" s="8">
        <v>1.4</v>
      </c>
      <c r="BD14" s="8">
        <v>1593.75640709502</v>
      </c>
      <c r="BE14" s="8">
        <v>44.1</v>
      </c>
      <c r="BF14" s="8">
        <v>13</v>
      </c>
      <c r="BG14" s="8">
        <v>18.899999999999999</v>
      </c>
      <c r="BH14" s="8">
        <v>51.4</v>
      </c>
      <c r="BI14" s="8">
        <v>34.205000000000005</v>
      </c>
      <c r="BJ14" s="8">
        <v>59.3</v>
      </c>
      <c r="BK14" s="8">
        <v>32.4</v>
      </c>
      <c r="BL14" s="8">
        <v>103.85</v>
      </c>
      <c r="BM14" s="8">
        <v>19.3</v>
      </c>
      <c r="BN14" s="8">
        <v>7.7</v>
      </c>
      <c r="BO14" s="8">
        <v>52.7</v>
      </c>
      <c r="BP14" s="8">
        <v>6.1</v>
      </c>
      <c r="BQ14" s="8">
        <v>4.5</v>
      </c>
      <c r="BR14" s="8">
        <v>0.2</v>
      </c>
      <c r="BS14" s="8">
        <v>7</v>
      </c>
      <c r="BT14" s="8">
        <v>10</v>
      </c>
      <c r="BU14" s="8">
        <v>16.579999999999995</v>
      </c>
      <c r="BV14" s="8">
        <v>12.5</v>
      </c>
      <c r="BW14" s="8">
        <v>3.5</v>
      </c>
      <c r="BX14" s="8">
        <v>23</v>
      </c>
      <c r="BY14" s="8">
        <v>31.599999999999994</v>
      </c>
      <c r="BZ14" s="8">
        <v>16</v>
      </c>
      <c r="CA14" s="8">
        <v>34.599999999999994</v>
      </c>
      <c r="CB14" s="8">
        <v>0.31849172269626702</v>
      </c>
      <c r="CC14" s="8">
        <v>0.83157894736842097</v>
      </c>
      <c r="CD14" s="8">
        <v>0.62913043478260866</v>
      </c>
      <c r="CE14" s="8">
        <v>0.64814814814814803</v>
      </c>
      <c r="CF14" s="8">
        <v>0.32857142857142857</v>
      </c>
      <c r="CG14" s="8">
        <v>0.5</v>
      </c>
      <c r="CH14" s="8">
        <v>0.8859999999999999</v>
      </c>
      <c r="CI14" s="8">
        <v>0.32333333333333331</v>
      </c>
      <c r="CJ14" s="8">
        <v>0.54</v>
      </c>
      <c r="CK14" s="8">
        <v>0.24</v>
      </c>
      <c r="CL14" s="8">
        <v>0.60869565217391308</v>
      </c>
      <c r="CM14" s="8">
        <v>0.88542022616390004</v>
      </c>
      <c r="CN14" s="8">
        <v>0.73428571428571432</v>
      </c>
      <c r="CO14" s="8">
        <v>0.84714285714285709</v>
      </c>
      <c r="CP14" s="8">
        <v>0.80999999999999994</v>
      </c>
      <c r="CQ14" s="8">
        <v>0.94409090909090909</v>
      </c>
      <c r="CR14" s="8">
        <v>0.8041666666666667</v>
      </c>
      <c r="CS14" s="8">
        <v>0.81440476190476208</v>
      </c>
      <c r="CT14" s="8">
        <v>0.45294117647058824</v>
      </c>
      <c r="CU14" s="8">
        <v>0.85000000000000009</v>
      </c>
      <c r="CV14" s="8">
        <v>0.5083333333333333</v>
      </c>
      <c r="CW14" s="8">
        <v>0.375</v>
      </c>
      <c r="CX14" s="8">
        <v>0.66666666666666674</v>
      </c>
      <c r="CY14" s="8">
        <v>0.77777777777777779</v>
      </c>
      <c r="CZ14" s="8">
        <v>0.5</v>
      </c>
      <c r="DA14" s="8">
        <v>0.78952380952380929</v>
      </c>
      <c r="DB14" s="8">
        <v>0.59523809523809523</v>
      </c>
      <c r="DC14" s="8">
        <v>0.35</v>
      </c>
      <c r="DD14" s="8">
        <v>0.69696969696969702</v>
      </c>
      <c r="DE14" s="8">
        <v>0.87777777777777766</v>
      </c>
      <c r="DF14" s="8">
        <v>0.53333333333333333</v>
      </c>
      <c r="DG14" s="8">
        <v>0.86499999999999988</v>
      </c>
      <c r="DH14" s="8">
        <v>0.83813611235859742</v>
      </c>
      <c r="DI14" s="8">
        <v>0.65786458934632308</v>
      </c>
    </row>
    <row r="15" spans="1:113" x14ac:dyDescent="0.25">
      <c r="A15" t="s">
        <v>53</v>
      </c>
      <c r="B15" t="s">
        <v>91</v>
      </c>
      <c r="C15" t="s">
        <v>54</v>
      </c>
      <c r="D15">
        <v>10.6</v>
      </c>
      <c r="E15" t="s">
        <v>55</v>
      </c>
      <c r="F15">
        <v>97.88</v>
      </c>
      <c r="G15">
        <v>25</v>
      </c>
      <c r="H15">
        <v>19</v>
      </c>
      <c r="I15">
        <v>12</v>
      </c>
      <c r="J15">
        <v>7</v>
      </c>
      <c r="K15" s="8">
        <v>0.63157894736842102</v>
      </c>
      <c r="L15" s="8">
        <v>1420.25</v>
      </c>
      <c r="M15" s="8">
        <v>33.299999999999997</v>
      </c>
      <c r="N15" s="8">
        <v>632.69999999999993</v>
      </c>
      <c r="O15" s="8">
        <v>18.7</v>
      </c>
      <c r="P15" s="8">
        <v>8</v>
      </c>
      <c r="Q15" s="8">
        <v>15.2</v>
      </c>
      <c r="R15" s="8">
        <v>52.6</v>
      </c>
      <c r="S15" s="8">
        <v>0.2</v>
      </c>
      <c r="T15" s="8">
        <v>0.8</v>
      </c>
      <c r="U15" s="8">
        <v>20</v>
      </c>
      <c r="V15" s="8">
        <v>2.6</v>
      </c>
      <c r="W15" s="8">
        <v>5.3</v>
      </c>
      <c r="X15" s="8">
        <v>49</v>
      </c>
      <c r="Y15" s="8">
        <v>6.3</v>
      </c>
      <c r="Z15" s="8">
        <v>9.9</v>
      </c>
      <c r="AA15" s="8">
        <v>16.2</v>
      </c>
      <c r="AB15" s="8">
        <v>2.6</v>
      </c>
      <c r="AC15" s="8">
        <v>1.5</v>
      </c>
      <c r="AD15" s="8">
        <v>2.5</v>
      </c>
      <c r="AE15" s="8">
        <v>1.3</v>
      </c>
      <c r="AF15" s="8">
        <v>1.8</v>
      </c>
      <c r="AG15" s="8">
        <v>1</v>
      </c>
      <c r="AH15" s="8">
        <v>3.6</v>
      </c>
      <c r="AI15" s="8">
        <v>4.5</v>
      </c>
      <c r="AJ15" s="8">
        <v>110.7</v>
      </c>
      <c r="AK15" s="8">
        <v>106.7</v>
      </c>
      <c r="AL15" s="8">
        <v>7.3</v>
      </c>
      <c r="AM15" s="8">
        <v>17.600000000000001</v>
      </c>
      <c r="AN15" s="8">
        <v>30</v>
      </c>
      <c r="AO15" s="8">
        <v>11.7</v>
      </c>
      <c r="AP15" s="8">
        <v>13.123999999999999</v>
      </c>
      <c r="AQ15" s="8">
        <v>16</v>
      </c>
      <c r="AR15" s="8">
        <v>0</v>
      </c>
      <c r="AS15" s="8">
        <v>11</v>
      </c>
      <c r="AT15" s="8">
        <v>500</v>
      </c>
      <c r="AU15" s="8">
        <v>31.1</v>
      </c>
      <c r="AV15" s="8">
        <v>10.88</v>
      </c>
      <c r="AW15" s="8">
        <v>1.4248704663212437</v>
      </c>
      <c r="AX15" s="8">
        <v>6.8</v>
      </c>
      <c r="AY15" s="8">
        <v>5.8</v>
      </c>
      <c r="AZ15" s="8">
        <v>36.4</v>
      </c>
      <c r="BA15" s="8">
        <v>0.57999999999999996</v>
      </c>
      <c r="BB15" s="8">
        <v>2.7</v>
      </c>
      <c r="BC15" s="8">
        <v>1.3</v>
      </c>
      <c r="BD15" s="8">
        <v>1495.7704631867257</v>
      </c>
      <c r="BE15" s="8">
        <v>17.100000000000001</v>
      </c>
      <c r="BF15" s="8">
        <v>12</v>
      </c>
      <c r="BG15" s="8">
        <v>23.5</v>
      </c>
      <c r="BH15" s="8">
        <v>53.1</v>
      </c>
      <c r="BI15" s="8">
        <v>31.505000000000003</v>
      </c>
      <c r="BJ15" s="8">
        <v>53.5</v>
      </c>
      <c r="BK15" s="8">
        <v>25</v>
      </c>
      <c r="BL15" s="8">
        <v>99.36</v>
      </c>
      <c r="BM15" s="8">
        <v>16.100000000000001</v>
      </c>
      <c r="BN15" s="8">
        <v>4</v>
      </c>
      <c r="BO15" s="8">
        <v>47.3</v>
      </c>
      <c r="BP15" s="8">
        <v>2.4</v>
      </c>
      <c r="BQ15" s="8">
        <v>3</v>
      </c>
      <c r="BR15" s="8">
        <v>0.2</v>
      </c>
      <c r="BS15" s="8">
        <v>4</v>
      </c>
      <c r="BT15" s="8">
        <v>10</v>
      </c>
      <c r="BU15" s="8">
        <v>16.220000000000002</v>
      </c>
      <c r="BV15" s="8">
        <v>9.5</v>
      </c>
      <c r="BW15" s="8">
        <v>3.5</v>
      </c>
      <c r="BX15" s="8">
        <v>26</v>
      </c>
      <c r="BY15" s="8">
        <v>27.099999999999998</v>
      </c>
      <c r="BZ15" s="8">
        <v>16.666666666666668</v>
      </c>
      <c r="CA15" s="8">
        <v>26.999999999999993</v>
      </c>
      <c r="CB15" s="8">
        <v>0.29139921383108525</v>
      </c>
      <c r="CC15" s="8">
        <v>0.81842105263157894</v>
      </c>
      <c r="CD15" s="8">
        <v>0.47304347826086962</v>
      </c>
      <c r="CE15" s="8">
        <v>0.79159470351180206</v>
      </c>
      <c r="CF15" s="8">
        <v>0.19428571428571428</v>
      </c>
      <c r="CG15" s="8">
        <v>0.32222222222222219</v>
      </c>
      <c r="CH15" s="8">
        <v>0.72799999999999998</v>
      </c>
      <c r="CI15" s="8">
        <v>0.19333333333333333</v>
      </c>
      <c r="CJ15" s="8">
        <v>0.64800000000000002</v>
      </c>
      <c r="CK15" s="8">
        <v>0.54</v>
      </c>
      <c r="CL15" s="8">
        <v>0.56521739130434789</v>
      </c>
      <c r="CM15" s="8">
        <v>0.83098359065929206</v>
      </c>
      <c r="CN15" s="8">
        <v>0.75857142857142856</v>
      </c>
      <c r="CO15" s="8">
        <v>0.76428571428571423</v>
      </c>
      <c r="CP15" s="8">
        <v>0.625</v>
      </c>
      <c r="CQ15" s="8">
        <v>0.90327272727272723</v>
      </c>
      <c r="CR15" s="8">
        <v>0.67083333333333339</v>
      </c>
      <c r="CS15" s="8">
        <v>0.75011904761904769</v>
      </c>
      <c r="CT15" s="8">
        <v>0.23529411764705882</v>
      </c>
      <c r="CU15" s="8">
        <v>0.76290322580645153</v>
      </c>
      <c r="CV15" s="8">
        <v>0.19999999999999998</v>
      </c>
      <c r="CW15" s="8">
        <v>0.25</v>
      </c>
      <c r="CX15" s="8">
        <v>0.66666666666666674</v>
      </c>
      <c r="CY15" s="8">
        <v>0.44444444444444442</v>
      </c>
      <c r="CZ15" s="8">
        <v>0.5</v>
      </c>
      <c r="DA15" s="8">
        <v>0.7723809523809525</v>
      </c>
      <c r="DB15" s="8">
        <v>0.45238095238095238</v>
      </c>
      <c r="DC15" s="8">
        <v>0.35</v>
      </c>
      <c r="DD15" s="8">
        <v>0.78787878787878785</v>
      </c>
      <c r="DE15" s="8">
        <v>0.75277777777777777</v>
      </c>
      <c r="DF15" s="8">
        <v>0.55555555555555558</v>
      </c>
      <c r="DG15" s="8">
        <v>0.67499999999999982</v>
      </c>
      <c r="DH15" s="8">
        <v>0.76684003639759279</v>
      </c>
      <c r="DI15" s="8">
        <v>0.5859158204446141</v>
      </c>
    </row>
    <row r="16" spans="1:113" x14ac:dyDescent="0.25">
      <c r="A16" t="s">
        <v>69</v>
      </c>
      <c r="B16" t="s">
        <v>92</v>
      </c>
      <c r="C16" t="s">
        <v>54</v>
      </c>
      <c r="D16">
        <v>10.6</v>
      </c>
      <c r="E16" t="s">
        <v>60</v>
      </c>
      <c r="F16">
        <v>102.59</v>
      </c>
      <c r="G16">
        <v>25</v>
      </c>
      <c r="H16">
        <v>35</v>
      </c>
      <c r="I16">
        <v>22</v>
      </c>
      <c r="J16">
        <v>13</v>
      </c>
      <c r="K16" s="8">
        <v>0.62857142857142856</v>
      </c>
      <c r="L16" s="8">
        <v>12454.33333333335</v>
      </c>
      <c r="M16" s="8">
        <v>33.799999999999997</v>
      </c>
      <c r="N16" s="8">
        <v>1183</v>
      </c>
      <c r="O16" s="8">
        <v>26.5</v>
      </c>
      <c r="P16" s="8">
        <v>8.8000000000000007</v>
      </c>
      <c r="Q16" s="8">
        <v>18.2</v>
      </c>
      <c r="R16" s="8">
        <v>48.4</v>
      </c>
      <c r="S16" s="8">
        <v>1.1000000000000001</v>
      </c>
      <c r="T16" s="8">
        <v>3.9</v>
      </c>
      <c r="U16" s="8">
        <v>28.5</v>
      </c>
      <c r="V16" s="8">
        <v>7.7</v>
      </c>
      <c r="W16" s="8">
        <v>9.6</v>
      </c>
      <c r="X16" s="8">
        <v>80.099999999999994</v>
      </c>
      <c r="Y16" s="8">
        <v>2.2999999999999998</v>
      </c>
      <c r="Z16" s="8">
        <v>11</v>
      </c>
      <c r="AA16" s="8">
        <v>13.3</v>
      </c>
      <c r="AB16" s="8">
        <v>3.8</v>
      </c>
      <c r="AC16" s="8">
        <v>3.5</v>
      </c>
      <c r="AD16" s="8">
        <v>3.4</v>
      </c>
      <c r="AE16" s="8">
        <v>0.5</v>
      </c>
      <c r="AF16" s="8">
        <v>1.9</v>
      </c>
      <c r="AG16" s="8">
        <v>1.3</v>
      </c>
      <c r="AH16" s="8">
        <v>3.3</v>
      </c>
      <c r="AI16" s="8">
        <v>7.5</v>
      </c>
      <c r="AJ16" s="8">
        <v>110.6</v>
      </c>
      <c r="AK16" s="8">
        <v>103.5</v>
      </c>
      <c r="AL16" s="8">
        <v>17.8</v>
      </c>
      <c r="AM16" s="8">
        <v>6.9</v>
      </c>
      <c r="AN16" s="8">
        <v>28.3</v>
      </c>
      <c r="AO16" s="8">
        <v>11.5</v>
      </c>
      <c r="AP16" s="8">
        <v>22.795999999999996</v>
      </c>
      <c r="AQ16" s="8">
        <v>31</v>
      </c>
      <c r="AR16" s="8">
        <v>1</v>
      </c>
      <c r="AS16" s="8">
        <v>8.1999999999999993</v>
      </c>
      <c r="AT16" s="8">
        <v>470</v>
      </c>
      <c r="AU16" s="8">
        <v>31.000000000000004</v>
      </c>
      <c r="AV16" s="8">
        <v>14.14</v>
      </c>
      <c r="AW16" s="8">
        <v>1.1624846464291982</v>
      </c>
      <c r="AX16" s="8">
        <v>12</v>
      </c>
      <c r="AY16" s="8">
        <v>8.8000000000000007</v>
      </c>
      <c r="AZ16" s="8">
        <v>43.3</v>
      </c>
      <c r="BA16" s="8">
        <v>1.04</v>
      </c>
      <c r="BB16" s="8">
        <v>1.1000000000000001</v>
      </c>
      <c r="BC16" s="8">
        <v>1.3</v>
      </c>
      <c r="BD16" s="8">
        <v>1581.9564733185439</v>
      </c>
      <c r="BE16" s="8">
        <v>42.3</v>
      </c>
      <c r="BF16" s="8">
        <v>13</v>
      </c>
      <c r="BG16" s="8">
        <v>18.3</v>
      </c>
      <c r="BH16" s="8">
        <v>51.5</v>
      </c>
      <c r="BI16" s="8">
        <v>33.855000000000004</v>
      </c>
      <c r="BJ16" s="8">
        <v>58.9</v>
      </c>
      <c r="BK16" s="8">
        <v>31.7</v>
      </c>
      <c r="BL16" s="8">
        <v>103.26</v>
      </c>
      <c r="BM16" s="8">
        <v>19.399999999999999</v>
      </c>
      <c r="BN16" s="8">
        <v>7</v>
      </c>
      <c r="BO16" s="8">
        <v>51.4</v>
      </c>
      <c r="BP16" s="8">
        <v>5.4</v>
      </c>
      <c r="BQ16" s="8">
        <v>3.8</v>
      </c>
      <c r="BR16" s="8">
        <v>0.184</v>
      </c>
      <c r="BS16" s="8">
        <v>6.1</v>
      </c>
      <c r="BT16" s="8">
        <v>9.1999999999999993</v>
      </c>
      <c r="BU16" s="8">
        <v>16.22</v>
      </c>
      <c r="BV16" s="8">
        <v>12</v>
      </c>
      <c r="BW16" s="8">
        <v>3</v>
      </c>
      <c r="BX16" s="8">
        <v>22.5</v>
      </c>
      <c r="BY16" s="8">
        <v>31</v>
      </c>
      <c r="BZ16" s="8">
        <v>15.666666666666666</v>
      </c>
      <c r="CA16" s="8">
        <v>33.9</v>
      </c>
      <c r="CB16" s="8">
        <v>0.31288239829333192</v>
      </c>
      <c r="CC16" s="8">
        <v>0.81578947368421062</v>
      </c>
      <c r="CD16" s="8">
        <v>0.61478260869565216</v>
      </c>
      <c r="CE16" s="8">
        <v>0.64582480357177674</v>
      </c>
      <c r="CF16" s="8">
        <v>0.34285714285714286</v>
      </c>
      <c r="CG16" s="8">
        <v>0.48888888888888893</v>
      </c>
      <c r="CH16" s="8">
        <v>0.86599999999999999</v>
      </c>
      <c r="CI16" s="8">
        <v>0.34666666666666668</v>
      </c>
      <c r="CJ16" s="8">
        <v>0.53200000000000003</v>
      </c>
      <c r="CK16" s="8">
        <v>0.22000000000000003</v>
      </c>
      <c r="CL16" s="8">
        <v>0.56521739130434789</v>
      </c>
      <c r="CM16" s="8">
        <v>0.87886470739919109</v>
      </c>
      <c r="CN16" s="8">
        <v>0.73571428571428577</v>
      </c>
      <c r="CO16" s="8">
        <v>0.84142857142857141</v>
      </c>
      <c r="CP16" s="8">
        <v>0.79249999999999998</v>
      </c>
      <c r="CQ16" s="8">
        <v>0.93872727272727274</v>
      </c>
      <c r="CR16" s="8">
        <v>0.80833333333333324</v>
      </c>
      <c r="CS16" s="8">
        <v>0.80607142857142866</v>
      </c>
      <c r="CT16" s="8">
        <v>0.41176470588235292</v>
      </c>
      <c r="CU16" s="8">
        <v>0.82903225806451608</v>
      </c>
      <c r="CV16" s="8">
        <v>0.45</v>
      </c>
      <c r="CW16" s="8">
        <v>0.31666666666666665</v>
      </c>
      <c r="CX16" s="8">
        <v>0.6133333333333334</v>
      </c>
      <c r="CY16" s="8">
        <v>0.6777777777777777</v>
      </c>
      <c r="CZ16" s="8">
        <v>0.45999999999999996</v>
      </c>
      <c r="DA16" s="8">
        <v>0.77238095238095228</v>
      </c>
      <c r="DB16" s="8">
        <v>0.5714285714285714</v>
      </c>
      <c r="DC16" s="8">
        <v>0.3</v>
      </c>
      <c r="DD16" s="8">
        <v>0.68181818181818177</v>
      </c>
      <c r="DE16" s="8">
        <v>0.86111111111111116</v>
      </c>
      <c r="DF16" s="8">
        <v>0.52222222222222225</v>
      </c>
      <c r="DG16" s="8">
        <v>0.84749999999999992</v>
      </c>
      <c r="DH16" s="8">
        <v>0.82337473235087344</v>
      </c>
      <c r="DI16" s="8">
        <v>0.63681490899622906</v>
      </c>
    </row>
    <row r="17" spans="1:113" x14ac:dyDescent="0.25">
      <c r="A17" t="s">
        <v>53</v>
      </c>
      <c r="B17" t="s">
        <v>92</v>
      </c>
      <c r="C17" t="s">
        <v>54</v>
      </c>
      <c r="D17">
        <v>10.6</v>
      </c>
      <c r="E17" t="s">
        <v>55</v>
      </c>
      <c r="F17">
        <v>97.88</v>
      </c>
      <c r="G17">
        <v>25</v>
      </c>
      <c r="H17">
        <v>34</v>
      </c>
      <c r="I17">
        <v>16</v>
      </c>
      <c r="J17">
        <v>18</v>
      </c>
      <c r="K17" s="8">
        <v>0.47058823529411764</v>
      </c>
      <c r="L17" s="8">
        <v>2840.5</v>
      </c>
      <c r="M17" s="8">
        <v>32.9</v>
      </c>
      <c r="N17" s="8">
        <v>1118.5999999999999</v>
      </c>
      <c r="O17" s="8">
        <v>17.399999999999999</v>
      </c>
      <c r="P17" s="8">
        <v>7.3</v>
      </c>
      <c r="Q17" s="8">
        <v>14.4</v>
      </c>
      <c r="R17" s="8">
        <v>50.5</v>
      </c>
      <c r="S17" s="8">
        <v>0.1</v>
      </c>
      <c r="T17" s="8">
        <v>0.7</v>
      </c>
      <c r="U17" s="8">
        <v>16</v>
      </c>
      <c r="V17" s="8">
        <v>2.7</v>
      </c>
      <c r="W17" s="8">
        <v>5.0999999999999996</v>
      </c>
      <c r="X17" s="8">
        <v>52</v>
      </c>
      <c r="Y17" s="8">
        <v>5.6</v>
      </c>
      <c r="Z17" s="8">
        <v>9.6</v>
      </c>
      <c r="AA17" s="8">
        <v>15.3</v>
      </c>
      <c r="AB17" s="8">
        <v>2.5</v>
      </c>
      <c r="AC17" s="8">
        <v>1.2</v>
      </c>
      <c r="AD17" s="8">
        <v>2.5</v>
      </c>
      <c r="AE17" s="8">
        <v>1.4</v>
      </c>
      <c r="AF17" s="8">
        <v>1.9</v>
      </c>
      <c r="AG17" s="8">
        <v>1.2</v>
      </c>
      <c r="AH17" s="8">
        <v>3.5</v>
      </c>
      <c r="AI17" s="8">
        <v>4.4000000000000004</v>
      </c>
      <c r="AJ17" s="8">
        <v>107.2</v>
      </c>
      <c r="AK17" s="8">
        <v>108.2</v>
      </c>
      <c r="AL17" s="8">
        <v>6.2</v>
      </c>
      <c r="AM17" s="8">
        <v>15.6</v>
      </c>
      <c r="AN17" s="8">
        <v>29.6</v>
      </c>
      <c r="AO17" s="8">
        <v>12.2</v>
      </c>
      <c r="AP17" s="8">
        <v>12.967999999999998</v>
      </c>
      <c r="AQ17" s="8">
        <v>29</v>
      </c>
      <c r="AR17" s="8">
        <v>0</v>
      </c>
      <c r="AS17" s="8">
        <v>10.199999999999999</v>
      </c>
      <c r="AT17" s="8">
        <v>470</v>
      </c>
      <c r="AU17" s="8">
        <v>30.1</v>
      </c>
      <c r="AV17" s="8">
        <v>10.590000000000002</v>
      </c>
      <c r="AW17" s="8">
        <v>1.3417643429981494</v>
      </c>
      <c r="AX17" s="8">
        <v>6</v>
      </c>
      <c r="AY17" s="8">
        <v>5.4</v>
      </c>
      <c r="AZ17" s="8">
        <v>33.900000000000006</v>
      </c>
      <c r="BA17" s="8">
        <v>0.49</v>
      </c>
      <c r="BB17" s="8">
        <v>2.7</v>
      </c>
      <c r="BC17" s="8">
        <v>1.5</v>
      </c>
      <c r="BD17" s="8">
        <v>1488</v>
      </c>
      <c r="BE17" s="8">
        <v>18.8</v>
      </c>
      <c r="BF17" s="8">
        <v>13</v>
      </c>
      <c r="BG17" s="8">
        <v>22.3</v>
      </c>
      <c r="BH17" s="8">
        <v>50.9</v>
      </c>
      <c r="BI17" s="8">
        <v>30.89</v>
      </c>
      <c r="BJ17" s="8">
        <v>52</v>
      </c>
      <c r="BK17" s="8">
        <v>24.3</v>
      </c>
      <c r="BL17" s="8">
        <v>100</v>
      </c>
      <c r="BM17" s="8">
        <v>14.7</v>
      </c>
      <c r="BN17" s="8">
        <v>-1</v>
      </c>
      <c r="BO17" s="8">
        <v>45.1</v>
      </c>
      <c r="BP17" s="8">
        <v>-1</v>
      </c>
      <c r="BQ17" s="8">
        <v>1</v>
      </c>
      <c r="BR17" s="8">
        <v>0.19</v>
      </c>
      <c r="BS17" s="8">
        <v>1</v>
      </c>
      <c r="BT17" s="8">
        <v>8</v>
      </c>
      <c r="BU17" s="8">
        <v>14.79</v>
      </c>
      <c r="BV17" s="8">
        <v>8</v>
      </c>
      <c r="BW17" s="8">
        <v>2.2999999999999998</v>
      </c>
      <c r="BX17" s="8">
        <v>22.5</v>
      </c>
      <c r="BY17" s="8">
        <v>25.200000000000003</v>
      </c>
      <c r="BZ17" s="8">
        <v>15.666666666666666</v>
      </c>
      <c r="CA17" s="8">
        <v>24.900000000000002</v>
      </c>
      <c r="CB17" s="8">
        <v>0.26995745345760669</v>
      </c>
      <c r="CC17" s="8">
        <v>0.79210526315789476</v>
      </c>
      <c r="CD17" s="8">
        <v>0.46043478260869575</v>
      </c>
      <c r="CE17" s="8">
        <v>0.74542463499897182</v>
      </c>
      <c r="CF17" s="8">
        <v>0.17142857142857143</v>
      </c>
      <c r="CG17" s="8">
        <v>0.30000000000000004</v>
      </c>
      <c r="CH17" s="8">
        <v>0.67800000000000016</v>
      </c>
      <c r="CI17" s="8">
        <v>0.16333333333333333</v>
      </c>
      <c r="CJ17" s="8">
        <v>0.61199999999999999</v>
      </c>
      <c r="CK17" s="8">
        <v>0.54</v>
      </c>
      <c r="CL17" s="8">
        <v>0.65217391304347827</v>
      </c>
      <c r="CM17" s="8">
        <v>0.82666666666666666</v>
      </c>
      <c r="CN17" s="8">
        <v>0.72714285714285709</v>
      </c>
      <c r="CO17" s="8">
        <v>0.74285714285714288</v>
      </c>
      <c r="CP17" s="8">
        <v>0.60750000000000004</v>
      </c>
      <c r="CQ17" s="8">
        <v>0.90909090909090906</v>
      </c>
      <c r="CR17" s="8">
        <v>0.61249999999999993</v>
      </c>
      <c r="CS17" s="8">
        <v>0.73547619047619051</v>
      </c>
      <c r="CT17" s="8">
        <v>-5.8823529411764705E-2</v>
      </c>
      <c r="CU17" s="8">
        <v>0.72741935483870968</v>
      </c>
      <c r="CV17" s="8">
        <v>-8.3333333333333329E-2</v>
      </c>
      <c r="CW17" s="8">
        <v>8.3333333333333329E-2</v>
      </c>
      <c r="CX17" s="8">
        <v>0.63333333333333341</v>
      </c>
      <c r="CY17" s="8">
        <v>0.1111111111111111</v>
      </c>
      <c r="CZ17" s="8">
        <v>0.4</v>
      </c>
      <c r="DA17" s="8">
        <v>0.70428571428571429</v>
      </c>
      <c r="DB17" s="8">
        <v>0.38095238095238093</v>
      </c>
      <c r="DC17" s="8">
        <v>0.22999999999999998</v>
      </c>
      <c r="DD17" s="8">
        <v>0.68181818181818177</v>
      </c>
      <c r="DE17" s="8">
        <v>0.70000000000000007</v>
      </c>
      <c r="DF17" s="8">
        <v>0.52222222222222225</v>
      </c>
      <c r="DG17" s="8">
        <v>0.62250000000000005</v>
      </c>
      <c r="DH17" s="8">
        <v>0.71041435120422813</v>
      </c>
      <c r="DI17" s="8">
        <v>0.52004273078621333</v>
      </c>
    </row>
    <row r="18" spans="1:113" x14ac:dyDescent="0.25">
      <c r="A18" t="s">
        <v>64</v>
      </c>
      <c r="B18" t="s">
        <v>94</v>
      </c>
      <c r="C18" t="s">
        <v>29</v>
      </c>
      <c r="D18">
        <v>11.5</v>
      </c>
      <c r="E18" t="s">
        <v>65</v>
      </c>
      <c r="F18">
        <v>103.57</v>
      </c>
      <c r="G18">
        <v>24</v>
      </c>
      <c r="H18">
        <v>72</v>
      </c>
      <c r="I18">
        <v>56</v>
      </c>
      <c r="J18">
        <v>16</v>
      </c>
      <c r="K18" s="8">
        <v>0.77777777777777779</v>
      </c>
      <c r="L18" s="8">
        <v>16750.166666666701</v>
      </c>
      <c r="M18" s="8">
        <v>32.799999999999997</v>
      </c>
      <c r="N18" s="8">
        <v>2361.6</v>
      </c>
      <c r="O18" s="8">
        <v>27.7</v>
      </c>
      <c r="P18" s="8">
        <v>10</v>
      </c>
      <c r="Q18" s="8">
        <v>17.3</v>
      </c>
      <c r="R18" s="8">
        <v>57.8</v>
      </c>
      <c r="S18" s="8">
        <v>0.7</v>
      </c>
      <c r="T18" s="8">
        <v>2.8</v>
      </c>
      <c r="U18" s="8">
        <v>25.6</v>
      </c>
      <c r="V18" s="8">
        <v>6.9</v>
      </c>
      <c r="W18" s="8">
        <v>9.5</v>
      </c>
      <c r="X18" s="8">
        <v>72.900000000000006</v>
      </c>
      <c r="Y18" s="8">
        <v>2.2000000000000002</v>
      </c>
      <c r="Z18" s="8">
        <v>10.3</v>
      </c>
      <c r="AA18" s="8">
        <v>12.5</v>
      </c>
      <c r="AB18" s="8">
        <v>2</v>
      </c>
      <c r="AC18" s="8">
        <v>5.9</v>
      </c>
      <c r="AD18" s="8">
        <v>3.7</v>
      </c>
      <c r="AE18" s="8">
        <v>1.3</v>
      </c>
      <c r="AF18" s="8">
        <v>1.5</v>
      </c>
      <c r="AG18" s="8">
        <v>1.4</v>
      </c>
      <c r="AH18" s="8">
        <v>3.2</v>
      </c>
      <c r="AI18" s="8">
        <v>7.7</v>
      </c>
      <c r="AJ18" s="8">
        <v>114.3</v>
      </c>
      <c r="AK18" s="8">
        <v>101.8</v>
      </c>
      <c r="AL18" s="8">
        <v>29.4</v>
      </c>
      <c r="AM18" s="8">
        <v>6.6</v>
      </c>
      <c r="AN18" s="8">
        <v>27.3</v>
      </c>
      <c r="AO18" s="8">
        <v>12</v>
      </c>
      <c r="AP18" s="8">
        <v>22.288</v>
      </c>
      <c r="AQ18" s="8">
        <v>54</v>
      </c>
      <c r="AR18" s="8">
        <v>5</v>
      </c>
      <c r="AS18" s="8">
        <v>14.4</v>
      </c>
      <c r="AT18" s="8">
        <v>684.4</v>
      </c>
      <c r="AU18" s="8">
        <v>27.7</v>
      </c>
      <c r="AV18" s="8">
        <v>12.18</v>
      </c>
      <c r="AW18" s="8">
        <v>1.242821249102656</v>
      </c>
      <c r="AX18" s="8">
        <v>19</v>
      </c>
      <c r="AY18" s="8">
        <v>4.7</v>
      </c>
      <c r="AZ18" s="8">
        <v>46.1</v>
      </c>
      <c r="BA18" s="8">
        <v>1.58</v>
      </c>
      <c r="BB18" s="8">
        <v>2.1</v>
      </c>
      <c r="BC18" s="8">
        <v>1.6</v>
      </c>
      <c r="BD18" s="8">
        <v>1647.3494707042214</v>
      </c>
      <c r="BE18" s="8">
        <v>39.9</v>
      </c>
      <c r="BF18" s="8">
        <v>14</v>
      </c>
      <c r="BG18" s="8">
        <v>17.600000000000001</v>
      </c>
      <c r="BH18" s="8">
        <v>59.9</v>
      </c>
      <c r="BI18" s="8">
        <v>36.965000000000003</v>
      </c>
      <c r="BJ18" s="8">
        <v>64.400000000000006</v>
      </c>
      <c r="BK18" s="8">
        <v>31.4</v>
      </c>
      <c r="BL18" s="8">
        <v>105.27</v>
      </c>
      <c r="BM18" s="8">
        <v>21.8</v>
      </c>
      <c r="BN18" s="8">
        <v>12.5</v>
      </c>
      <c r="BO18" s="8">
        <v>56.2</v>
      </c>
      <c r="BP18" s="8">
        <v>9.1</v>
      </c>
      <c r="BQ18" s="8">
        <v>10.8</v>
      </c>
      <c r="BR18" s="8">
        <v>0.29199999999999998</v>
      </c>
      <c r="BS18" s="8">
        <v>7.8</v>
      </c>
      <c r="BT18" s="8">
        <v>11.572533399999999</v>
      </c>
      <c r="BU18" s="8">
        <v>18.829999999999998</v>
      </c>
      <c r="BV18" s="8">
        <v>15.22</v>
      </c>
      <c r="BW18" s="8">
        <v>7.4</v>
      </c>
      <c r="BX18" s="8">
        <v>23.4</v>
      </c>
      <c r="BY18" s="8">
        <v>35.29999999999999</v>
      </c>
      <c r="BZ18" s="8">
        <v>22.813333333333333</v>
      </c>
      <c r="CA18" s="8">
        <v>38.4</v>
      </c>
      <c r="CB18" s="8">
        <v>0.36182603546610931</v>
      </c>
      <c r="CC18" s="8">
        <v>0.72894736842105257</v>
      </c>
      <c r="CD18" s="8">
        <v>0.52956521739130435</v>
      </c>
      <c r="CE18" s="8">
        <v>0.69045624950147555</v>
      </c>
      <c r="CF18" s="8">
        <v>0.54285714285714282</v>
      </c>
      <c r="CG18" s="8">
        <v>0.26111111111111113</v>
      </c>
      <c r="CH18" s="8">
        <v>0.92200000000000004</v>
      </c>
      <c r="CI18" s="8">
        <v>0.52666666666666673</v>
      </c>
      <c r="CJ18" s="8">
        <v>0.5</v>
      </c>
      <c r="CK18" s="8">
        <v>0.42000000000000004</v>
      </c>
      <c r="CL18" s="8">
        <v>0.69565217391304357</v>
      </c>
      <c r="CM18" s="8">
        <v>0.91519415039123408</v>
      </c>
      <c r="CN18" s="8">
        <v>0.85571428571428565</v>
      </c>
      <c r="CO18" s="8">
        <v>0.92</v>
      </c>
      <c r="CP18" s="8">
        <v>0.78499999999999992</v>
      </c>
      <c r="CQ18" s="8">
        <v>0.95699999999999996</v>
      </c>
      <c r="CR18" s="8">
        <v>0.90833333333333333</v>
      </c>
      <c r="CS18" s="8">
        <v>0.88011904761904769</v>
      </c>
      <c r="CT18" s="8">
        <v>0.73529411764705888</v>
      </c>
      <c r="CU18" s="8">
        <v>0.90645161290322585</v>
      </c>
      <c r="CV18" s="8">
        <v>0.7583333333333333</v>
      </c>
      <c r="CW18" s="8">
        <v>0.9</v>
      </c>
      <c r="CX18" s="8">
        <v>0.97333333333333327</v>
      </c>
      <c r="CY18" s="8">
        <v>0.8666666666666667</v>
      </c>
      <c r="CZ18" s="8">
        <v>0.57862667000000001</v>
      </c>
      <c r="DA18" s="8">
        <v>0.89666666666666661</v>
      </c>
      <c r="DB18" s="8">
        <v>0.72476190476190483</v>
      </c>
      <c r="DC18" s="8">
        <v>0.74</v>
      </c>
      <c r="DD18" s="8">
        <v>0.70909090909090899</v>
      </c>
      <c r="DE18" s="8">
        <v>0.98055555555555529</v>
      </c>
      <c r="DF18" s="8">
        <v>0.76044444444444437</v>
      </c>
      <c r="DG18" s="8">
        <v>0.96</v>
      </c>
      <c r="DH18" s="8">
        <v>0.95217377754239285</v>
      </c>
      <c r="DI18" s="8">
        <v>0.76503174183953715</v>
      </c>
    </row>
    <row r="19" spans="1:113" x14ac:dyDescent="0.25">
      <c r="A19" t="s">
        <v>64</v>
      </c>
      <c r="B19" t="s">
        <v>93</v>
      </c>
      <c r="C19" t="s">
        <v>29</v>
      </c>
      <c r="D19">
        <v>11.5</v>
      </c>
      <c r="E19" t="s">
        <v>65</v>
      </c>
      <c r="F19">
        <v>103.57</v>
      </c>
      <c r="G19">
        <v>24</v>
      </c>
      <c r="H19">
        <v>56</v>
      </c>
      <c r="I19">
        <v>44</v>
      </c>
      <c r="J19">
        <v>12</v>
      </c>
      <c r="K19" s="8">
        <v>0.7857142857142857</v>
      </c>
      <c r="L19" s="8">
        <v>12562.625000000025</v>
      </c>
      <c r="M19" s="8">
        <v>33.1</v>
      </c>
      <c r="N19" s="8">
        <v>1853.6000000000001</v>
      </c>
      <c r="O19" s="8">
        <v>27</v>
      </c>
      <c r="P19" s="8">
        <v>10</v>
      </c>
      <c r="Q19" s="8">
        <v>17.2</v>
      </c>
      <c r="R19" s="8">
        <v>58.1</v>
      </c>
      <c r="S19" s="8">
        <v>0.6</v>
      </c>
      <c r="T19" s="8">
        <v>2.5</v>
      </c>
      <c r="U19" s="8">
        <v>23.7</v>
      </c>
      <c r="V19" s="8">
        <v>6.5</v>
      </c>
      <c r="W19" s="8">
        <v>9.1</v>
      </c>
      <c r="X19" s="8">
        <v>71.900000000000006</v>
      </c>
      <c r="Y19" s="8">
        <v>2.2999999999999998</v>
      </c>
      <c r="Z19" s="8">
        <v>10.3</v>
      </c>
      <c r="AA19" s="8">
        <v>12.6</v>
      </c>
      <c r="AB19" s="8">
        <v>2</v>
      </c>
      <c r="AC19" s="8">
        <v>5.9</v>
      </c>
      <c r="AD19" s="8">
        <v>3.8</v>
      </c>
      <c r="AE19" s="8">
        <v>1.4</v>
      </c>
      <c r="AF19" s="8">
        <v>1.5</v>
      </c>
      <c r="AG19" s="8">
        <v>1.4</v>
      </c>
      <c r="AH19" s="8">
        <v>3.3</v>
      </c>
      <c r="AI19" s="8">
        <v>7.5</v>
      </c>
      <c r="AJ19" s="8">
        <v>113.6</v>
      </c>
      <c r="AK19" s="8">
        <v>101.6</v>
      </c>
      <c r="AL19" s="8">
        <v>29.2</v>
      </c>
      <c r="AM19" s="8">
        <v>6.8</v>
      </c>
      <c r="AN19" s="8">
        <v>27.4</v>
      </c>
      <c r="AO19" s="8">
        <v>12.3</v>
      </c>
      <c r="AP19" s="8">
        <v>22.016000000000002</v>
      </c>
      <c r="AQ19" s="8">
        <v>42</v>
      </c>
      <c r="AR19" s="8">
        <v>5</v>
      </c>
      <c r="AS19" s="8">
        <v>14.2</v>
      </c>
      <c r="AT19" s="8">
        <v>640</v>
      </c>
      <c r="AU19" s="8">
        <v>27.5</v>
      </c>
      <c r="AV19" s="8">
        <v>11.77</v>
      </c>
      <c r="AW19" s="8">
        <v>1.2263808139534882</v>
      </c>
      <c r="AX19" s="8">
        <v>19.3</v>
      </c>
      <c r="AY19" s="8">
        <v>4.5999999999999996</v>
      </c>
      <c r="AZ19" s="8">
        <v>45.5</v>
      </c>
      <c r="BA19" s="8">
        <v>1.57</v>
      </c>
      <c r="BB19" s="8">
        <v>2.1</v>
      </c>
      <c r="BC19" s="8">
        <v>1.6</v>
      </c>
      <c r="BD19" s="8">
        <v>1632.1370287077568</v>
      </c>
      <c r="BE19" s="8">
        <v>37.799999999999997</v>
      </c>
      <c r="BF19" s="8">
        <v>15</v>
      </c>
      <c r="BG19" s="8">
        <v>17.600000000000001</v>
      </c>
      <c r="BH19" s="8">
        <v>59.8</v>
      </c>
      <c r="BI19" s="8">
        <v>36.86</v>
      </c>
      <c r="BJ19" s="8">
        <v>63.9</v>
      </c>
      <c r="BK19" s="8">
        <v>30.8</v>
      </c>
      <c r="BL19" s="8">
        <v>104.77</v>
      </c>
      <c r="BM19" s="8">
        <v>21.4</v>
      </c>
      <c r="BN19" s="8">
        <v>12</v>
      </c>
      <c r="BO19" s="8">
        <v>55.7</v>
      </c>
      <c r="BP19" s="8">
        <v>8.6999999999999993</v>
      </c>
      <c r="BQ19" s="8">
        <v>10.5</v>
      </c>
      <c r="BR19" s="8">
        <v>0.29099999999999998</v>
      </c>
      <c r="BS19" s="8">
        <v>7.5</v>
      </c>
      <c r="BT19" s="8">
        <v>11</v>
      </c>
      <c r="BU19" s="8">
        <v>18.389999999999997</v>
      </c>
      <c r="BV19" s="8">
        <v>15.1</v>
      </c>
      <c r="BW19" s="8">
        <v>7.2</v>
      </c>
      <c r="BX19" s="8">
        <v>23.1</v>
      </c>
      <c r="BY19" s="8">
        <v>34.800000000000004</v>
      </c>
      <c r="BZ19" s="8">
        <v>21.333333333333332</v>
      </c>
      <c r="CA19" s="8">
        <v>37.6</v>
      </c>
      <c r="CB19" s="8">
        <v>0.35699632944202719</v>
      </c>
      <c r="CC19" s="8">
        <v>0.72368421052631582</v>
      </c>
      <c r="CD19" s="8">
        <v>0.51173913043478259</v>
      </c>
      <c r="CE19" s="8">
        <v>0.6813226744186045</v>
      </c>
      <c r="CF19" s="8">
        <v>0.55142857142857149</v>
      </c>
      <c r="CG19" s="8">
        <v>0.25555555555555554</v>
      </c>
      <c r="CH19" s="8">
        <v>0.91</v>
      </c>
      <c r="CI19" s="8">
        <v>0.52333333333333332</v>
      </c>
      <c r="CJ19" s="8">
        <v>0.504</v>
      </c>
      <c r="CK19" s="8">
        <v>0.42000000000000004</v>
      </c>
      <c r="CL19" s="8">
        <v>0.69565217391304357</v>
      </c>
      <c r="CM19" s="8">
        <v>0.90674279372653155</v>
      </c>
      <c r="CN19" s="8">
        <v>0.8542857142857142</v>
      </c>
      <c r="CO19" s="8">
        <v>0.91285714285714281</v>
      </c>
      <c r="CP19" s="8">
        <v>0.77</v>
      </c>
      <c r="CQ19" s="8">
        <v>0.95245454545454544</v>
      </c>
      <c r="CR19" s="8">
        <v>0.89166666666666661</v>
      </c>
      <c r="CS19" s="8">
        <v>0.87761904761904763</v>
      </c>
      <c r="CT19" s="8">
        <v>0.70588235294117652</v>
      </c>
      <c r="CU19" s="8">
        <v>0.89838709677419359</v>
      </c>
      <c r="CV19" s="8">
        <v>0.72499999999999998</v>
      </c>
      <c r="CW19" s="8">
        <v>0.875</v>
      </c>
      <c r="CX19" s="8">
        <v>0.97</v>
      </c>
      <c r="CY19" s="8">
        <v>0.83333333333333337</v>
      </c>
      <c r="CZ19" s="8">
        <v>0.55000000000000004</v>
      </c>
      <c r="DA19" s="8">
        <v>0.87571428571428556</v>
      </c>
      <c r="DB19" s="8">
        <v>0.71904761904761905</v>
      </c>
      <c r="DC19" s="8">
        <v>0.72</v>
      </c>
      <c r="DD19" s="8">
        <v>0.70000000000000007</v>
      </c>
      <c r="DE19" s="8">
        <v>0.96666666666666679</v>
      </c>
      <c r="DF19" s="8">
        <v>0.71111111111111103</v>
      </c>
      <c r="DG19" s="8">
        <v>0.94000000000000006</v>
      </c>
      <c r="DH19" s="8">
        <v>0.93946402484743996</v>
      </c>
      <c r="DI19" s="8">
        <v>0.75224837658298993</v>
      </c>
    </row>
    <row r="20" spans="1:113" x14ac:dyDescent="0.25">
      <c r="A20" t="s">
        <v>64</v>
      </c>
      <c r="B20" t="s">
        <v>92</v>
      </c>
      <c r="C20" t="s">
        <v>29</v>
      </c>
      <c r="D20">
        <v>11.5</v>
      </c>
      <c r="E20" t="s">
        <v>65</v>
      </c>
      <c r="F20">
        <v>103.57</v>
      </c>
      <c r="G20">
        <v>24</v>
      </c>
      <c r="H20">
        <v>33</v>
      </c>
      <c r="I20">
        <v>23</v>
      </c>
      <c r="J20">
        <v>10</v>
      </c>
      <c r="K20" s="8">
        <v>0.69696969696969702</v>
      </c>
      <c r="L20" s="8">
        <v>8375.0833333333503</v>
      </c>
      <c r="M20" s="8">
        <v>33.9</v>
      </c>
      <c r="N20" s="8">
        <v>1118.7</v>
      </c>
      <c r="O20" s="8">
        <v>26.6</v>
      </c>
      <c r="P20" s="8">
        <v>10</v>
      </c>
      <c r="Q20" s="8">
        <v>17</v>
      </c>
      <c r="R20" s="8">
        <v>58.6</v>
      </c>
      <c r="S20" s="8">
        <v>0.4</v>
      </c>
      <c r="T20" s="8">
        <v>2.4</v>
      </c>
      <c r="U20" s="8">
        <v>15.4</v>
      </c>
      <c r="V20" s="8">
        <v>6.3</v>
      </c>
      <c r="W20" s="8">
        <v>9.1</v>
      </c>
      <c r="X20" s="8">
        <v>69.7</v>
      </c>
      <c r="Y20" s="8">
        <v>2.5</v>
      </c>
      <c r="Z20" s="8">
        <v>10.199999999999999</v>
      </c>
      <c r="AA20" s="8">
        <v>12.8</v>
      </c>
      <c r="AB20" s="8">
        <v>1.8</v>
      </c>
      <c r="AC20" s="8">
        <v>6.1</v>
      </c>
      <c r="AD20" s="8">
        <v>4.3</v>
      </c>
      <c r="AE20" s="8">
        <v>1.3</v>
      </c>
      <c r="AF20" s="8">
        <v>1.5</v>
      </c>
      <c r="AG20" s="8">
        <v>1.1000000000000001</v>
      </c>
      <c r="AH20" s="8">
        <v>3.4</v>
      </c>
      <c r="AI20" s="8">
        <v>7.9</v>
      </c>
      <c r="AJ20" s="8">
        <v>112.1</v>
      </c>
      <c r="AK20" s="8">
        <v>101.7</v>
      </c>
      <c r="AL20" s="8">
        <v>29.8</v>
      </c>
      <c r="AM20" s="8">
        <v>7.1</v>
      </c>
      <c r="AN20" s="8">
        <v>27.1</v>
      </c>
      <c r="AO20" s="8">
        <v>13.8</v>
      </c>
      <c r="AP20" s="8">
        <v>22.124000000000002</v>
      </c>
      <c r="AQ20" s="8">
        <v>24</v>
      </c>
      <c r="AR20" s="8">
        <v>3</v>
      </c>
      <c r="AS20" s="8">
        <v>14</v>
      </c>
      <c r="AT20" s="8">
        <v>650</v>
      </c>
      <c r="AU20" s="8">
        <v>27.300000000000004</v>
      </c>
      <c r="AV20" s="8">
        <v>11.41</v>
      </c>
      <c r="AW20" s="8">
        <v>1.2023142288917013</v>
      </c>
      <c r="AX20" s="8">
        <v>19.5</v>
      </c>
      <c r="AY20" s="8">
        <v>4.4000000000000004</v>
      </c>
      <c r="AZ20" s="8">
        <v>45.500000000000007</v>
      </c>
      <c r="BA20" s="8">
        <v>1.41</v>
      </c>
      <c r="BB20" s="8">
        <v>2.1</v>
      </c>
      <c r="BC20" s="8">
        <v>1.6</v>
      </c>
      <c r="BD20" s="8">
        <v>1606.9272425814577</v>
      </c>
      <c r="BE20" s="8">
        <v>37.1</v>
      </c>
      <c r="BF20" s="8">
        <v>17</v>
      </c>
      <c r="BG20" s="8">
        <v>17.399999999999999</v>
      </c>
      <c r="BH20" s="8">
        <v>59.7</v>
      </c>
      <c r="BI20" s="8">
        <v>37.175000000000004</v>
      </c>
      <c r="BJ20" s="8">
        <v>63.4</v>
      </c>
      <c r="BK20" s="8">
        <v>30.1</v>
      </c>
      <c r="BL20" s="8">
        <v>104.72</v>
      </c>
      <c r="BM20" s="8">
        <v>20.8</v>
      </c>
      <c r="BN20" s="8">
        <v>10.4</v>
      </c>
      <c r="BO20" s="8">
        <v>55.4</v>
      </c>
      <c r="BP20" s="8">
        <v>7.6</v>
      </c>
      <c r="BQ20" s="8">
        <v>10</v>
      </c>
      <c r="BR20" s="8">
        <v>0.28999999999999998</v>
      </c>
      <c r="BS20" s="8">
        <v>7</v>
      </c>
      <c r="BT20" s="8">
        <v>10.199999999999999</v>
      </c>
      <c r="BU20" s="8">
        <v>17.68</v>
      </c>
      <c r="BV20" s="8">
        <v>14.5</v>
      </c>
      <c r="BW20" s="8">
        <v>6.5</v>
      </c>
      <c r="BX20" s="8">
        <v>22</v>
      </c>
      <c r="BY20" s="8">
        <v>34.20000000000001</v>
      </c>
      <c r="BZ20" s="8">
        <v>21.666666666666668</v>
      </c>
      <c r="CA20" s="8">
        <v>37.6</v>
      </c>
      <c r="CB20" s="8">
        <v>0.35119706844657106</v>
      </c>
      <c r="CC20" s="8">
        <v>0.71842105263157907</v>
      </c>
      <c r="CD20" s="8">
        <v>0.49608695652173912</v>
      </c>
      <c r="CE20" s="8">
        <v>0.6679523493842785</v>
      </c>
      <c r="CF20" s="8">
        <v>0.55714285714285716</v>
      </c>
      <c r="CG20" s="8">
        <v>0.24444444444444446</v>
      </c>
      <c r="CH20" s="8">
        <v>0.91000000000000014</v>
      </c>
      <c r="CI20" s="8">
        <v>0.47</v>
      </c>
      <c r="CJ20" s="8">
        <v>0.51200000000000001</v>
      </c>
      <c r="CK20" s="8">
        <v>0.42000000000000004</v>
      </c>
      <c r="CL20" s="8">
        <v>0.69565217391304357</v>
      </c>
      <c r="CM20" s="8">
        <v>0.89273735698969869</v>
      </c>
      <c r="CN20" s="8">
        <v>0.85285714285714287</v>
      </c>
      <c r="CO20" s="8">
        <v>0.90571428571428569</v>
      </c>
      <c r="CP20" s="8">
        <v>0.75250000000000006</v>
      </c>
      <c r="CQ20" s="8">
        <v>0.95199999999999996</v>
      </c>
      <c r="CR20" s="8">
        <v>0.8666666666666667</v>
      </c>
      <c r="CS20" s="8">
        <v>0.88511904761904769</v>
      </c>
      <c r="CT20" s="8">
        <v>0.61176470588235299</v>
      </c>
      <c r="CU20" s="8">
        <v>0.8935483870967742</v>
      </c>
      <c r="CV20" s="8">
        <v>0.6333333333333333</v>
      </c>
      <c r="CW20" s="8">
        <v>0.83333333333333337</v>
      </c>
      <c r="CX20" s="8">
        <v>0.96666666666666667</v>
      </c>
      <c r="CY20" s="8">
        <v>0.77777777777777779</v>
      </c>
      <c r="CZ20" s="8">
        <v>0.51</v>
      </c>
      <c r="DA20" s="8">
        <v>0.84190476190476193</v>
      </c>
      <c r="DB20" s="8">
        <v>0.69047619047619047</v>
      </c>
      <c r="DC20" s="8">
        <v>0.65</v>
      </c>
      <c r="DD20" s="8">
        <v>0.66666666666666663</v>
      </c>
      <c r="DE20" s="8">
        <v>0.95000000000000029</v>
      </c>
      <c r="DF20" s="8">
        <v>0.72222222222222221</v>
      </c>
      <c r="DG20" s="8">
        <v>0.94000000000000006</v>
      </c>
      <c r="DH20" s="8">
        <v>0.92420281170150276</v>
      </c>
      <c r="DI20" s="8">
        <v>0.73159972471707391</v>
      </c>
    </row>
    <row r="21" spans="1:113" x14ac:dyDescent="0.25">
      <c r="A21" t="s">
        <v>64</v>
      </c>
      <c r="B21" t="s">
        <v>91</v>
      </c>
      <c r="C21" t="s">
        <v>29</v>
      </c>
      <c r="D21">
        <v>11.5</v>
      </c>
      <c r="E21" t="s">
        <v>65</v>
      </c>
      <c r="F21">
        <v>103.57</v>
      </c>
      <c r="G21">
        <v>24</v>
      </c>
      <c r="H21">
        <v>20</v>
      </c>
      <c r="I21">
        <v>14</v>
      </c>
      <c r="J21">
        <v>6</v>
      </c>
      <c r="K21" s="8">
        <v>0.7</v>
      </c>
      <c r="L21" s="8">
        <v>4187.5416666666752</v>
      </c>
      <c r="M21" s="8">
        <v>33.799999999999997</v>
      </c>
      <c r="N21" s="8">
        <v>676</v>
      </c>
      <c r="O21" s="8">
        <v>27.3</v>
      </c>
      <c r="P21" s="8">
        <v>10.5</v>
      </c>
      <c r="Q21" s="8">
        <v>18.100000000000001</v>
      </c>
      <c r="R21" s="8">
        <v>57.7</v>
      </c>
      <c r="S21" s="8">
        <v>0.3</v>
      </c>
      <c r="T21" s="8">
        <v>2.6</v>
      </c>
      <c r="U21" s="8">
        <v>11.8</v>
      </c>
      <c r="V21" s="8">
        <v>6.1</v>
      </c>
      <c r="W21" s="8">
        <v>9</v>
      </c>
      <c r="X21" s="8">
        <v>68.2</v>
      </c>
      <c r="Y21" s="8">
        <v>2.6</v>
      </c>
      <c r="Z21" s="8">
        <v>10.4</v>
      </c>
      <c r="AA21" s="8">
        <v>12.9</v>
      </c>
      <c r="AB21" s="8">
        <v>1.6</v>
      </c>
      <c r="AC21" s="8">
        <v>6</v>
      </c>
      <c r="AD21" s="8">
        <v>4.3</v>
      </c>
      <c r="AE21" s="8">
        <v>1.5</v>
      </c>
      <c r="AF21" s="8">
        <v>1.3</v>
      </c>
      <c r="AG21" s="8">
        <v>1.3</v>
      </c>
      <c r="AH21" s="8">
        <v>3.1</v>
      </c>
      <c r="AI21" s="8">
        <v>7.8</v>
      </c>
      <c r="AJ21" s="8">
        <v>115.8</v>
      </c>
      <c r="AK21" s="8">
        <v>101.4</v>
      </c>
      <c r="AL21" s="8">
        <v>28.3</v>
      </c>
      <c r="AM21" s="8">
        <v>7.4</v>
      </c>
      <c r="AN21" s="8">
        <v>27.3</v>
      </c>
      <c r="AO21" s="8">
        <v>13.3</v>
      </c>
      <c r="AP21" s="8">
        <v>23.036000000000001</v>
      </c>
      <c r="AQ21" s="8">
        <v>15</v>
      </c>
      <c r="AR21" s="8">
        <v>2</v>
      </c>
      <c r="AS21" s="8">
        <v>15</v>
      </c>
      <c r="AT21" s="8">
        <v>650</v>
      </c>
      <c r="AU21" s="8">
        <v>27.199999999999996</v>
      </c>
      <c r="AV21" s="8">
        <v>11.309999999999999</v>
      </c>
      <c r="AW21" s="8">
        <v>1.1851015801354401</v>
      </c>
      <c r="AX21" s="8">
        <v>18.7</v>
      </c>
      <c r="AY21" s="8">
        <v>4.0999999999999996</v>
      </c>
      <c r="AZ21" s="8">
        <v>46.2</v>
      </c>
      <c r="BA21" s="8">
        <v>1.41</v>
      </c>
      <c r="BB21" s="8">
        <v>2.1</v>
      </c>
      <c r="BC21" s="8">
        <v>1.8</v>
      </c>
      <c r="BD21" s="8">
        <v>1595.8838579431915</v>
      </c>
      <c r="BE21" s="8">
        <v>33.700000000000003</v>
      </c>
      <c r="BF21" s="8">
        <v>16</v>
      </c>
      <c r="BG21" s="8">
        <v>17.899999999999999</v>
      </c>
      <c r="BH21" s="8">
        <v>58.6</v>
      </c>
      <c r="BI21" s="8">
        <v>36.075000000000003</v>
      </c>
      <c r="BJ21" s="8">
        <v>61.9</v>
      </c>
      <c r="BK21" s="8">
        <v>31.3</v>
      </c>
      <c r="BL21" s="8">
        <v>105.43</v>
      </c>
      <c r="BM21" s="8">
        <v>20.6</v>
      </c>
      <c r="BN21" s="8">
        <v>14.4</v>
      </c>
      <c r="BO21" s="8">
        <v>55.8</v>
      </c>
      <c r="BP21" s="8">
        <v>10.5</v>
      </c>
      <c r="BQ21" s="8">
        <v>12</v>
      </c>
      <c r="BR21" s="8">
        <v>0.3</v>
      </c>
      <c r="BS21" s="8">
        <v>8.5</v>
      </c>
      <c r="BT21" s="8">
        <v>12</v>
      </c>
      <c r="BU21" s="8">
        <v>18.199999999999992</v>
      </c>
      <c r="BV21" s="8">
        <v>15</v>
      </c>
      <c r="BW21" s="8">
        <v>7.2</v>
      </c>
      <c r="BX21" s="8">
        <v>23</v>
      </c>
      <c r="BY21" s="8">
        <v>34.200000000000003</v>
      </c>
      <c r="BZ21" s="8">
        <v>21.666666666666668</v>
      </c>
      <c r="CA21" s="8">
        <v>37.599999999999994</v>
      </c>
      <c r="CB21" s="8">
        <v>0.35191375012640452</v>
      </c>
      <c r="CC21" s="8">
        <v>0.71578947368421042</v>
      </c>
      <c r="CD21" s="8">
        <v>0.49173913043478257</v>
      </c>
      <c r="CE21" s="8">
        <v>0.65838976674191119</v>
      </c>
      <c r="CF21" s="8">
        <v>0.53428571428571425</v>
      </c>
      <c r="CG21" s="8">
        <v>0.22777777777777775</v>
      </c>
      <c r="CH21" s="8">
        <v>0.92400000000000004</v>
      </c>
      <c r="CI21" s="8">
        <v>0.47</v>
      </c>
      <c r="CJ21" s="8">
        <v>0.51600000000000001</v>
      </c>
      <c r="CK21" s="8">
        <v>0.42000000000000004</v>
      </c>
      <c r="CL21" s="8">
        <v>0.78260869565217395</v>
      </c>
      <c r="CM21" s="8">
        <v>0.88660214330177312</v>
      </c>
      <c r="CN21" s="8">
        <v>0.83714285714285719</v>
      </c>
      <c r="CO21" s="8">
        <v>0.88428571428571423</v>
      </c>
      <c r="CP21" s="8">
        <v>0.78249999999999997</v>
      </c>
      <c r="CQ21" s="8">
        <v>0.95845454545454556</v>
      </c>
      <c r="CR21" s="8">
        <v>0.85833333333333339</v>
      </c>
      <c r="CS21" s="8">
        <v>0.85892857142857149</v>
      </c>
      <c r="CT21" s="8">
        <v>0.84705882352941175</v>
      </c>
      <c r="CU21" s="8">
        <v>0.89999999999999991</v>
      </c>
      <c r="CV21" s="8">
        <v>0.875</v>
      </c>
      <c r="CW21" s="8">
        <v>1</v>
      </c>
      <c r="CX21" s="8">
        <v>1</v>
      </c>
      <c r="CY21" s="8">
        <v>0.94444444444444442</v>
      </c>
      <c r="CZ21" s="8">
        <v>0.6</v>
      </c>
      <c r="DA21" s="8">
        <v>0.86666666666666625</v>
      </c>
      <c r="DB21" s="8">
        <v>0.7142857142857143</v>
      </c>
      <c r="DC21" s="8">
        <v>0.72</v>
      </c>
      <c r="DD21" s="8">
        <v>0.69696969696969702</v>
      </c>
      <c r="DE21" s="8">
        <v>0.95000000000000007</v>
      </c>
      <c r="DF21" s="8">
        <v>0.72222222222222221</v>
      </c>
      <c r="DG21" s="8">
        <v>0.93999999999999984</v>
      </c>
      <c r="DH21" s="8">
        <v>0.92608881612211713</v>
      </c>
      <c r="DI21" s="8">
        <v>0.76592419086761376</v>
      </c>
    </row>
    <row r="22" spans="1:113" x14ac:dyDescent="0.25">
      <c r="A22" t="s">
        <v>80</v>
      </c>
      <c r="B22" t="s">
        <v>94</v>
      </c>
      <c r="C22" t="s">
        <v>54</v>
      </c>
      <c r="D22">
        <v>10.6</v>
      </c>
      <c r="E22" t="s">
        <v>81</v>
      </c>
      <c r="F22">
        <v>98.49</v>
      </c>
      <c r="G22">
        <v>24</v>
      </c>
      <c r="H22">
        <v>80</v>
      </c>
      <c r="I22">
        <v>53</v>
      </c>
      <c r="J22">
        <v>27</v>
      </c>
      <c r="K22" s="8">
        <v>0.66249999999999998</v>
      </c>
      <c r="L22" s="8">
        <v>31599</v>
      </c>
      <c r="M22" s="8">
        <v>31.3</v>
      </c>
      <c r="N22" s="8">
        <v>2504</v>
      </c>
      <c r="O22" s="8">
        <v>20.100000000000001</v>
      </c>
      <c r="P22" s="8">
        <v>7.7</v>
      </c>
      <c r="Q22" s="8">
        <v>15.1</v>
      </c>
      <c r="R22" s="8">
        <v>51.1</v>
      </c>
      <c r="S22" s="8">
        <v>1</v>
      </c>
      <c r="T22" s="8">
        <v>3.4</v>
      </c>
      <c r="U22" s="8">
        <v>30.7</v>
      </c>
      <c r="V22" s="8">
        <v>3.6</v>
      </c>
      <c r="W22" s="8">
        <v>4.4000000000000004</v>
      </c>
      <c r="X22" s="8">
        <v>82.1</v>
      </c>
      <c r="Y22" s="8">
        <v>2.9</v>
      </c>
      <c r="Z22" s="8">
        <v>8</v>
      </c>
      <c r="AA22" s="8">
        <v>10.8</v>
      </c>
      <c r="AB22" s="8">
        <v>3.7</v>
      </c>
      <c r="AC22" s="8">
        <v>7.3</v>
      </c>
      <c r="AD22" s="8">
        <v>3.1</v>
      </c>
      <c r="AE22" s="8">
        <v>1.4</v>
      </c>
      <c r="AF22" s="8">
        <v>0.7</v>
      </c>
      <c r="AG22" s="8">
        <v>0.8</v>
      </c>
      <c r="AH22" s="8">
        <v>2.9</v>
      </c>
      <c r="AI22" s="8">
        <v>5.2</v>
      </c>
      <c r="AJ22" s="8">
        <v>113.3</v>
      </c>
      <c r="AK22" s="8">
        <v>107.5</v>
      </c>
      <c r="AL22" s="8">
        <v>36.1</v>
      </c>
      <c r="AM22" s="8">
        <v>8.9</v>
      </c>
      <c r="AN22" s="8">
        <v>24.9</v>
      </c>
      <c r="AO22" s="8">
        <v>11.4</v>
      </c>
      <c r="AP22" s="8">
        <v>16.632000000000001</v>
      </c>
      <c r="AQ22" s="8">
        <v>56</v>
      </c>
      <c r="AR22" s="8">
        <v>12</v>
      </c>
      <c r="AS22" s="8">
        <v>11.8</v>
      </c>
      <c r="AT22" s="8">
        <v>589.70000000000005</v>
      </c>
      <c r="AU22" s="8">
        <v>26.599999999999998</v>
      </c>
      <c r="AV22" s="8">
        <v>14.44</v>
      </c>
      <c r="AW22" s="8">
        <v>1.2085137085137085</v>
      </c>
      <c r="AX22" s="8">
        <v>26.5</v>
      </c>
      <c r="AY22" s="8">
        <v>8.1999999999999993</v>
      </c>
      <c r="AZ22" s="8">
        <v>38.200000000000003</v>
      </c>
      <c r="BA22" s="8">
        <v>2.34</v>
      </c>
      <c r="BB22" s="8">
        <v>2.4</v>
      </c>
      <c r="BC22" s="8">
        <v>1</v>
      </c>
      <c r="BD22" s="8">
        <v>1660.798775181991</v>
      </c>
      <c r="BE22" s="8">
        <v>23.8</v>
      </c>
      <c r="BF22" s="8">
        <v>15</v>
      </c>
      <c r="BG22" s="8">
        <v>16.899999999999999</v>
      </c>
      <c r="BH22" s="8">
        <v>54.5</v>
      </c>
      <c r="BI22" s="8">
        <v>32.5</v>
      </c>
      <c r="BJ22" s="8">
        <v>58.9</v>
      </c>
      <c r="BK22" s="8">
        <v>27.1</v>
      </c>
      <c r="BL22" s="8">
        <v>98.4</v>
      </c>
      <c r="BM22" s="8">
        <v>18.8</v>
      </c>
      <c r="BN22" s="8">
        <v>5.8</v>
      </c>
      <c r="BO22" s="8">
        <v>46.9</v>
      </c>
      <c r="BP22" s="8">
        <v>3.9</v>
      </c>
      <c r="BQ22" s="8">
        <v>9.5</v>
      </c>
      <c r="BR22" s="8">
        <v>0.22600000000000001</v>
      </c>
      <c r="BS22" s="8">
        <v>5</v>
      </c>
      <c r="BT22" s="8">
        <v>13.03130189</v>
      </c>
      <c r="BU22" s="8">
        <v>13.229999999999999</v>
      </c>
      <c r="BV22" s="8">
        <v>14.91</v>
      </c>
      <c r="BW22" s="8">
        <v>7</v>
      </c>
      <c r="BX22" s="8">
        <v>20.2</v>
      </c>
      <c r="BY22" s="8">
        <v>29.000000000000007</v>
      </c>
      <c r="BZ22" s="8">
        <v>19.65666666666667</v>
      </c>
      <c r="CA22" s="8">
        <v>30.500000000000007</v>
      </c>
      <c r="CB22" s="8">
        <v>0.31271622425137158</v>
      </c>
      <c r="CC22" s="8">
        <v>0.7</v>
      </c>
      <c r="CD22" s="8">
        <v>0.62782608695652176</v>
      </c>
      <c r="CE22" s="8">
        <v>0.67139650472983803</v>
      </c>
      <c r="CF22" s="8">
        <v>0.75714285714285712</v>
      </c>
      <c r="CG22" s="8">
        <v>0.45555555555555549</v>
      </c>
      <c r="CH22" s="8">
        <v>0.76400000000000001</v>
      </c>
      <c r="CI22" s="8">
        <v>0.77999999999999992</v>
      </c>
      <c r="CJ22" s="8">
        <v>0.43200000000000005</v>
      </c>
      <c r="CK22" s="8">
        <v>0.48</v>
      </c>
      <c r="CL22" s="8">
        <v>0.43478260869565222</v>
      </c>
      <c r="CM22" s="8">
        <v>0.92266598621221718</v>
      </c>
      <c r="CN22" s="8">
        <v>0.77857142857142858</v>
      </c>
      <c r="CO22" s="8">
        <v>0.84142857142857141</v>
      </c>
      <c r="CP22" s="8">
        <v>0.67749999999999999</v>
      </c>
      <c r="CQ22" s="8">
        <v>0.89454545454545464</v>
      </c>
      <c r="CR22" s="8">
        <v>0.78333333333333333</v>
      </c>
      <c r="CS22" s="8">
        <v>0.77380952380952384</v>
      </c>
      <c r="CT22" s="8">
        <v>0.3411764705882353</v>
      </c>
      <c r="CU22" s="8">
        <v>0.75645161290322582</v>
      </c>
      <c r="CV22" s="8">
        <v>0.32500000000000001</v>
      </c>
      <c r="CW22" s="8">
        <v>0.79166666666666663</v>
      </c>
      <c r="CX22" s="8">
        <v>0.75333333333333341</v>
      </c>
      <c r="CY22" s="8">
        <v>0.55555555555555558</v>
      </c>
      <c r="CZ22" s="8">
        <v>0.6515650945</v>
      </c>
      <c r="DA22" s="8">
        <v>0.62999999999999989</v>
      </c>
      <c r="DB22" s="8">
        <v>0.71</v>
      </c>
      <c r="DC22" s="8">
        <v>0.7</v>
      </c>
      <c r="DD22" s="8">
        <v>0.61212121212121207</v>
      </c>
      <c r="DE22" s="8">
        <v>0.8055555555555558</v>
      </c>
      <c r="DF22" s="8">
        <v>0.65522222222222237</v>
      </c>
      <c r="DG22" s="8">
        <v>0.76250000000000018</v>
      </c>
      <c r="DH22" s="8">
        <v>0.82293743224045146</v>
      </c>
      <c r="DI22" s="8">
        <v>0.67648884583335667</v>
      </c>
    </row>
    <row r="23" spans="1:113" x14ac:dyDescent="0.25">
      <c r="A23" t="s">
        <v>80</v>
      </c>
      <c r="B23" t="s">
        <v>93</v>
      </c>
      <c r="C23" t="s">
        <v>54</v>
      </c>
      <c r="D23">
        <v>10.6</v>
      </c>
      <c r="E23" t="s">
        <v>81</v>
      </c>
      <c r="F23">
        <v>98.49</v>
      </c>
      <c r="G23">
        <v>24</v>
      </c>
      <c r="H23">
        <v>60</v>
      </c>
      <c r="I23">
        <v>41</v>
      </c>
      <c r="J23">
        <v>19</v>
      </c>
      <c r="K23" s="8">
        <v>0.68333333333333335</v>
      </c>
      <c r="L23" s="8">
        <v>23699.25</v>
      </c>
      <c r="M23" s="8">
        <v>31.5</v>
      </c>
      <c r="N23" s="8">
        <v>1890</v>
      </c>
      <c r="O23" s="8">
        <v>20.6</v>
      </c>
      <c r="P23" s="8">
        <v>7.7</v>
      </c>
      <c r="Q23" s="8">
        <v>15.4</v>
      </c>
      <c r="R23" s="8">
        <v>50</v>
      </c>
      <c r="S23" s="8">
        <v>1.1000000000000001</v>
      </c>
      <c r="T23" s="8">
        <v>3.6</v>
      </c>
      <c r="U23" s="8">
        <v>31.5</v>
      </c>
      <c r="V23" s="8">
        <v>4.0999999999999996</v>
      </c>
      <c r="W23" s="8">
        <v>4.8</v>
      </c>
      <c r="X23" s="8">
        <v>84.4</v>
      </c>
      <c r="Y23" s="8">
        <v>2.9</v>
      </c>
      <c r="Z23" s="8">
        <v>7.9</v>
      </c>
      <c r="AA23" s="8">
        <v>10.8</v>
      </c>
      <c r="AB23" s="8">
        <v>3.5</v>
      </c>
      <c r="AC23" s="8">
        <v>7.7</v>
      </c>
      <c r="AD23" s="8">
        <v>3.3</v>
      </c>
      <c r="AE23" s="8">
        <v>1.4</v>
      </c>
      <c r="AF23" s="8">
        <v>0.6</v>
      </c>
      <c r="AG23" s="8">
        <v>0.9</v>
      </c>
      <c r="AH23" s="8">
        <v>2.9</v>
      </c>
      <c r="AI23" s="8">
        <v>5.5</v>
      </c>
      <c r="AJ23" s="8">
        <v>114.7</v>
      </c>
      <c r="AK23" s="8">
        <v>107.5</v>
      </c>
      <c r="AL23" s="8">
        <v>37.4</v>
      </c>
      <c r="AM23" s="8">
        <v>9</v>
      </c>
      <c r="AN23" s="8">
        <v>24.6</v>
      </c>
      <c r="AO23" s="8">
        <v>11.5</v>
      </c>
      <c r="AP23" s="8">
        <v>17.295999999999999</v>
      </c>
      <c r="AQ23" s="8">
        <v>43</v>
      </c>
      <c r="AR23" s="8">
        <v>12</v>
      </c>
      <c r="AS23" s="8">
        <v>13</v>
      </c>
      <c r="AT23" s="8">
        <v>600</v>
      </c>
      <c r="AU23" s="8">
        <v>26.1</v>
      </c>
      <c r="AV23" s="8">
        <v>13.85</v>
      </c>
      <c r="AW23" s="8">
        <v>1.1910268270120261</v>
      </c>
      <c r="AX23" s="8">
        <v>27</v>
      </c>
      <c r="AY23" s="8">
        <v>7.7</v>
      </c>
      <c r="AZ23" s="8">
        <v>39.1</v>
      </c>
      <c r="BA23" s="8">
        <v>2.35</v>
      </c>
      <c r="BB23" s="8">
        <v>2.4</v>
      </c>
      <c r="BC23" s="8">
        <v>1</v>
      </c>
      <c r="BD23" s="8">
        <v>1667.2707707437905</v>
      </c>
      <c r="BE23" s="8">
        <v>26.6</v>
      </c>
      <c r="BF23" s="8">
        <v>15</v>
      </c>
      <c r="BG23" s="8">
        <v>16.899999999999999</v>
      </c>
      <c r="BH23" s="8">
        <v>53.6</v>
      </c>
      <c r="BI23" s="8">
        <v>32.56</v>
      </c>
      <c r="BJ23" s="8">
        <v>58.7</v>
      </c>
      <c r="BK23" s="8">
        <v>27.6</v>
      </c>
      <c r="BL23" s="8">
        <v>98.94</v>
      </c>
      <c r="BM23" s="8">
        <v>18.899999999999999</v>
      </c>
      <c r="BN23" s="8">
        <v>7.2</v>
      </c>
      <c r="BO23" s="8">
        <v>47.8</v>
      </c>
      <c r="BP23" s="8">
        <v>5</v>
      </c>
      <c r="BQ23" s="8">
        <v>11</v>
      </c>
      <c r="BR23" s="8">
        <v>0.26</v>
      </c>
      <c r="BS23" s="8">
        <v>6</v>
      </c>
      <c r="BT23" s="8">
        <v>14</v>
      </c>
      <c r="BU23" s="8">
        <v>13.020000000000003</v>
      </c>
      <c r="BV23" s="8">
        <v>14.5</v>
      </c>
      <c r="BW23" s="8">
        <v>6.5</v>
      </c>
      <c r="BX23" s="8">
        <v>19.3</v>
      </c>
      <c r="BY23" s="8">
        <v>29.399999999999995</v>
      </c>
      <c r="BZ23" s="8">
        <v>20</v>
      </c>
      <c r="CA23" s="8">
        <v>31.1</v>
      </c>
      <c r="CB23" s="8">
        <v>0.31677564020949145</v>
      </c>
      <c r="CC23" s="8">
        <v>0.68684210526315792</v>
      </c>
      <c r="CD23" s="8">
        <v>0.60217391304347823</v>
      </c>
      <c r="CE23" s="8">
        <v>0.66168157056223675</v>
      </c>
      <c r="CF23" s="8">
        <v>0.77142857142857146</v>
      </c>
      <c r="CG23" s="8">
        <v>0.42777777777777781</v>
      </c>
      <c r="CH23" s="8">
        <v>0.78200000000000003</v>
      </c>
      <c r="CI23" s="8">
        <v>0.78333333333333333</v>
      </c>
      <c r="CJ23" s="8">
        <v>0.43200000000000005</v>
      </c>
      <c r="CK23" s="8">
        <v>0.48</v>
      </c>
      <c r="CL23" s="8">
        <v>0.43478260869565222</v>
      </c>
      <c r="CM23" s="8">
        <v>0.92626153930210586</v>
      </c>
      <c r="CN23" s="8">
        <v>0.76571428571428568</v>
      </c>
      <c r="CO23" s="8">
        <v>0.83857142857142863</v>
      </c>
      <c r="CP23" s="8">
        <v>0.69000000000000006</v>
      </c>
      <c r="CQ23" s="8">
        <v>0.8994545454545454</v>
      </c>
      <c r="CR23" s="8">
        <v>0.78749999999999998</v>
      </c>
      <c r="CS23" s="8">
        <v>0.77523809523809528</v>
      </c>
      <c r="CT23" s="8">
        <v>0.42352941176470588</v>
      </c>
      <c r="CU23" s="8">
        <v>0.77096774193548379</v>
      </c>
      <c r="CV23" s="8">
        <v>0.41666666666666669</v>
      </c>
      <c r="CW23" s="8">
        <v>0.91666666666666663</v>
      </c>
      <c r="CX23" s="8">
        <v>0.8666666666666667</v>
      </c>
      <c r="CY23" s="8">
        <v>0.66666666666666663</v>
      </c>
      <c r="CZ23" s="8">
        <v>0.7</v>
      </c>
      <c r="DA23" s="8">
        <v>0.62000000000000011</v>
      </c>
      <c r="DB23" s="8">
        <v>0.69047619047619047</v>
      </c>
      <c r="DC23" s="8">
        <v>0.65</v>
      </c>
      <c r="DD23" s="8">
        <v>0.58484848484848484</v>
      </c>
      <c r="DE23" s="8">
        <v>0.81666666666666654</v>
      </c>
      <c r="DF23" s="8">
        <v>0.66666666666666663</v>
      </c>
      <c r="DG23" s="8">
        <v>0.77750000000000008</v>
      </c>
      <c r="DH23" s="8">
        <v>0.83362010581445112</v>
      </c>
      <c r="DI23" s="8">
        <v>0.69205317841324943</v>
      </c>
    </row>
    <row r="24" spans="1:113" x14ac:dyDescent="0.25">
      <c r="A24" t="s">
        <v>70</v>
      </c>
      <c r="B24" t="s">
        <v>94</v>
      </c>
      <c r="C24" t="s">
        <v>54</v>
      </c>
      <c r="D24">
        <v>10.6</v>
      </c>
      <c r="E24" t="s">
        <v>7</v>
      </c>
      <c r="F24">
        <v>100.88</v>
      </c>
      <c r="G24">
        <v>23</v>
      </c>
      <c r="H24">
        <v>77</v>
      </c>
      <c r="I24">
        <v>34</v>
      </c>
      <c r="J24">
        <v>43</v>
      </c>
      <c r="K24" s="8">
        <v>0.44155844155844154</v>
      </c>
      <c r="L24" s="8">
        <v>27628.166666666701</v>
      </c>
      <c r="M24" s="8">
        <v>33</v>
      </c>
      <c r="N24" s="8">
        <v>2541</v>
      </c>
      <c r="O24" s="8">
        <v>24.4</v>
      </c>
      <c r="P24" s="8">
        <v>8.8000000000000007</v>
      </c>
      <c r="Q24" s="8">
        <v>17.100000000000001</v>
      </c>
      <c r="R24" s="8">
        <v>51.8</v>
      </c>
      <c r="S24" s="8">
        <v>1.8</v>
      </c>
      <c r="T24" s="8">
        <v>4.5999999999999996</v>
      </c>
      <c r="U24" s="8">
        <v>40</v>
      </c>
      <c r="V24" s="8">
        <v>4.9000000000000004</v>
      </c>
      <c r="W24" s="8">
        <v>5.8</v>
      </c>
      <c r="X24" s="8">
        <v>83.6</v>
      </c>
      <c r="Y24" s="8">
        <v>3.4</v>
      </c>
      <c r="Z24" s="8">
        <v>9</v>
      </c>
      <c r="AA24" s="8">
        <v>12.4</v>
      </c>
      <c r="AB24" s="8">
        <v>2.4</v>
      </c>
      <c r="AC24" s="8">
        <v>3.4</v>
      </c>
      <c r="AD24" s="8">
        <v>3.1</v>
      </c>
      <c r="AE24" s="8">
        <v>0.9</v>
      </c>
      <c r="AF24" s="8">
        <v>1.6</v>
      </c>
      <c r="AG24" s="8">
        <v>1</v>
      </c>
      <c r="AH24" s="8">
        <v>3.8</v>
      </c>
      <c r="AI24" s="8">
        <v>5.8</v>
      </c>
      <c r="AJ24" s="8">
        <v>112.2</v>
      </c>
      <c r="AK24" s="8">
        <v>111.3</v>
      </c>
      <c r="AL24" s="8">
        <v>16.899999999999999</v>
      </c>
      <c r="AM24" s="8">
        <v>9.6999999999999993</v>
      </c>
      <c r="AN24" s="8">
        <v>25.7</v>
      </c>
      <c r="AO24" s="8">
        <v>12</v>
      </c>
      <c r="AP24" s="8">
        <v>18.668000000000003</v>
      </c>
      <c r="AQ24" s="8">
        <v>54</v>
      </c>
      <c r="AR24" s="8">
        <v>0</v>
      </c>
      <c r="AS24" s="8">
        <v>10.4</v>
      </c>
      <c r="AT24" s="8">
        <v>599.6</v>
      </c>
      <c r="AU24" s="8">
        <v>25.900000000000002</v>
      </c>
      <c r="AV24" s="8">
        <v>9.7799999999999994</v>
      </c>
      <c r="AW24" s="8">
        <v>1.3070494964645381</v>
      </c>
      <c r="AX24" s="8">
        <v>13</v>
      </c>
      <c r="AY24" s="8">
        <v>5.3</v>
      </c>
      <c r="AZ24" s="8">
        <v>40.199999999999996</v>
      </c>
      <c r="BA24" s="8">
        <v>1.08</v>
      </c>
      <c r="BB24" s="8">
        <v>1.6</v>
      </c>
      <c r="BC24" s="8">
        <v>1.4</v>
      </c>
      <c r="BD24" s="8">
        <v>1507.6735166744618</v>
      </c>
      <c r="BE24" s="8">
        <v>28.7</v>
      </c>
      <c r="BF24" s="8">
        <v>13</v>
      </c>
      <c r="BG24" s="8">
        <v>17.600000000000001</v>
      </c>
      <c r="BH24" s="8">
        <v>57.2</v>
      </c>
      <c r="BI24" s="8">
        <v>33.954999999999998</v>
      </c>
      <c r="BJ24" s="8">
        <v>62.2</v>
      </c>
      <c r="BK24" s="8">
        <v>28</v>
      </c>
      <c r="BL24" s="8">
        <v>101.05</v>
      </c>
      <c r="BM24" s="8">
        <v>17.7</v>
      </c>
      <c r="BN24" s="8">
        <v>0.9</v>
      </c>
      <c r="BO24" s="8">
        <v>48.7</v>
      </c>
      <c r="BP24" s="8">
        <v>0.7</v>
      </c>
      <c r="BQ24" s="8">
        <v>6.8</v>
      </c>
      <c r="BR24" s="8">
        <v>0.19700000000000001</v>
      </c>
      <c r="BS24" s="8">
        <v>3.1</v>
      </c>
      <c r="BT24" s="8">
        <v>8.1399346270000006</v>
      </c>
      <c r="BU24" s="8">
        <v>16.469999999999995</v>
      </c>
      <c r="BV24" s="8">
        <v>11.37</v>
      </c>
      <c r="BW24" s="8">
        <v>5.0999999999999996</v>
      </c>
      <c r="BX24" s="8">
        <v>30.9</v>
      </c>
      <c r="BY24" s="8">
        <v>30.399999999999991</v>
      </c>
      <c r="BZ24" s="8">
        <v>19.986666666666668</v>
      </c>
      <c r="CA24" s="8">
        <v>31.399999999999995</v>
      </c>
      <c r="CB24" s="8">
        <v>0.30877529998898318</v>
      </c>
      <c r="CC24" s="8">
        <v>0.68157894736842106</v>
      </c>
      <c r="CD24" s="8">
        <v>0.42521739130434782</v>
      </c>
      <c r="CE24" s="8">
        <v>0.7261386091469656</v>
      </c>
      <c r="CF24" s="8">
        <v>0.37142857142857144</v>
      </c>
      <c r="CG24" s="8">
        <v>0.29444444444444445</v>
      </c>
      <c r="CH24" s="8">
        <v>0.80399999999999994</v>
      </c>
      <c r="CI24" s="8">
        <v>0.36000000000000004</v>
      </c>
      <c r="CJ24" s="8">
        <v>0.496</v>
      </c>
      <c r="CK24" s="8">
        <v>0.32</v>
      </c>
      <c r="CL24" s="8">
        <v>0.60869565217391308</v>
      </c>
      <c r="CM24" s="8">
        <v>0.83759639815247877</v>
      </c>
      <c r="CN24" s="8">
        <v>0.81714285714285717</v>
      </c>
      <c r="CO24" s="8">
        <v>0.88857142857142857</v>
      </c>
      <c r="CP24" s="8">
        <v>0.7</v>
      </c>
      <c r="CQ24" s="8">
        <v>0.91863636363636358</v>
      </c>
      <c r="CR24" s="8">
        <v>0.73749999999999993</v>
      </c>
      <c r="CS24" s="8">
        <v>0.80845238095238092</v>
      </c>
      <c r="CT24" s="8">
        <v>5.2941176470588235E-2</v>
      </c>
      <c r="CU24" s="8">
        <v>0.78548387096774197</v>
      </c>
      <c r="CV24" s="8">
        <v>5.8333333333333327E-2</v>
      </c>
      <c r="CW24" s="8">
        <v>0.56666666666666665</v>
      </c>
      <c r="CX24" s="8">
        <v>0.65666666666666673</v>
      </c>
      <c r="CY24" s="8">
        <v>0.34444444444444444</v>
      </c>
      <c r="CZ24" s="8">
        <v>0.40699673135000003</v>
      </c>
      <c r="DA24" s="8">
        <v>0.78428571428571403</v>
      </c>
      <c r="DB24" s="8">
        <v>0.54142857142857137</v>
      </c>
      <c r="DC24" s="8">
        <v>0.51</v>
      </c>
      <c r="DD24" s="8">
        <v>0.93636363636363629</v>
      </c>
      <c r="DE24" s="8">
        <v>0.84444444444444422</v>
      </c>
      <c r="DF24" s="8">
        <v>0.66622222222222227</v>
      </c>
      <c r="DG24" s="8">
        <v>0.78499999999999992</v>
      </c>
      <c r="DH24" s="8">
        <v>0.8125665789183768</v>
      </c>
      <c r="DI24" s="8">
        <v>0.61085147193389322</v>
      </c>
    </row>
    <row r="25" spans="1:113" x14ac:dyDescent="0.25">
      <c r="A25" t="s">
        <v>70</v>
      </c>
      <c r="B25" t="s">
        <v>93</v>
      </c>
      <c r="C25" t="s">
        <v>54</v>
      </c>
      <c r="D25">
        <v>10.6</v>
      </c>
      <c r="E25" t="s">
        <v>7</v>
      </c>
      <c r="F25">
        <v>100.88</v>
      </c>
      <c r="G25">
        <v>23</v>
      </c>
      <c r="H25">
        <v>60</v>
      </c>
      <c r="I25">
        <v>28</v>
      </c>
      <c r="J25">
        <v>32</v>
      </c>
      <c r="K25" s="8">
        <v>0.46666666666666667</v>
      </c>
      <c r="L25" s="8">
        <v>20721.125000000025</v>
      </c>
      <c r="M25" s="8">
        <v>33.200000000000003</v>
      </c>
      <c r="N25" s="8">
        <v>1992.0000000000002</v>
      </c>
      <c r="O25" s="8">
        <v>23.9</v>
      </c>
      <c r="P25" s="8">
        <v>8.6999999999999993</v>
      </c>
      <c r="Q25" s="8">
        <v>16.7</v>
      </c>
      <c r="R25" s="8">
        <v>51.8</v>
      </c>
      <c r="S25" s="8">
        <v>1.9</v>
      </c>
      <c r="T25" s="8">
        <v>4.7</v>
      </c>
      <c r="U25" s="8">
        <v>39.6</v>
      </c>
      <c r="V25" s="8">
        <v>4.7</v>
      </c>
      <c r="W25" s="8">
        <v>5.7</v>
      </c>
      <c r="X25" s="8">
        <v>83</v>
      </c>
      <c r="Y25" s="8">
        <v>3.4</v>
      </c>
      <c r="Z25" s="8">
        <v>9</v>
      </c>
      <c r="AA25" s="8">
        <v>12.4</v>
      </c>
      <c r="AB25" s="8">
        <v>2.2999999999999998</v>
      </c>
      <c r="AC25" s="8">
        <v>3.3</v>
      </c>
      <c r="AD25" s="8">
        <v>2.9</v>
      </c>
      <c r="AE25" s="8">
        <v>0.9</v>
      </c>
      <c r="AF25" s="8">
        <v>1.8</v>
      </c>
      <c r="AG25" s="8">
        <v>0.9</v>
      </c>
      <c r="AH25" s="8">
        <v>3.8</v>
      </c>
      <c r="AI25" s="8">
        <v>5.5</v>
      </c>
      <c r="AJ25" s="8">
        <v>111.8</v>
      </c>
      <c r="AK25" s="8">
        <v>109</v>
      </c>
      <c r="AL25" s="8">
        <v>16.3</v>
      </c>
      <c r="AM25" s="8">
        <v>9.6</v>
      </c>
      <c r="AN25" s="8">
        <v>25.3</v>
      </c>
      <c r="AO25" s="8">
        <v>11.5</v>
      </c>
      <c r="AP25" s="8">
        <v>18.04</v>
      </c>
      <c r="AQ25" s="8">
        <v>40</v>
      </c>
      <c r="AR25" s="8">
        <v>0</v>
      </c>
      <c r="AS25" s="8">
        <v>12</v>
      </c>
      <c r="AT25" s="8">
        <v>600</v>
      </c>
      <c r="AU25" s="8">
        <v>25.700000000000003</v>
      </c>
      <c r="AV25" s="8">
        <v>9.73</v>
      </c>
      <c r="AW25" s="8">
        <v>1.3248337028824833</v>
      </c>
      <c r="AX25" s="8">
        <v>13</v>
      </c>
      <c r="AY25" s="8">
        <v>5</v>
      </c>
      <c r="AZ25" s="8">
        <v>39.599999999999994</v>
      </c>
      <c r="BA25" s="8">
        <v>1.1299999999999999</v>
      </c>
      <c r="BB25" s="8">
        <v>1.6</v>
      </c>
      <c r="BC25" s="8">
        <v>1.4</v>
      </c>
      <c r="BD25" s="8">
        <v>1515.9740395533886</v>
      </c>
      <c r="BE25" s="8">
        <v>28.1</v>
      </c>
      <c r="BF25" s="8">
        <v>13</v>
      </c>
      <c r="BG25" s="8">
        <v>17.399999999999999</v>
      </c>
      <c r="BH25" s="8">
        <v>57.4</v>
      </c>
      <c r="BI25" s="8">
        <v>33.905000000000001</v>
      </c>
      <c r="BJ25" s="8">
        <v>62.2</v>
      </c>
      <c r="BK25" s="8">
        <v>26.9</v>
      </c>
      <c r="BL25" s="8">
        <v>100.94</v>
      </c>
      <c r="BM25" s="8">
        <v>18</v>
      </c>
      <c r="BN25" s="8">
        <v>2.8</v>
      </c>
      <c r="BO25" s="8">
        <v>48.6</v>
      </c>
      <c r="BP25" s="8">
        <v>2</v>
      </c>
      <c r="BQ25" s="8">
        <v>9</v>
      </c>
      <c r="BR25" s="8">
        <v>0.25</v>
      </c>
      <c r="BS25" s="8">
        <v>4</v>
      </c>
      <c r="BT25" s="8">
        <v>9</v>
      </c>
      <c r="BU25" s="8">
        <v>16.630000000000003</v>
      </c>
      <c r="BV25" s="8">
        <v>11.5</v>
      </c>
      <c r="BW25" s="8">
        <v>5.3</v>
      </c>
      <c r="BX25" s="8">
        <v>31.4</v>
      </c>
      <c r="BY25" s="8">
        <v>30.399999999999991</v>
      </c>
      <c r="BZ25" s="8">
        <v>20</v>
      </c>
      <c r="CA25" s="8">
        <v>31.199999999999989</v>
      </c>
      <c r="CB25" s="8">
        <v>0.30951671475752329</v>
      </c>
      <c r="CC25" s="8">
        <v>0.67631578947368431</v>
      </c>
      <c r="CD25" s="8">
        <v>0.42304347826086958</v>
      </c>
      <c r="CE25" s="8">
        <v>0.73601872382360178</v>
      </c>
      <c r="CF25" s="8">
        <v>0.37142857142857144</v>
      </c>
      <c r="CG25" s="8">
        <v>0.27777777777777779</v>
      </c>
      <c r="CH25" s="8">
        <v>0.79199999999999993</v>
      </c>
      <c r="CI25" s="8">
        <v>0.37666666666666665</v>
      </c>
      <c r="CJ25" s="8">
        <v>0.496</v>
      </c>
      <c r="CK25" s="8">
        <v>0.32</v>
      </c>
      <c r="CL25" s="8">
        <v>0.60869565217391308</v>
      </c>
      <c r="CM25" s="8">
        <v>0.84220779975188254</v>
      </c>
      <c r="CN25" s="8">
        <v>0.82</v>
      </c>
      <c r="CO25" s="8">
        <v>0.88857142857142857</v>
      </c>
      <c r="CP25" s="8">
        <v>0.67249999999999999</v>
      </c>
      <c r="CQ25" s="8">
        <v>0.91763636363636358</v>
      </c>
      <c r="CR25" s="8">
        <v>0.75</v>
      </c>
      <c r="CS25" s="8">
        <v>0.80726190476190474</v>
      </c>
      <c r="CT25" s="8">
        <v>0.16470588235294117</v>
      </c>
      <c r="CU25" s="8">
        <v>0.78387096774193554</v>
      </c>
      <c r="CV25" s="8">
        <v>0.16666666666666666</v>
      </c>
      <c r="CW25" s="8">
        <v>0.75</v>
      </c>
      <c r="CX25" s="8">
        <v>0.83333333333333337</v>
      </c>
      <c r="CY25" s="8">
        <v>0.44444444444444442</v>
      </c>
      <c r="CZ25" s="8">
        <v>0.45</v>
      </c>
      <c r="DA25" s="8">
        <v>0.791904761904762</v>
      </c>
      <c r="DB25" s="8">
        <v>0.54761904761904767</v>
      </c>
      <c r="DC25" s="8">
        <v>0.53</v>
      </c>
      <c r="DD25" s="8">
        <v>0.95151515151515142</v>
      </c>
      <c r="DE25" s="8">
        <v>0.84444444444444422</v>
      </c>
      <c r="DF25" s="8">
        <v>0.66666666666666663</v>
      </c>
      <c r="DG25" s="8">
        <v>0.77999999999999969</v>
      </c>
      <c r="DH25" s="8">
        <v>0.81451767041453493</v>
      </c>
      <c r="DI25" s="8">
        <v>0.63424416229470615</v>
      </c>
    </row>
    <row r="26" spans="1:113" x14ac:dyDescent="0.25">
      <c r="A26" t="s">
        <v>80</v>
      </c>
      <c r="B26" t="s">
        <v>92</v>
      </c>
      <c r="C26" t="s">
        <v>54</v>
      </c>
      <c r="D26">
        <v>10.6</v>
      </c>
      <c r="E26" t="s">
        <v>81</v>
      </c>
      <c r="F26">
        <v>98.49</v>
      </c>
      <c r="G26">
        <v>24</v>
      </c>
      <c r="H26">
        <v>34</v>
      </c>
      <c r="I26">
        <v>23</v>
      </c>
      <c r="J26">
        <v>11</v>
      </c>
      <c r="K26" s="8">
        <v>0.67647058823529416</v>
      </c>
      <c r="L26" s="8">
        <v>15799.5</v>
      </c>
      <c r="M26" s="8">
        <v>31</v>
      </c>
      <c r="N26" s="8">
        <v>1054</v>
      </c>
      <c r="O26" s="8">
        <v>18</v>
      </c>
      <c r="P26" s="8">
        <v>6.6</v>
      </c>
      <c r="Q26" s="8">
        <v>13.4</v>
      </c>
      <c r="R26" s="8">
        <v>49.5</v>
      </c>
      <c r="S26" s="8">
        <v>1</v>
      </c>
      <c r="T26" s="8">
        <v>3.3</v>
      </c>
      <c r="U26" s="8">
        <v>31</v>
      </c>
      <c r="V26" s="8">
        <v>3.6</v>
      </c>
      <c r="W26" s="8">
        <v>4.3</v>
      </c>
      <c r="X26" s="8">
        <v>84.4</v>
      </c>
      <c r="Y26" s="8">
        <v>2.5</v>
      </c>
      <c r="Z26" s="8">
        <v>7.3</v>
      </c>
      <c r="AA26" s="8">
        <v>9.8000000000000007</v>
      </c>
      <c r="AB26" s="8">
        <v>3.7</v>
      </c>
      <c r="AC26" s="8">
        <v>7.4</v>
      </c>
      <c r="AD26" s="8">
        <v>3.1</v>
      </c>
      <c r="AE26" s="8">
        <v>1.5</v>
      </c>
      <c r="AF26" s="8">
        <v>0.6</v>
      </c>
      <c r="AG26" s="8">
        <v>0.9</v>
      </c>
      <c r="AH26" s="8">
        <v>2.9</v>
      </c>
      <c r="AI26" s="8">
        <v>5.4</v>
      </c>
      <c r="AJ26" s="8">
        <v>111.9</v>
      </c>
      <c r="AK26" s="8">
        <v>105.9</v>
      </c>
      <c r="AL26" s="8">
        <v>36.700000000000003</v>
      </c>
      <c r="AM26" s="8">
        <v>8</v>
      </c>
      <c r="AN26" s="8">
        <v>23</v>
      </c>
      <c r="AO26" s="8">
        <v>12.2</v>
      </c>
      <c r="AP26" s="8">
        <v>15.355999999999998</v>
      </c>
      <c r="AQ26" s="8">
        <v>20</v>
      </c>
      <c r="AR26" s="8">
        <v>2</v>
      </c>
      <c r="AS26" s="8">
        <v>12.3</v>
      </c>
      <c r="AT26" s="8">
        <v>534</v>
      </c>
      <c r="AU26" s="8">
        <v>25.5</v>
      </c>
      <c r="AV26" s="8">
        <v>14.26</v>
      </c>
      <c r="AW26" s="8">
        <v>1.1721802552748113</v>
      </c>
      <c r="AX26" s="8">
        <v>28.7</v>
      </c>
      <c r="AY26" s="8">
        <v>8</v>
      </c>
      <c r="AZ26" s="8">
        <v>35.200000000000003</v>
      </c>
      <c r="BA26" s="8">
        <v>2.36</v>
      </c>
      <c r="BB26" s="8">
        <v>2.4</v>
      </c>
      <c r="BC26" s="8">
        <v>0.9</v>
      </c>
      <c r="BD26" s="8">
        <v>1595.9027877095523</v>
      </c>
      <c r="BE26" s="8">
        <v>26.9</v>
      </c>
      <c r="BF26" s="8">
        <v>16</v>
      </c>
      <c r="BG26" s="8">
        <v>15.5</v>
      </c>
      <c r="BH26" s="8">
        <v>53.3</v>
      </c>
      <c r="BI26" s="8">
        <v>32.454999999999998</v>
      </c>
      <c r="BJ26" s="8">
        <v>58.6</v>
      </c>
      <c r="BK26" s="8">
        <v>25.2</v>
      </c>
      <c r="BL26" s="8">
        <v>98.36</v>
      </c>
      <c r="BM26" s="8">
        <v>17.899999999999999</v>
      </c>
      <c r="BN26" s="8">
        <v>6</v>
      </c>
      <c r="BO26" s="8">
        <v>44</v>
      </c>
      <c r="BP26" s="8">
        <v>4.2</v>
      </c>
      <c r="BQ26" s="8">
        <v>9.9</v>
      </c>
      <c r="BR26" s="8">
        <v>0.24</v>
      </c>
      <c r="BS26" s="8">
        <v>5.4</v>
      </c>
      <c r="BT26" s="8">
        <v>11.8</v>
      </c>
      <c r="BU26" s="8">
        <v>11.420000000000005</v>
      </c>
      <c r="BV26" s="8">
        <v>13</v>
      </c>
      <c r="BW26" s="8">
        <v>5.5</v>
      </c>
      <c r="BX26" s="8">
        <v>18.399999999999999</v>
      </c>
      <c r="BY26" s="8">
        <v>26.700000000000003</v>
      </c>
      <c r="BZ26" s="8">
        <v>17.8</v>
      </c>
      <c r="CA26" s="8">
        <v>28.300000000000004</v>
      </c>
      <c r="CB26" s="8">
        <v>0.28935551110188901</v>
      </c>
      <c r="CC26" s="8">
        <v>0.67105263157894735</v>
      </c>
      <c r="CD26" s="8">
        <v>0.62</v>
      </c>
      <c r="CE26" s="8">
        <v>0.65121125293045068</v>
      </c>
      <c r="CF26" s="8">
        <v>0.82</v>
      </c>
      <c r="CG26" s="8">
        <v>0.44444444444444442</v>
      </c>
      <c r="CH26" s="8">
        <v>0.70400000000000007</v>
      </c>
      <c r="CI26" s="8">
        <v>0.78666666666666663</v>
      </c>
      <c r="CJ26" s="8">
        <v>0.39200000000000002</v>
      </c>
      <c r="CK26" s="8">
        <v>0.48</v>
      </c>
      <c r="CL26" s="8">
        <v>0.39130434782608697</v>
      </c>
      <c r="CM26" s="8">
        <v>0.88661265983864013</v>
      </c>
      <c r="CN26" s="8">
        <v>0.76142857142857134</v>
      </c>
      <c r="CO26" s="8">
        <v>0.83714285714285719</v>
      </c>
      <c r="CP26" s="8">
        <v>0.63</v>
      </c>
      <c r="CQ26" s="8">
        <v>0.89418181818181819</v>
      </c>
      <c r="CR26" s="8">
        <v>0.74583333333333324</v>
      </c>
      <c r="CS26" s="8">
        <v>0.77273809523809522</v>
      </c>
      <c r="CT26" s="8">
        <v>0.35294117647058826</v>
      </c>
      <c r="CU26" s="8">
        <v>0.70967741935483875</v>
      </c>
      <c r="CV26" s="8">
        <v>0.35000000000000003</v>
      </c>
      <c r="CW26" s="8">
        <v>0.82500000000000007</v>
      </c>
      <c r="CX26" s="8">
        <v>0.8</v>
      </c>
      <c r="CY26" s="8">
        <v>0.60000000000000009</v>
      </c>
      <c r="CZ26" s="8">
        <v>0.59000000000000008</v>
      </c>
      <c r="DA26" s="8">
        <v>0.54380952380952408</v>
      </c>
      <c r="DB26" s="8">
        <v>0.61904761904761907</v>
      </c>
      <c r="DC26" s="8">
        <v>0.55000000000000004</v>
      </c>
      <c r="DD26" s="8">
        <v>0.5575757575757575</v>
      </c>
      <c r="DE26" s="8">
        <v>0.7416666666666667</v>
      </c>
      <c r="DF26" s="8">
        <v>0.59333333333333338</v>
      </c>
      <c r="DG26" s="8">
        <v>0.70750000000000013</v>
      </c>
      <c r="DH26" s="8">
        <v>0.76146187132076049</v>
      </c>
      <c r="DI26" s="8">
        <v>0.6497071889434064</v>
      </c>
    </row>
    <row r="27" spans="1:113" x14ac:dyDescent="0.25">
      <c r="A27" t="s">
        <v>76</v>
      </c>
      <c r="B27" t="s">
        <v>91</v>
      </c>
      <c r="C27" t="s">
        <v>54</v>
      </c>
      <c r="D27">
        <v>10.6</v>
      </c>
      <c r="E27" t="s">
        <v>77</v>
      </c>
      <c r="F27">
        <v>98.89</v>
      </c>
      <c r="G27">
        <v>33</v>
      </c>
      <c r="H27">
        <v>22</v>
      </c>
      <c r="I27">
        <v>10</v>
      </c>
      <c r="J27">
        <v>12</v>
      </c>
      <c r="K27" s="8">
        <v>0.45454545454545453</v>
      </c>
      <c r="L27" s="8">
        <v>11211.310000000012</v>
      </c>
      <c r="M27" s="8">
        <v>34.299999999999997</v>
      </c>
      <c r="N27" s="8">
        <v>754.59999999999991</v>
      </c>
      <c r="O27" s="8">
        <v>17.8</v>
      </c>
      <c r="P27" s="8">
        <v>7</v>
      </c>
      <c r="Q27" s="8">
        <v>16.100000000000001</v>
      </c>
      <c r="R27" s="8">
        <v>43.2</v>
      </c>
      <c r="S27" s="8">
        <v>0</v>
      </c>
      <c r="T27" s="8">
        <v>0.4</v>
      </c>
      <c r="U27" s="8">
        <v>0</v>
      </c>
      <c r="V27" s="8">
        <v>3.9</v>
      </c>
      <c r="W27" s="8">
        <v>4.7</v>
      </c>
      <c r="X27" s="8">
        <v>81.7</v>
      </c>
      <c r="Y27" s="8">
        <v>3.7</v>
      </c>
      <c r="Z27" s="8">
        <v>6.9</v>
      </c>
      <c r="AA27" s="8">
        <v>10.6</v>
      </c>
      <c r="AB27" s="8">
        <v>3.4</v>
      </c>
      <c r="AC27" s="8">
        <v>2.4</v>
      </c>
      <c r="AD27" s="8">
        <v>1.9</v>
      </c>
      <c r="AE27" s="8">
        <v>0.4</v>
      </c>
      <c r="AF27" s="8">
        <v>1.2</v>
      </c>
      <c r="AG27" s="8">
        <v>0.8</v>
      </c>
      <c r="AH27" s="8">
        <v>1.9</v>
      </c>
      <c r="AI27" s="8">
        <v>5.0999999999999996</v>
      </c>
      <c r="AJ27" s="8">
        <v>108.5</v>
      </c>
      <c r="AK27" s="8">
        <v>113.7</v>
      </c>
      <c r="AL27" s="8">
        <v>11</v>
      </c>
      <c r="AM27" s="8">
        <v>10.4</v>
      </c>
      <c r="AN27" s="8">
        <v>20.399999999999999</v>
      </c>
      <c r="AO27" s="8">
        <v>8.4</v>
      </c>
      <c r="AP27" s="8">
        <v>15.724000000000002</v>
      </c>
      <c r="AQ27" s="8">
        <v>10</v>
      </c>
      <c r="AR27" s="8">
        <v>0</v>
      </c>
      <c r="AS27" s="8">
        <v>8</v>
      </c>
      <c r="AT27" s="8">
        <v>400</v>
      </c>
      <c r="AU27" s="8">
        <v>25.5</v>
      </c>
      <c r="AV27" s="8">
        <v>13.459999999999999</v>
      </c>
      <c r="AW27" s="8">
        <v>1.1320274739252099</v>
      </c>
      <c r="AX27" s="8">
        <v>10.6</v>
      </c>
      <c r="AY27" s="8">
        <v>7.4</v>
      </c>
      <c r="AZ27" s="8">
        <v>30.799999999999997</v>
      </c>
      <c r="BA27" s="8">
        <v>1.26</v>
      </c>
      <c r="BB27" s="8">
        <v>1.3</v>
      </c>
      <c r="BC27" s="8">
        <v>1.4</v>
      </c>
      <c r="BD27" s="8">
        <v>1522.6339655077838</v>
      </c>
      <c r="BE27" s="8">
        <v>24.2</v>
      </c>
      <c r="BF27" s="8">
        <v>9.5</v>
      </c>
      <c r="BG27" s="8">
        <v>15.3</v>
      </c>
      <c r="BH27" s="8">
        <v>43.2</v>
      </c>
      <c r="BI27" s="8">
        <v>26.345000000000002</v>
      </c>
      <c r="BJ27" s="8">
        <v>48.9</v>
      </c>
      <c r="BK27" s="8">
        <v>25.5</v>
      </c>
      <c r="BL27" s="8">
        <v>97.97</v>
      </c>
      <c r="BM27" s="8">
        <v>11.4</v>
      </c>
      <c r="BN27" s="8">
        <v>-5.2</v>
      </c>
      <c r="BO27" s="8">
        <v>36.799999999999997</v>
      </c>
      <c r="BP27" s="8">
        <v>-3.5</v>
      </c>
      <c r="BQ27" s="8">
        <v>0</v>
      </c>
      <c r="BR27" s="8">
        <v>0.15</v>
      </c>
      <c r="BS27" s="8">
        <v>0</v>
      </c>
      <c r="BT27" s="8">
        <v>5</v>
      </c>
      <c r="BU27" s="8">
        <v>11.01</v>
      </c>
      <c r="BV27" s="8">
        <v>6</v>
      </c>
      <c r="BW27" s="8">
        <v>1</v>
      </c>
      <c r="BX27" s="8">
        <v>21</v>
      </c>
      <c r="BY27" s="8">
        <v>20.599999999999998</v>
      </c>
      <c r="BZ27" s="8">
        <v>13.333333333333334</v>
      </c>
      <c r="CA27" s="8">
        <v>22.999999999999996</v>
      </c>
      <c r="CB27" s="8">
        <v>0.21461968909761864</v>
      </c>
      <c r="CC27" s="8">
        <v>0.67105263157894735</v>
      </c>
      <c r="CD27" s="8">
        <v>0.5852173913043478</v>
      </c>
      <c r="CE27" s="8">
        <v>0.62890415218067208</v>
      </c>
      <c r="CF27" s="8">
        <v>0.30285714285714282</v>
      </c>
      <c r="CG27" s="8">
        <v>0.41111111111111115</v>
      </c>
      <c r="CH27" s="8">
        <v>0.61599999999999999</v>
      </c>
      <c r="CI27" s="8">
        <v>0.42</v>
      </c>
      <c r="CJ27" s="8">
        <v>0.42399999999999999</v>
      </c>
      <c r="CK27" s="8">
        <v>0.26</v>
      </c>
      <c r="CL27" s="8">
        <v>0.60869565217391308</v>
      </c>
      <c r="CM27" s="8">
        <v>0.84590775861543543</v>
      </c>
      <c r="CN27" s="8">
        <v>0.61714285714285722</v>
      </c>
      <c r="CO27" s="8">
        <v>0.69857142857142851</v>
      </c>
      <c r="CP27" s="8">
        <v>0.63749999999999996</v>
      </c>
      <c r="CQ27" s="8">
        <v>0.89063636363636367</v>
      </c>
      <c r="CR27" s="8">
        <v>0.47500000000000003</v>
      </c>
      <c r="CS27" s="8">
        <v>0.6272619047619048</v>
      </c>
      <c r="CT27" s="8">
        <v>-0.30588235294117649</v>
      </c>
      <c r="CU27" s="8">
        <v>0.59354838709677415</v>
      </c>
      <c r="CV27" s="8">
        <v>-0.29166666666666669</v>
      </c>
      <c r="CW27" s="8">
        <v>0</v>
      </c>
      <c r="CX27" s="8">
        <v>0.5</v>
      </c>
      <c r="CY27" s="8">
        <v>0</v>
      </c>
      <c r="CZ27" s="8">
        <v>0.25</v>
      </c>
      <c r="DA27" s="8">
        <v>0.52428571428571424</v>
      </c>
      <c r="DB27" s="8">
        <v>0.2857142857142857</v>
      </c>
      <c r="DC27" s="8">
        <v>0.1</v>
      </c>
      <c r="DD27" s="8">
        <v>0.63636363636363635</v>
      </c>
      <c r="DE27" s="8">
        <v>0.57222222222222219</v>
      </c>
      <c r="DF27" s="8">
        <v>0.44444444444444448</v>
      </c>
      <c r="DG27" s="8">
        <v>0.57499999999999996</v>
      </c>
      <c r="DH27" s="8">
        <v>0.56478865552004909</v>
      </c>
      <c r="DI27" s="8">
        <v>0.44277114749916902</v>
      </c>
    </row>
    <row r="28" spans="1:113" x14ac:dyDescent="0.25">
      <c r="A28" t="s">
        <v>70</v>
      </c>
      <c r="B28" t="s">
        <v>92</v>
      </c>
      <c r="C28" t="s">
        <v>54</v>
      </c>
      <c r="D28">
        <v>10.6</v>
      </c>
      <c r="E28" t="s">
        <v>7</v>
      </c>
      <c r="F28">
        <v>100.88</v>
      </c>
      <c r="G28">
        <v>23</v>
      </c>
      <c r="H28">
        <v>37</v>
      </c>
      <c r="I28">
        <v>17</v>
      </c>
      <c r="J28">
        <v>20</v>
      </c>
      <c r="K28" s="8">
        <v>0.45945945945945948</v>
      </c>
      <c r="L28" s="8">
        <v>13814.08333333335</v>
      </c>
      <c r="M28" s="8">
        <v>33.700000000000003</v>
      </c>
      <c r="N28" s="8">
        <v>1246.9000000000001</v>
      </c>
      <c r="O28" s="8">
        <v>21.7</v>
      </c>
      <c r="P28" s="8">
        <v>7.8</v>
      </c>
      <c r="Q28" s="8">
        <v>15.9</v>
      </c>
      <c r="R28" s="8">
        <v>48.8</v>
      </c>
      <c r="S28" s="8">
        <v>1.8</v>
      </c>
      <c r="T28" s="8">
        <v>4.5999999999999996</v>
      </c>
      <c r="U28" s="8">
        <v>38.799999999999997</v>
      </c>
      <c r="V28" s="8">
        <v>4.4000000000000004</v>
      </c>
      <c r="W28" s="8">
        <v>5.2</v>
      </c>
      <c r="X28" s="8">
        <v>83</v>
      </c>
      <c r="Y28" s="8">
        <v>3.3</v>
      </c>
      <c r="Z28" s="8">
        <v>8.9</v>
      </c>
      <c r="AA28" s="8">
        <v>12.1</v>
      </c>
      <c r="AB28" s="8">
        <v>2.4</v>
      </c>
      <c r="AC28" s="8">
        <v>2.9</v>
      </c>
      <c r="AD28" s="8">
        <v>3.1</v>
      </c>
      <c r="AE28" s="8">
        <v>0.9</v>
      </c>
      <c r="AF28" s="8">
        <v>1.9</v>
      </c>
      <c r="AG28" s="8">
        <v>0.8</v>
      </c>
      <c r="AH28" s="8">
        <v>3.8</v>
      </c>
      <c r="AI28" s="8">
        <v>5.4</v>
      </c>
      <c r="AJ28" s="8">
        <v>111.3</v>
      </c>
      <c r="AK28" s="8">
        <v>110</v>
      </c>
      <c r="AL28" s="8">
        <v>14</v>
      </c>
      <c r="AM28" s="8">
        <v>9</v>
      </c>
      <c r="AN28" s="8">
        <v>24.4</v>
      </c>
      <c r="AO28" s="8">
        <v>12.6</v>
      </c>
      <c r="AP28" s="8">
        <v>17.352</v>
      </c>
      <c r="AQ28" s="8">
        <v>23</v>
      </c>
      <c r="AR28" s="8">
        <v>0</v>
      </c>
      <c r="AS28" s="8">
        <v>10.5</v>
      </c>
      <c r="AT28" s="8">
        <v>575</v>
      </c>
      <c r="AU28" s="8">
        <v>25.200000000000003</v>
      </c>
      <c r="AV28" s="8">
        <v>9.4600000000000009</v>
      </c>
      <c r="AW28" s="8">
        <v>1.2505763024435224</v>
      </c>
      <c r="AX28" s="8">
        <v>12.2</v>
      </c>
      <c r="AY28" s="8">
        <v>5.0999999999999996</v>
      </c>
      <c r="AZ28" s="8">
        <v>36.699999999999996</v>
      </c>
      <c r="BA28" s="8">
        <v>0.96</v>
      </c>
      <c r="BB28" s="8">
        <v>1.6</v>
      </c>
      <c r="BC28" s="8">
        <v>1.3</v>
      </c>
      <c r="BD28" s="8">
        <v>1513.2229424662535</v>
      </c>
      <c r="BE28" s="8">
        <v>27.7</v>
      </c>
      <c r="BF28" s="8">
        <v>14</v>
      </c>
      <c r="BG28" s="8">
        <v>16.7</v>
      </c>
      <c r="BH28" s="8">
        <v>54.4</v>
      </c>
      <c r="BI28" s="8">
        <v>32.755000000000003</v>
      </c>
      <c r="BJ28" s="8">
        <v>59.4</v>
      </c>
      <c r="BK28" s="8">
        <v>25.8</v>
      </c>
      <c r="BL28" s="8">
        <v>101.15</v>
      </c>
      <c r="BM28" s="8">
        <v>15.6</v>
      </c>
      <c r="BN28" s="8">
        <v>1.4</v>
      </c>
      <c r="BO28" s="8">
        <v>46.1</v>
      </c>
      <c r="BP28" s="8">
        <v>0.9</v>
      </c>
      <c r="BQ28" s="8">
        <v>7</v>
      </c>
      <c r="BR28" s="8">
        <v>0.2</v>
      </c>
      <c r="BS28" s="8">
        <v>2</v>
      </c>
      <c r="BT28" s="8">
        <v>7.4</v>
      </c>
      <c r="BU28" s="8">
        <v>14.519999999999994</v>
      </c>
      <c r="BV28" s="8">
        <v>10.4</v>
      </c>
      <c r="BW28" s="8">
        <v>4.2</v>
      </c>
      <c r="BX28" s="8">
        <v>28.4</v>
      </c>
      <c r="BY28" s="8">
        <v>27.499999999999989</v>
      </c>
      <c r="BZ28" s="8">
        <v>19.166666666666668</v>
      </c>
      <c r="CA28" s="8">
        <v>28.29999999999999</v>
      </c>
      <c r="CB28" s="8">
        <v>0.27828584675880397</v>
      </c>
      <c r="CC28" s="8">
        <v>0.66315789473684217</v>
      </c>
      <c r="CD28" s="8">
        <v>0.41130434782608699</v>
      </c>
      <c r="CE28" s="8">
        <v>0.69476461246862353</v>
      </c>
      <c r="CF28" s="8">
        <v>0.34857142857142853</v>
      </c>
      <c r="CG28" s="8">
        <v>0.28333333333333333</v>
      </c>
      <c r="CH28" s="8">
        <v>0.73399999999999987</v>
      </c>
      <c r="CI28" s="8">
        <v>0.32</v>
      </c>
      <c r="CJ28" s="8">
        <v>0.48399999999999999</v>
      </c>
      <c r="CK28" s="8">
        <v>0.32</v>
      </c>
      <c r="CL28" s="8">
        <v>0.56521739130434789</v>
      </c>
      <c r="CM28" s="8">
        <v>0.84067941248125189</v>
      </c>
      <c r="CN28" s="8">
        <v>0.77714285714285714</v>
      </c>
      <c r="CO28" s="8">
        <v>0.84857142857142853</v>
      </c>
      <c r="CP28" s="8">
        <v>0.64500000000000002</v>
      </c>
      <c r="CQ28" s="8">
        <v>0.91954545454545455</v>
      </c>
      <c r="CR28" s="8">
        <v>0.65</v>
      </c>
      <c r="CS28" s="8">
        <v>0.77988095238095245</v>
      </c>
      <c r="CT28" s="8">
        <v>8.2352941176470587E-2</v>
      </c>
      <c r="CU28" s="8">
        <v>0.74354838709677418</v>
      </c>
      <c r="CV28" s="8">
        <v>7.4999999999999997E-2</v>
      </c>
      <c r="CW28" s="8">
        <v>0.58333333333333337</v>
      </c>
      <c r="CX28" s="8">
        <v>0.66666666666666674</v>
      </c>
      <c r="CY28" s="8">
        <v>0.22222222222222221</v>
      </c>
      <c r="CZ28" s="8">
        <v>0.37</v>
      </c>
      <c r="DA28" s="8">
        <v>0.69142857142857117</v>
      </c>
      <c r="DB28" s="8">
        <v>0.49523809523809526</v>
      </c>
      <c r="DC28" s="8">
        <v>0.42000000000000004</v>
      </c>
      <c r="DD28" s="8">
        <v>0.8606060606060606</v>
      </c>
      <c r="DE28" s="8">
        <v>0.76388888888888862</v>
      </c>
      <c r="DF28" s="8">
        <v>0.63888888888888895</v>
      </c>
      <c r="DG28" s="8">
        <v>0.7074999999999998</v>
      </c>
      <c r="DH28" s="8">
        <v>0.7323311756810631</v>
      </c>
      <c r="DI28" s="8">
        <v>0.57306794826842633</v>
      </c>
    </row>
    <row r="29" spans="1:113" x14ac:dyDescent="0.25">
      <c r="A29" t="s">
        <v>76</v>
      </c>
      <c r="B29" t="s">
        <v>94</v>
      </c>
      <c r="C29" t="s">
        <v>54</v>
      </c>
      <c r="D29">
        <v>10.6</v>
      </c>
      <c r="E29" t="s">
        <v>77</v>
      </c>
      <c r="F29">
        <v>98.89</v>
      </c>
      <c r="G29">
        <v>33</v>
      </c>
      <c r="H29">
        <v>81</v>
      </c>
      <c r="I29">
        <v>48</v>
      </c>
      <c r="J29">
        <v>33</v>
      </c>
      <c r="K29" s="8">
        <v>0.59259259259259256</v>
      </c>
      <c r="L29" s="8">
        <v>40543</v>
      </c>
      <c r="M29" s="8">
        <v>33.200000000000003</v>
      </c>
      <c r="N29" s="8">
        <v>2689.2000000000003</v>
      </c>
      <c r="O29" s="8">
        <v>21.3</v>
      </c>
      <c r="P29" s="8">
        <v>8.4</v>
      </c>
      <c r="Q29" s="8">
        <v>16.3</v>
      </c>
      <c r="R29" s="8">
        <v>51.9</v>
      </c>
      <c r="S29" s="8">
        <v>0.1</v>
      </c>
      <c r="T29" s="8">
        <v>0.5</v>
      </c>
      <c r="U29" s="8">
        <v>23.8</v>
      </c>
      <c r="V29" s="8">
        <v>4.3</v>
      </c>
      <c r="W29" s="8">
        <v>5.0999999999999996</v>
      </c>
      <c r="X29" s="8">
        <v>84.7</v>
      </c>
      <c r="Y29" s="8">
        <v>3.1</v>
      </c>
      <c r="Z29" s="8">
        <v>6.1</v>
      </c>
      <c r="AA29" s="8">
        <v>9.1999999999999993</v>
      </c>
      <c r="AB29" s="8">
        <v>4.0999999999999996</v>
      </c>
      <c r="AC29" s="8">
        <v>2.4</v>
      </c>
      <c r="AD29" s="8">
        <v>1.8</v>
      </c>
      <c r="AE29" s="8">
        <v>0.5</v>
      </c>
      <c r="AF29" s="8">
        <v>1.3</v>
      </c>
      <c r="AG29" s="8">
        <v>0.6</v>
      </c>
      <c r="AH29" s="8">
        <v>2.2000000000000002</v>
      </c>
      <c r="AI29" s="8">
        <v>4.7</v>
      </c>
      <c r="AJ29" s="8">
        <v>112.5</v>
      </c>
      <c r="AK29" s="8">
        <v>111</v>
      </c>
      <c r="AL29" s="8">
        <v>11.5</v>
      </c>
      <c r="AM29" s="8">
        <v>9.6</v>
      </c>
      <c r="AN29" s="8">
        <v>18</v>
      </c>
      <c r="AO29" s="8">
        <v>7.9</v>
      </c>
      <c r="AP29" s="8">
        <v>16.591999999999999</v>
      </c>
      <c r="AQ29" s="8">
        <v>32</v>
      </c>
      <c r="AR29" s="8">
        <v>0</v>
      </c>
      <c r="AS29" s="8">
        <v>9.3000000000000007</v>
      </c>
      <c r="AT29" s="8">
        <v>496.7</v>
      </c>
      <c r="AU29" s="8">
        <v>24.9</v>
      </c>
      <c r="AV29" s="8">
        <v>14.250000000000002</v>
      </c>
      <c r="AW29" s="8">
        <v>1.2837512054001929</v>
      </c>
      <c r="AX29" s="8">
        <v>10.6</v>
      </c>
      <c r="AY29" s="8">
        <v>9</v>
      </c>
      <c r="AZ29" s="8">
        <v>32.9</v>
      </c>
      <c r="BA29" s="8">
        <v>1.35</v>
      </c>
      <c r="BB29" s="8">
        <v>1.1000000000000001</v>
      </c>
      <c r="BC29" s="8">
        <v>0.9</v>
      </c>
      <c r="BD29" s="8">
        <v>1541.5876433411406</v>
      </c>
      <c r="BE29" s="8">
        <v>26.4</v>
      </c>
      <c r="BF29" s="8">
        <v>8.8000000000000007</v>
      </c>
      <c r="BG29" s="8">
        <v>13.9</v>
      </c>
      <c r="BH29" s="8">
        <v>52.2</v>
      </c>
      <c r="BI29" s="8">
        <v>29.820000000000004</v>
      </c>
      <c r="BJ29" s="8">
        <v>57.6</v>
      </c>
      <c r="BK29" s="8">
        <v>26.8</v>
      </c>
      <c r="BL29" s="8">
        <v>98.36</v>
      </c>
      <c r="BM29" s="8">
        <v>14.3</v>
      </c>
      <c r="BN29" s="8">
        <v>1.5</v>
      </c>
      <c r="BO29" s="8">
        <v>39.700000000000003</v>
      </c>
      <c r="BP29" s="8">
        <v>1.1000000000000001</v>
      </c>
      <c r="BQ29" s="8">
        <v>1.6</v>
      </c>
      <c r="BR29" s="8">
        <v>0.16700000000000001</v>
      </c>
      <c r="BS29" s="8">
        <v>1.2</v>
      </c>
      <c r="BT29" s="8">
        <v>6.4124868880000001</v>
      </c>
      <c r="BU29" s="8">
        <v>14.259999999999998</v>
      </c>
      <c r="BV29" s="8">
        <v>7.84</v>
      </c>
      <c r="BW29" s="8">
        <v>2.6</v>
      </c>
      <c r="BX29" s="8">
        <v>24.6</v>
      </c>
      <c r="BY29" s="8">
        <v>24.199999999999996</v>
      </c>
      <c r="BZ29" s="8">
        <v>16.556666666666665</v>
      </c>
      <c r="CA29" s="8">
        <v>26.099999999999998</v>
      </c>
      <c r="CB29" s="8">
        <v>0.2515379811550032</v>
      </c>
      <c r="CC29" s="8">
        <v>0.65526315789473677</v>
      </c>
      <c r="CD29" s="8">
        <v>0.61956521739130443</v>
      </c>
      <c r="CE29" s="8">
        <v>0.71319511411121828</v>
      </c>
      <c r="CF29" s="8">
        <v>0.30285714285714282</v>
      </c>
      <c r="CG29" s="8">
        <v>0.5</v>
      </c>
      <c r="CH29" s="8">
        <v>0.65799999999999992</v>
      </c>
      <c r="CI29" s="8">
        <v>0.45</v>
      </c>
      <c r="CJ29" s="8">
        <v>0.36799999999999999</v>
      </c>
      <c r="CK29" s="8">
        <v>0.22000000000000003</v>
      </c>
      <c r="CL29" s="8">
        <v>0.39130434782608697</v>
      </c>
      <c r="CM29" s="8">
        <v>0.85643757963396705</v>
      </c>
      <c r="CN29" s="8">
        <v>0.74571428571428577</v>
      </c>
      <c r="CO29" s="8">
        <v>0.82285714285714284</v>
      </c>
      <c r="CP29" s="8">
        <v>0.67</v>
      </c>
      <c r="CQ29" s="8">
        <v>0.89418181818181819</v>
      </c>
      <c r="CR29" s="8">
        <v>0.59583333333333333</v>
      </c>
      <c r="CS29" s="8">
        <v>0.71000000000000008</v>
      </c>
      <c r="CT29" s="8">
        <v>8.8235294117647065E-2</v>
      </c>
      <c r="CU29" s="8">
        <v>0.64032258064516134</v>
      </c>
      <c r="CV29" s="8">
        <v>9.1666666666666674E-2</v>
      </c>
      <c r="CW29" s="8">
        <v>0.13333333333333333</v>
      </c>
      <c r="CX29" s="8">
        <v>0.55666666666666675</v>
      </c>
      <c r="CY29" s="8">
        <v>0.13333333333333333</v>
      </c>
      <c r="CZ29" s="8">
        <v>0.32062434439999998</v>
      </c>
      <c r="DA29" s="8">
        <v>0.6790476190476189</v>
      </c>
      <c r="DB29" s="8">
        <v>0.37333333333333335</v>
      </c>
      <c r="DC29" s="8">
        <v>0.26</v>
      </c>
      <c r="DD29" s="8">
        <v>0.74545454545454548</v>
      </c>
      <c r="DE29" s="8">
        <v>0.67222222222222205</v>
      </c>
      <c r="DF29" s="8">
        <v>0.55188888888888887</v>
      </c>
      <c r="DG29" s="8">
        <v>0.65249999999999997</v>
      </c>
      <c r="DH29" s="8">
        <v>0.66194205567106101</v>
      </c>
      <c r="DI29" s="8">
        <v>0.52293062573692239</v>
      </c>
    </row>
    <row r="30" spans="1:113" x14ac:dyDescent="0.25">
      <c r="A30" t="s">
        <v>76</v>
      </c>
      <c r="B30" t="s">
        <v>93</v>
      </c>
      <c r="C30" t="s">
        <v>54</v>
      </c>
      <c r="D30">
        <v>10.6</v>
      </c>
      <c r="E30" t="s">
        <v>77</v>
      </c>
      <c r="F30">
        <v>98.89</v>
      </c>
      <c r="G30">
        <v>33</v>
      </c>
      <c r="H30">
        <v>62</v>
      </c>
      <c r="I30">
        <v>34</v>
      </c>
      <c r="J30">
        <v>28</v>
      </c>
      <c r="K30" s="8">
        <v>0.54838709677419351</v>
      </c>
      <c r="L30" s="8">
        <v>33633.930000000037</v>
      </c>
      <c r="M30" s="8">
        <v>32.6</v>
      </c>
      <c r="N30" s="8">
        <v>2021.2</v>
      </c>
      <c r="O30" s="8">
        <v>20.8</v>
      </c>
      <c r="P30" s="8">
        <v>8.1999999999999993</v>
      </c>
      <c r="Q30" s="8">
        <v>16.100000000000001</v>
      </c>
      <c r="R30" s="8">
        <v>50.9</v>
      </c>
      <c r="S30" s="8">
        <v>0.1</v>
      </c>
      <c r="T30" s="8">
        <v>0.4</v>
      </c>
      <c r="U30" s="8">
        <v>20</v>
      </c>
      <c r="V30" s="8">
        <v>4.4000000000000004</v>
      </c>
      <c r="W30" s="8">
        <v>5.2</v>
      </c>
      <c r="X30" s="8">
        <v>84.7</v>
      </c>
      <c r="Y30" s="8">
        <v>3.1</v>
      </c>
      <c r="Z30" s="8">
        <v>5.8</v>
      </c>
      <c r="AA30" s="8">
        <v>8.8000000000000007</v>
      </c>
      <c r="AB30" s="8">
        <v>4.0999999999999996</v>
      </c>
      <c r="AC30" s="8">
        <v>2.5</v>
      </c>
      <c r="AD30" s="8">
        <v>1.8</v>
      </c>
      <c r="AE30" s="8">
        <v>0.5</v>
      </c>
      <c r="AF30" s="8">
        <v>1.3</v>
      </c>
      <c r="AG30" s="8">
        <v>0.7</v>
      </c>
      <c r="AH30" s="8">
        <v>2.2000000000000002</v>
      </c>
      <c r="AI30" s="8">
        <v>5</v>
      </c>
      <c r="AJ30" s="8">
        <v>112.5</v>
      </c>
      <c r="AK30" s="8">
        <v>112.1</v>
      </c>
      <c r="AL30" s="8">
        <v>12.2</v>
      </c>
      <c r="AM30" s="8">
        <v>9.6999999999999993</v>
      </c>
      <c r="AN30" s="8">
        <v>17.600000000000001</v>
      </c>
      <c r="AO30" s="8">
        <v>8.1</v>
      </c>
      <c r="AP30" s="8">
        <v>16.443999999999999</v>
      </c>
      <c r="AQ30" s="8">
        <v>22</v>
      </c>
      <c r="AR30" s="8">
        <v>0</v>
      </c>
      <c r="AS30" s="8">
        <v>9</v>
      </c>
      <c r="AT30" s="8">
        <v>470</v>
      </c>
      <c r="AU30" s="8">
        <v>24.8</v>
      </c>
      <c r="AV30" s="8">
        <v>14.470000000000002</v>
      </c>
      <c r="AW30" s="8">
        <v>1.2648990513257117</v>
      </c>
      <c r="AX30" s="8">
        <v>11.1</v>
      </c>
      <c r="AY30" s="8">
        <v>9</v>
      </c>
      <c r="AZ30" s="8">
        <v>32.1</v>
      </c>
      <c r="BA30" s="8">
        <v>1.37</v>
      </c>
      <c r="BB30" s="8">
        <v>1.1000000000000001</v>
      </c>
      <c r="BC30" s="8">
        <v>0.9</v>
      </c>
      <c r="BD30" s="8">
        <v>1534.9408734037263</v>
      </c>
      <c r="BE30" s="8">
        <v>27.3</v>
      </c>
      <c r="BF30" s="8">
        <v>8.9</v>
      </c>
      <c r="BG30" s="8">
        <v>13.7</v>
      </c>
      <c r="BH30" s="8">
        <v>51.2</v>
      </c>
      <c r="BI30" s="8">
        <v>29.540000000000006</v>
      </c>
      <c r="BJ30" s="8">
        <v>56.7</v>
      </c>
      <c r="BK30" s="8">
        <v>27.1</v>
      </c>
      <c r="BL30" s="8">
        <v>98.52</v>
      </c>
      <c r="BM30" s="8">
        <v>13.8</v>
      </c>
      <c r="BN30" s="8">
        <v>0.4</v>
      </c>
      <c r="BO30" s="8">
        <v>38.700000000000003</v>
      </c>
      <c r="BP30" s="8">
        <v>0.5</v>
      </c>
      <c r="BQ30" s="8">
        <v>1.3</v>
      </c>
      <c r="BR30" s="8">
        <v>0.16500000000000001</v>
      </c>
      <c r="BS30" s="8">
        <v>0.8</v>
      </c>
      <c r="BT30" s="8">
        <v>5.9</v>
      </c>
      <c r="BU30" s="8">
        <v>13.689999999999996</v>
      </c>
      <c r="BV30" s="8">
        <v>7.5</v>
      </c>
      <c r="BW30" s="8">
        <v>2.5</v>
      </c>
      <c r="BX30" s="8">
        <v>24</v>
      </c>
      <c r="BY30" s="8">
        <v>23.399999999999995</v>
      </c>
      <c r="BZ30" s="8">
        <v>15.666666666666666</v>
      </c>
      <c r="CA30" s="8">
        <v>25.499999999999996</v>
      </c>
      <c r="CB30" s="8">
        <v>0.24369962350945681</v>
      </c>
      <c r="CC30" s="8">
        <v>0.65263157894736845</v>
      </c>
      <c r="CD30" s="8">
        <v>0.62913043478260877</v>
      </c>
      <c r="CE30" s="8">
        <v>0.70272169518095096</v>
      </c>
      <c r="CF30" s="8">
        <v>0.31714285714285712</v>
      </c>
      <c r="CG30" s="8">
        <v>0.5</v>
      </c>
      <c r="CH30" s="8">
        <v>0.64200000000000002</v>
      </c>
      <c r="CI30" s="8">
        <v>0.45666666666666672</v>
      </c>
      <c r="CJ30" s="8">
        <v>0.35200000000000004</v>
      </c>
      <c r="CK30" s="8">
        <v>0.22000000000000003</v>
      </c>
      <c r="CL30" s="8">
        <v>0.39130434782608697</v>
      </c>
      <c r="CM30" s="8">
        <v>0.85274492966873683</v>
      </c>
      <c r="CN30" s="8">
        <v>0.73142857142857143</v>
      </c>
      <c r="CO30" s="8">
        <v>0.81</v>
      </c>
      <c r="CP30" s="8">
        <v>0.67749999999999999</v>
      </c>
      <c r="CQ30" s="8">
        <v>0.89563636363636356</v>
      </c>
      <c r="CR30" s="8">
        <v>0.57500000000000007</v>
      </c>
      <c r="CS30" s="8">
        <v>0.70333333333333348</v>
      </c>
      <c r="CT30" s="8">
        <v>2.3529411764705882E-2</v>
      </c>
      <c r="CU30" s="8">
        <v>0.62419354838709684</v>
      </c>
      <c r="CV30" s="8">
        <v>4.1666666666666664E-2</v>
      </c>
      <c r="CW30" s="8">
        <v>0.10833333333333334</v>
      </c>
      <c r="CX30" s="8">
        <v>0.55000000000000004</v>
      </c>
      <c r="CY30" s="8">
        <v>8.8888888888888892E-2</v>
      </c>
      <c r="CZ30" s="8">
        <v>0.29500000000000004</v>
      </c>
      <c r="DA30" s="8">
        <v>0.65190476190476176</v>
      </c>
      <c r="DB30" s="8">
        <v>0.35714285714285715</v>
      </c>
      <c r="DC30" s="8">
        <v>0.25</v>
      </c>
      <c r="DD30" s="8">
        <v>0.72727272727272729</v>
      </c>
      <c r="DE30" s="8">
        <v>0.64999999999999991</v>
      </c>
      <c r="DF30" s="8">
        <v>0.52222222222222225</v>
      </c>
      <c r="DG30" s="8">
        <v>0.63749999999999996</v>
      </c>
      <c r="DH30" s="8">
        <v>0.64131479870909691</v>
      </c>
      <c r="DI30" s="8">
        <v>0.50869406234080938</v>
      </c>
    </row>
    <row r="31" spans="1:113" x14ac:dyDescent="0.25">
      <c r="A31" t="s">
        <v>80</v>
      </c>
      <c r="B31" t="s">
        <v>91</v>
      </c>
      <c r="C31" t="s">
        <v>54</v>
      </c>
      <c r="D31">
        <v>10.6</v>
      </c>
      <c r="E31" t="s">
        <v>81</v>
      </c>
      <c r="F31">
        <v>98.49</v>
      </c>
      <c r="G31">
        <v>24</v>
      </c>
      <c r="H31">
        <v>22</v>
      </c>
      <c r="I31">
        <v>15</v>
      </c>
      <c r="J31">
        <v>7</v>
      </c>
      <c r="K31" s="8">
        <v>0.68181818181818177</v>
      </c>
      <c r="L31" s="8">
        <v>7899.75</v>
      </c>
      <c r="M31" s="8">
        <v>29.4</v>
      </c>
      <c r="N31" s="8">
        <v>646.79999999999995</v>
      </c>
      <c r="O31" s="8">
        <v>16.399999999999999</v>
      </c>
      <c r="P31" s="8">
        <v>6</v>
      </c>
      <c r="Q31" s="8">
        <v>12.6</v>
      </c>
      <c r="R31" s="8">
        <v>47.3</v>
      </c>
      <c r="S31" s="8">
        <v>1.1000000000000001</v>
      </c>
      <c r="T31" s="8">
        <v>3.6</v>
      </c>
      <c r="U31" s="8">
        <v>31.6</v>
      </c>
      <c r="V31" s="8">
        <v>3.3</v>
      </c>
      <c r="W31" s="8">
        <v>4</v>
      </c>
      <c r="X31" s="8">
        <v>83</v>
      </c>
      <c r="Y31" s="8">
        <v>2.4</v>
      </c>
      <c r="Z31" s="8">
        <v>7.2</v>
      </c>
      <c r="AA31" s="8">
        <v>9.6</v>
      </c>
      <c r="AB31" s="8">
        <v>3.6</v>
      </c>
      <c r="AC31" s="8">
        <v>7.1</v>
      </c>
      <c r="AD31" s="8">
        <v>2.9</v>
      </c>
      <c r="AE31" s="8">
        <v>1.3</v>
      </c>
      <c r="AF31" s="8">
        <v>0.8</v>
      </c>
      <c r="AG31" s="8">
        <v>0.8</v>
      </c>
      <c r="AH31" s="8">
        <v>3.1</v>
      </c>
      <c r="AI31" s="8">
        <v>5.2</v>
      </c>
      <c r="AJ31" s="8">
        <v>111.3</v>
      </c>
      <c r="AK31" s="8">
        <v>105</v>
      </c>
      <c r="AL31" s="8">
        <v>36.299999999999997</v>
      </c>
      <c r="AM31" s="8">
        <v>7.9</v>
      </c>
      <c r="AN31" s="8">
        <v>23.9</v>
      </c>
      <c r="AO31" s="8">
        <v>11.8</v>
      </c>
      <c r="AP31" s="8">
        <v>14.356</v>
      </c>
      <c r="AQ31" s="8">
        <v>12</v>
      </c>
      <c r="AR31" s="8">
        <v>1</v>
      </c>
      <c r="AS31" s="8">
        <v>12.5</v>
      </c>
      <c r="AT31" s="8">
        <v>470</v>
      </c>
      <c r="AU31" s="8">
        <v>24.599999999999998</v>
      </c>
      <c r="AV31" s="8">
        <v>13.590000000000002</v>
      </c>
      <c r="AW31" s="8">
        <v>1.1423794928949567</v>
      </c>
      <c r="AX31" s="8">
        <v>29.4</v>
      </c>
      <c r="AY31" s="8">
        <v>7.7</v>
      </c>
      <c r="AZ31" s="8">
        <v>33.1</v>
      </c>
      <c r="BA31" s="8">
        <v>2.4900000000000002</v>
      </c>
      <c r="BB31" s="8">
        <v>2.2000000000000002</v>
      </c>
      <c r="BC31" s="8">
        <v>0.7</v>
      </c>
      <c r="BD31" s="8">
        <v>1677.6067089062224</v>
      </c>
      <c r="BE31" s="8">
        <v>26.2</v>
      </c>
      <c r="BF31" s="8">
        <v>16</v>
      </c>
      <c r="BG31" s="8">
        <v>15.9</v>
      </c>
      <c r="BH31" s="8">
        <v>51.8</v>
      </c>
      <c r="BI31" s="8">
        <v>31.83</v>
      </c>
      <c r="BJ31" s="8">
        <v>57</v>
      </c>
      <c r="BK31" s="8">
        <v>24.5</v>
      </c>
      <c r="BL31" s="8">
        <v>98.83</v>
      </c>
      <c r="BM31" s="8">
        <v>17.5</v>
      </c>
      <c r="BN31" s="8">
        <v>6.3</v>
      </c>
      <c r="BO31" s="8">
        <v>42</v>
      </c>
      <c r="BP31" s="8">
        <v>4.3</v>
      </c>
      <c r="BQ31" s="8">
        <v>10</v>
      </c>
      <c r="BR31" s="8">
        <v>0.25</v>
      </c>
      <c r="BS31" s="8">
        <v>5.5</v>
      </c>
      <c r="BT31" s="8">
        <v>12</v>
      </c>
      <c r="BU31" s="8">
        <v>10.219999999999997</v>
      </c>
      <c r="BV31" s="8">
        <v>12</v>
      </c>
      <c r="BW31" s="8">
        <v>5</v>
      </c>
      <c r="BX31" s="8">
        <v>17.5</v>
      </c>
      <c r="BY31" s="8">
        <v>24.999999999999996</v>
      </c>
      <c r="BZ31" s="8">
        <v>15.666666666666666</v>
      </c>
      <c r="CA31" s="8">
        <v>26.299999999999997</v>
      </c>
      <c r="CB31" s="8">
        <v>0.27132301337079195</v>
      </c>
      <c r="CC31" s="8">
        <v>0.64736842105263148</v>
      </c>
      <c r="CD31" s="8">
        <v>0.59086956521739142</v>
      </c>
      <c r="CE31" s="8">
        <v>0.63465527383053144</v>
      </c>
      <c r="CF31" s="8">
        <v>0.84</v>
      </c>
      <c r="CG31" s="8">
        <v>0.42777777777777781</v>
      </c>
      <c r="CH31" s="8">
        <v>0.66200000000000003</v>
      </c>
      <c r="CI31" s="8">
        <v>0.83000000000000007</v>
      </c>
      <c r="CJ31" s="8">
        <v>0.38400000000000001</v>
      </c>
      <c r="CK31" s="8">
        <v>0.44000000000000006</v>
      </c>
      <c r="CL31" s="8">
        <v>0.30434782608695654</v>
      </c>
      <c r="CM31" s="8">
        <v>0.93200372717012359</v>
      </c>
      <c r="CN31" s="8">
        <v>0.74</v>
      </c>
      <c r="CO31" s="8">
        <v>0.81428571428571428</v>
      </c>
      <c r="CP31" s="8">
        <v>0.61250000000000004</v>
      </c>
      <c r="CQ31" s="8">
        <v>0.89845454545454539</v>
      </c>
      <c r="CR31" s="8">
        <v>0.72916666666666663</v>
      </c>
      <c r="CS31" s="8">
        <v>0.75785714285714278</v>
      </c>
      <c r="CT31" s="8">
        <v>0.37058823529411766</v>
      </c>
      <c r="CU31" s="8">
        <v>0.67741935483870963</v>
      </c>
      <c r="CV31" s="8">
        <v>0.35833333333333334</v>
      </c>
      <c r="CW31" s="8">
        <v>0.83333333333333337</v>
      </c>
      <c r="CX31" s="8">
        <v>0.83333333333333337</v>
      </c>
      <c r="CY31" s="8">
        <v>0.61111111111111116</v>
      </c>
      <c r="CZ31" s="8">
        <v>0.6</v>
      </c>
      <c r="DA31" s="8">
        <v>0.48666666666666653</v>
      </c>
      <c r="DB31" s="8">
        <v>0.5714285714285714</v>
      </c>
      <c r="DC31" s="8">
        <v>0.5</v>
      </c>
      <c r="DD31" s="8">
        <v>0.53030303030303028</v>
      </c>
      <c r="DE31" s="8">
        <v>0.69444444444444431</v>
      </c>
      <c r="DF31" s="8">
        <v>0.52222222222222225</v>
      </c>
      <c r="DG31" s="8">
        <v>0.65749999999999997</v>
      </c>
      <c r="DH31" s="8">
        <v>0.71400792992313666</v>
      </c>
      <c r="DI31" s="8">
        <v>0.63143681958223419</v>
      </c>
    </row>
    <row r="32" spans="1:113" x14ac:dyDescent="0.25">
      <c r="A32" t="s">
        <v>70</v>
      </c>
      <c r="B32" t="s">
        <v>91</v>
      </c>
      <c r="C32" t="s">
        <v>54</v>
      </c>
      <c r="D32">
        <v>10.6</v>
      </c>
      <c r="E32" t="s">
        <v>7</v>
      </c>
      <c r="F32">
        <v>100.88</v>
      </c>
      <c r="G32">
        <v>23</v>
      </c>
      <c r="H32">
        <v>22</v>
      </c>
      <c r="I32">
        <v>11</v>
      </c>
      <c r="J32">
        <v>11</v>
      </c>
      <c r="K32" s="8">
        <v>0.5</v>
      </c>
      <c r="L32" s="8">
        <v>6907.0416666666752</v>
      </c>
      <c r="M32" s="8">
        <v>33.4</v>
      </c>
      <c r="N32" s="8">
        <v>734.8</v>
      </c>
      <c r="O32" s="8">
        <v>20.6</v>
      </c>
      <c r="P32" s="8">
        <v>7.4</v>
      </c>
      <c r="Q32" s="8">
        <v>15.1</v>
      </c>
      <c r="R32" s="8">
        <v>49.1</v>
      </c>
      <c r="S32" s="8">
        <v>1.8</v>
      </c>
      <c r="T32" s="8">
        <v>4.5</v>
      </c>
      <c r="U32" s="8">
        <v>40</v>
      </c>
      <c r="V32" s="8">
        <v>4</v>
      </c>
      <c r="W32" s="8">
        <v>4.5</v>
      </c>
      <c r="X32" s="8">
        <v>88.8</v>
      </c>
      <c r="Y32" s="8">
        <v>3.3</v>
      </c>
      <c r="Z32" s="8">
        <v>8.9</v>
      </c>
      <c r="AA32" s="8">
        <v>12.1</v>
      </c>
      <c r="AB32" s="8">
        <v>2.2000000000000002</v>
      </c>
      <c r="AC32" s="8">
        <v>2.2999999999999998</v>
      </c>
      <c r="AD32" s="8">
        <v>3.5</v>
      </c>
      <c r="AE32" s="8">
        <v>0.8</v>
      </c>
      <c r="AF32" s="8">
        <v>1.6</v>
      </c>
      <c r="AG32" s="8">
        <v>0.7</v>
      </c>
      <c r="AH32" s="8">
        <v>3.6</v>
      </c>
      <c r="AI32" s="8">
        <v>5.0999999999999996</v>
      </c>
      <c r="AJ32" s="8">
        <v>109.3</v>
      </c>
      <c r="AK32" s="8">
        <v>109.5</v>
      </c>
      <c r="AL32" s="8">
        <v>11.1</v>
      </c>
      <c r="AM32" s="8">
        <v>9.1</v>
      </c>
      <c r="AN32" s="8">
        <v>24.3</v>
      </c>
      <c r="AO32" s="8">
        <v>15.5</v>
      </c>
      <c r="AP32" s="8">
        <v>16.675999999999998</v>
      </c>
      <c r="AQ32" s="8">
        <v>12</v>
      </c>
      <c r="AR32" s="8">
        <v>0</v>
      </c>
      <c r="AS32" s="8">
        <v>9</v>
      </c>
      <c r="AT32" s="8">
        <v>550</v>
      </c>
      <c r="AU32" s="8">
        <v>23.599999999999998</v>
      </c>
      <c r="AV32" s="8">
        <v>7.8500000000000005</v>
      </c>
      <c r="AW32" s="8">
        <v>1.2353082273926603</v>
      </c>
      <c r="AX32" s="8">
        <v>10.1</v>
      </c>
      <c r="AY32" s="8">
        <v>4.8</v>
      </c>
      <c r="AZ32" s="8">
        <v>35</v>
      </c>
      <c r="BA32" s="8">
        <v>0.65</v>
      </c>
      <c r="BB32" s="8">
        <v>1.6</v>
      </c>
      <c r="BC32" s="8">
        <v>1.1000000000000001</v>
      </c>
      <c r="BD32" s="8">
        <v>1508.9915913669392</v>
      </c>
      <c r="BE32" s="8">
        <v>26.5</v>
      </c>
      <c r="BF32" s="8">
        <v>17</v>
      </c>
      <c r="BG32" s="8">
        <v>16.7</v>
      </c>
      <c r="BH32" s="8">
        <v>55.1</v>
      </c>
      <c r="BI32" s="8">
        <v>33.605000000000004</v>
      </c>
      <c r="BJ32" s="8">
        <v>60.4</v>
      </c>
      <c r="BK32" s="8">
        <v>25.2</v>
      </c>
      <c r="BL32" s="8">
        <v>101.74</v>
      </c>
      <c r="BM32" s="8">
        <v>14.8</v>
      </c>
      <c r="BN32" s="8">
        <v>-0.2</v>
      </c>
      <c r="BO32" s="8">
        <v>42.3</v>
      </c>
      <c r="BP32" s="8">
        <v>-0.3</v>
      </c>
      <c r="BQ32" s="8">
        <v>5</v>
      </c>
      <c r="BR32" s="8">
        <v>0.15</v>
      </c>
      <c r="BS32" s="8">
        <v>0</v>
      </c>
      <c r="BT32" s="8">
        <v>6</v>
      </c>
      <c r="BU32" s="8">
        <v>13.349999999999998</v>
      </c>
      <c r="BV32" s="8">
        <v>10</v>
      </c>
      <c r="BW32" s="8">
        <v>4</v>
      </c>
      <c r="BX32" s="8">
        <v>28</v>
      </c>
      <c r="BY32" s="8">
        <v>25.7</v>
      </c>
      <c r="BZ32" s="8">
        <v>18.333333333333332</v>
      </c>
      <c r="CA32" s="8">
        <v>26.5</v>
      </c>
      <c r="CB32" s="8">
        <v>0.2562207608429598</v>
      </c>
      <c r="CC32" s="8">
        <v>0.6210526315789473</v>
      </c>
      <c r="CD32" s="8">
        <v>0.34130434782608698</v>
      </c>
      <c r="CE32" s="8">
        <v>0.68628234855147796</v>
      </c>
      <c r="CF32" s="8">
        <v>0.28857142857142853</v>
      </c>
      <c r="CG32" s="8">
        <v>0.26666666666666666</v>
      </c>
      <c r="CH32" s="8">
        <v>0.7</v>
      </c>
      <c r="CI32" s="8">
        <v>0.21666666666666667</v>
      </c>
      <c r="CJ32" s="8">
        <v>0.48399999999999999</v>
      </c>
      <c r="CK32" s="8">
        <v>0.32</v>
      </c>
      <c r="CL32" s="8">
        <v>0.47826086956521746</v>
      </c>
      <c r="CM32" s="8">
        <v>0.8383286618705218</v>
      </c>
      <c r="CN32" s="8">
        <v>0.78714285714285714</v>
      </c>
      <c r="CO32" s="8">
        <v>0.86285714285714288</v>
      </c>
      <c r="CP32" s="8">
        <v>0.63</v>
      </c>
      <c r="CQ32" s="8">
        <v>0.9249090909090909</v>
      </c>
      <c r="CR32" s="8">
        <v>0.6166666666666667</v>
      </c>
      <c r="CS32" s="8">
        <v>0.80011904761904773</v>
      </c>
      <c r="CT32" s="8">
        <v>-1.1764705882352941E-2</v>
      </c>
      <c r="CU32" s="8">
        <v>0.68225806451612903</v>
      </c>
      <c r="CV32" s="8">
        <v>-2.4999999999999998E-2</v>
      </c>
      <c r="CW32" s="8">
        <v>0.41666666666666669</v>
      </c>
      <c r="CX32" s="8">
        <v>0.5</v>
      </c>
      <c r="CY32" s="8">
        <v>0</v>
      </c>
      <c r="CZ32" s="8">
        <v>0.3</v>
      </c>
      <c r="DA32" s="8">
        <v>0.63571428571428557</v>
      </c>
      <c r="DB32" s="8">
        <v>0.47619047619047616</v>
      </c>
      <c r="DC32" s="8">
        <v>0.4</v>
      </c>
      <c r="DD32" s="8">
        <v>0.84848484848484851</v>
      </c>
      <c r="DE32" s="8">
        <v>0.71388888888888891</v>
      </c>
      <c r="DF32" s="8">
        <v>0.61111111111111105</v>
      </c>
      <c r="DG32" s="8">
        <v>0.66249999999999998</v>
      </c>
      <c r="DH32" s="8">
        <v>0.67426516011305215</v>
      </c>
      <c r="DI32" s="8">
        <v>0.52334822569671635</v>
      </c>
    </row>
    <row r="33" spans="1:113" x14ac:dyDescent="0.25">
      <c r="A33" t="s">
        <v>76</v>
      </c>
      <c r="B33" t="s">
        <v>92</v>
      </c>
      <c r="C33" t="s">
        <v>54</v>
      </c>
      <c r="D33">
        <v>10.6</v>
      </c>
      <c r="E33" t="s">
        <v>77</v>
      </c>
      <c r="F33">
        <v>98.89</v>
      </c>
      <c r="G33">
        <v>33</v>
      </c>
      <c r="H33">
        <v>38</v>
      </c>
      <c r="I33">
        <v>21</v>
      </c>
      <c r="J33">
        <v>17</v>
      </c>
      <c r="K33" s="8">
        <v>0.55263157894736847</v>
      </c>
      <c r="L33" s="8">
        <v>22422.620000000024</v>
      </c>
      <c r="M33" s="8">
        <v>32.5</v>
      </c>
      <c r="N33" s="8">
        <v>1235</v>
      </c>
      <c r="O33" s="8">
        <v>19.8</v>
      </c>
      <c r="P33" s="8">
        <v>7.9</v>
      </c>
      <c r="Q33" s="8">
        <v>16</v>
      </c>
      <c r="R33" s="8">
        <v>49.7</v>
      </c>
      <c r="S33" s="8">
        <v>0.1</v>
      </c>
      <c r="T33" s="8">
        <v>0.4</v>
      </c>
      <c r="U33" s="8">
        <v>14.3</v>
      </c>
      <c r="V33" s="8">
        <v>3.9</v>
      </c>
      <c r="W33" s="8">
        <v>4.7</v>
      </c>
      <c r="X33" s="8">
        <v>82.7</v>
      </c>
      <c r="Y33" s="8">
        <v>3</v>
      </c>
      <c r="Z33" s="8">
        <v>6</v>
      </c>
      <c r="AA33" s="8">
        <v>9</v>
      </c>
      <c r="AB33" s="8">
        <v>3.5</v>
      </c>
      <c r="AC33" s="8">
        <v>2.2000000000000002</v>
      </c>
      <c r="AD33" s="8">
        <v>1.8</v>
      </c>
      <c r="AE33" s="8">
        <v>0.6</v>
      </c>
      <c r="AF33" s="8">
        <v>1.2</v>
      </c>
      <c r="AG33" s="8">
        <v>0.6</v>
      </c>
      <c r="AH33" s="8">
        <v>2.1</v>
      </c>
      <c r="AI33" s="8">
        <v>4.8</v>
      </c>
      <c r="AJ33" s="8">
        <v>111.6</v>
      </c>
      <c r="AK33" s="8">
        <v>111.9</v>
      </c>
      <c r="AL33" s="8">
        <v>10.8</v>
      </c>
      <c r="AM33" s="8">
        <v>9.3000000000000007</v>
      </c>
      <c r="AN33" s="8">
        <v>18.7</v>
      </c>
      <c r="AO33" s="8">
        <v>8.1</v>
      </c>
      <c r="AP33" s="8">
        <v>16.228000000000002</v>
      </c>
      <c r="AQ33" s="8">
        <v>12</v>
      </c>
      <c r="AR33" s="8">
        <v>0</v>
      </c>
      <c r="AS33" s="8">
        <v>8.5</v>
      </c>
      <c r="AT33" s="8">
        <v>430</v>
      </c>
      <c r="AU33" s="8">
        <v>23.4</v>
      </c>
      <c r="AV33" s="8">
        <v>12.95</v>
      </c>
      <c r="AW33" s="8">
        <v>1.2201133842740941</v>
      </c>
      <c r="AX33" s="8">
        <v>10.1</v>
      </c>
      <c r="AY33" s="8">
        <v>7.4</v>
      </c>
      <c r="AZ33" s="8">
        <v>31</v>
      </c>
      <c r="BA33" s="8">
        <v>1.25</v>
      </c>
      <c r="BB33" s="8">
        <v>1.1000000000000001</v>
      </c>
      <c r="BC33" s="8">
        <v>1.1000000000000001</v>
      </c>
      <c r="BD33" s="8">
        <v>1515.0451953740821</v>
      </c>
      <c r="BE33" s="8">
        <v>24.4</v>
      </c>
      <c r="BF33" s="8">
        <v>9.1</v>
      </c>
      <c r="BG33" s="8">
        <v>14</v>
      </c>
      <c r="BH33" s="8">
        <v>49.8</v>
      </c>
      <c r="BI33" s="8">
        <v>28.655000000000001</v>
      </c>
      <c r="BJ33" s="8">
        <v>54.9</v>
      </c>
      <c r="BK33" s="8">
        <v>26.8</v>
      </c>
      <c r="BL33" s="8">
        <v>98.26</v>
      </c>
      <c r="BM33" s="8">
        <v>13.2</v>
      </c>
      <c r="BN33" s="8">
        <v>-0.3</v>
      </c>
      <c r="BO33" s="8">
        <v>37.4</v>
      </c>
      <c r="BP33" s="8">
        <v>0</v>
      </c>
      <c r="BQ33" s="8">
        <v>0.8</v>
      </c>
      <c r="BR33" s="8">
        <v>0.16</v>
      </c>
      <c r="BS33" s="8">
        <v>0.5</v>
      </c>
      <c r="BT33" s="8">
        <v>5.3</v>
      </c>
      <c r="BU33" s="8">
        <v>12.900000000000004</v>
      </c>
      <c r="BV33" s="8">
        <v>7</v>
      </c>
      <c r="BW33" s="8">
        <v>2</v>
      </c>
      <c r="BX33" s="8">
        <v>23</v>
      </c>
      <c r="BY33" s="8">
        <v>22.1</v>
      </c>
      <c r="BZ33" s="8">
        <v>14.333333333333334</v>
      </c>
      <c r="CA33" s="8">
        <v>24.200000000000003</v>
      </c>
      <c r="CB33" s="8">
        <v>0.23004499744737436</v>
      </c>
      <c r="CC33" s="8">
        <v>0.61578947368421044</v>
      </c>
      <c r="CD33" s="8">
        <v>0.56304347826086953</v>
      </c>
      <c r="CE33" s="8">
        <v>0.67784076904116342</v>
      </c>
      <c r="CF33" s="8">
        <v>0.28857142857142853</v>
      </c>
      <c r="CG33" s="8">
        <v>0.41111111111111115</v>
      </c>
      <c r="CH33" s="8">
        <v>0.62</v>
      </c>
      <c r="CI33" s="8">
        <v>0.41666666666666669</v>
      </c>
      <c r="CJ33" s="8">
        <v>0.36</v>
      </c>
      <c r="CK33" s="8">
        <v>0.22000000000000003</v>
      </c>
      <c r="CL33" s="8">
        <v>0.47826086956521746</v>
      </c>
      <c r="CM33" s="8">
        <v>0.84169177520782346</v>
      </c>
      <c r="CN33" s="8">
        <v>0.71142857142857141</v>
      </c>
      <c r="CO33" s="8">
        <v>0.78428571428571425</v>
      </c>
      <c r="CP33" s="8">
        <v>0.67</v>
      </c>
      <c r="CQ33" s="8">
        <v>0.89327272727272733</v>
      </c>
      <c r="CR33" s="8">
        <v>0.54999999999999993</v>
      </c>
      <c r="CS33" s="8">
        <v>0.68226190476190474</v>
      </c>
      <c r="CT33" s="8">
        <v>-1.7647058823529412E-2</v>
      </c>
      <c r="CU33" s="8">
        <v>0.60322580645161283</v>
      </c>
      <c r="CV33" s="8">
        <v>0</v>
      </c>
      <c r="CW33" s="8">
        <v>6.6666666666666666E-2</v>
      </c>
      <c r="CX33" s="8">
        <v>0.53333333333333333</v>
      </c>
      <c r="CY33" s="8">
        <v>5.5555555555555552E-2</v>
      </c>
      <c r="CZ33" s="8">
        <v>0.26500000000000001</v>
      </c>
      <c r="DA33" s="8">
        <v>0.61428571428571443</v>
      </c>
      <c r="DB33" s="8">
        <v>0.33333333333333331</v>
      </c>
      <c r="DC33" s="8">
        <v>0.2</v>
      </c>
      <c r="DD33" s="8">
        <v>0.69696969696969702</v>
      </c>
      <c r="DE33" s="8">
        <v>0.61388888888888893</v>
      </c>
      <c r="DF33" s="8">
        <v>0.4777777777777778</v>
      </c>
      <c r="DG33" s="8">
        <v>0.60500000000000009</v>
      </c>
      <c r="DH33" s="8">
        <v>0.6053815722299325</v>
      </c>
      <c r="DI33" s="8">
        <v>0.48240611801644978</v>
      </c>
    </row>
    <row r="34" spans="1:113" x14ac:dyDescent="0.25">
      <c r="A34" t="s">
        <v>58</v>
      </c>
      <c r="B34" t="s">
        <v>94</v>
      </c>
      <c r="C34" t="s">
        <v>59</v>
      </c>
      <c r="D34">
        <v>10.5</v>
      </c>
      <c r="E34" t="s">
        <v>60</v>
      </c>
      <c r="F34">
        <v>102.59</v>
      </c>
      <c r="G34">
        <v>22</v>
      </c>
      <c r="H34">
        <v>79</v>
      </c>
      <c r="I34">
        <v>50</v>
      </c>
      <c r="J34">
        <v>29</v>
      </c>
      <c r="K34" s="8">
        <v>0.63291139240506333</v>
      </c>
      <c r="L34" s="8">
        <v>11311.166666666701</v>
      </c>
      <c r="M34" s="8">
        <v>34.200000000000003</v>
      </c>
      <c r="N34" s="8">
        <v>2701.8</v>
      </c>
      <c r="O34" s="8">
        <v>16.899999999999999</v>
      </c>
      <c r="P34" s="8">
        <v>6.8</v>
      </c>
      <c r="Q34" s="8">
        <v>12.2</v>
      </c>
      <c r="R34" s="8">
        <v>56.3</v>
      </c>
      <c r="S34" s="8">
        <v>0</v>
      </c>
      <c r="T34" s="8">
        <v>0.1</v>
      </c>
      <c r="U34" s="8">
        <v>0</v>
      </c>
      <c r="V34" s="8">
        <v>3.3</v>
      </c>
      <c r="W34" s="8">
        <v>5.4</v>
      </c>
      <c r="X34" s="8">
        <v>60</v>
      </c>
      <c r="Y34" s="8">
        <v>2.2000000000000002</v>
      </c>
      <c r="Z34" s="8">
        <v>6.6</v>
      </c>
      <c r="AA34" s="8">
        <v>8.8000000000000007</v>
      </c>
      <c r="AB34" s="8">
        <v>1.7</v>
      </c>
      <c r="AC34" s="8">
        <v>7.7</v>
      </c>
      <c r="AD34" s="8">
        <v>3.5</v>
      </c>
      <c r="AE34" s="8">
        <v>1.4</v>
      </c>
      <c r="AF34" s="8">
        <v>0.8</v>
      </c>
      <c r="AG34" s="8">
        <v>0.7</v>
      </c>
      <c r="AH34" s="8">
        <v>2.6</v>
      </c>
      <c r="AI34" s="8">
        <v>4.7</v>
      </c>
      <c r="AJ34" s="8">
        <v>111.3</v>
      </c>
      <c r="AK34" s="8">
        <v>108.9</v>
      </c>
      <c r="AL34" s="8">
        <v>34.1</v>
      </c>
      <c r="AM34" s="8">
        <v>6.2</v>
      </c>
      <c r="AN34" s="8">
        <v>17.899999999999999</v>
      </c>
      <c r="AO34" s="8">
        <v>13.5</v>
      </c>
      <c r="AP34" s="8">
        <v>15.388</v>
      </c>
      <c r="AQ34" s="8">
        <v>42</v>
      </c>
      <c r="AR34" s="8">
        <v>10</v>
      </c>
      <c r="AS34" s="8">
        <v>8.1999999999999993</v>
      </c>
      <c r="AT34" s="8">
        <v>365.5</v>
      </c>
      <c r="AU34" s="8">
        <v>20.900000000000002</v>
      </c>
      <c r="AV34" s="8">
        <v>11.030000000000001</v>
      </c>
      <c r="AW34" s="8">
        <v>1.0982583831557056</v>
      </c>
      <c r="AX34" s="8">
        <v>30</v>
      </c>
      <c r="AY34" s="8">
        <v>4.3</v>
      </c>
      <c r="AZ34" s="8">
        <v>33.4</v>
      </c>
      <c r="BA34" s="8">
        <v>2.23</v>
      </c>
      <c r="BB34" s="8">
        <v>2.7</v>
      </c>
      <c r="BC34" s="8">
        <v>1.7</v>
      </c>
      <c r="BD34" s="8">
        <v>1596.5386082673081</v>
      </c>
      <c r="BE34" s="8">
        <v>27</v>
      </c>
      <c r="BF34" s="8">
        <v>19</v>
      </c>
      <c r="BG34" s="8">
        <v>12.2</v>
      </c>
      <c r="BH34" s="8">
        <v>56.3</v>
      </c>
      <c r="BI34" s="8">
        <v>33.76</v>
      </c>
      <c r="BJ34" s="8">
        <v>58.2</v>
      </c>
      <c r="BK34" s="8">
        <v>21.5</v>
      </c>
      <c r="BL34" s="8">
        <v>103.99</v>
      </c>
      <c r="BM34" s="8">
        <v>14.5</v>
      </c>
      <c r="BN34" s="8">
        <v>2.4</v>
      </c>
      <c r="BO34" s="8">
        <v>42.2</v>
      </c>
      <c r="BP34" s="8">
        <v>1.5</v>
      </c>
      <c r="BQ34" s="8">
        <v>4.0999999999999996</v>
      </c>
      <c r="BR34" s="8">
        <v>0.14599999999999999</v>
      </c>
      <c r="BS34" s="8">
        <v>0.6</v>
      </c>
      <c r="BT34" s="8">
        <v>3.0213987320000002</v>
      </c>
      <c r="BU34" s="8">
        <v>10.699999999999996</v>
      </c>
      <c r="BV34" s="8">
        <v>8.48</v>
      </c>
      <c r="BW34" s="8">
        <v>3.8</v>
      </c>
      <c r="BX34" s="8">
        <v>23.3</v>
      </c>
      <c r="BY34" s="8">
        <v>24.599999999999994</v>
      </c>
      <c r="BZ34" s="8">
        <v>12.183333333333334</v>
      </c>
      <c r="CA34" s="8">
        <v>26</v>
      </c>
      <c r="CB34" s="8">
        <v>0.26366623295927794</v>
      </c>
      <c r="CC34" s="8">
        <v>0.55000000000000004</v>
      </c>
      <c r="CD34" s="8">
        <v>0.47956521739130442</v>
      </c>
      <c r="CE34" s="8">
        <v>0.61014354619761424</v>
      </c>
      <c r="CF34" s="8">
        <v>0.8571428571428571</v>
      </c>
      <c r="CG34" s="8">
        <v>0.23888888888888887</v>
      </c>
      <c r="CH34" s="8">
        <v>0.66799999999999993</v>
      </c>
      <c r="CI34" s="8">
        <v>0.74333333333333329</v>
      </c>
      <c r="CJ34" s="8">
        <v>0.35200000000000004</v>
      </c>
      <c r="CK34" s="8">
        <v>0.54</v>
      </c>
      <c r="CL34" s="8">
        <v>0.73913043478260876</v>
      </c>
      <c r="CM34" s="8">
        <v>0.88696589348183785</v>
      </c>
      <c r="CN34" s="8">
        <v>0.80428571428571427</v>
      </c>
      <c r="CO34" s="8">
        <v>0.83142857142857152</v>
      </c>
      <c r="CP34" s="8">
        <v>0.53749999999999998</v>
      </c>
      <c r="CQ34" s="8">
        <v>0.94536363636363629</v>
      </c>
      <c r="CR34" s="8">
        <v>0.60416666666666663</v>
      </c>
      <c r="CS34" s="8">
        <v>0.80380952380952375</v>
      </c>
      <c r="CT34" s="8">
        <v>0.14117647058823529</v>
      </c>
      <c r="CU34" s="8">
        <v>0.6806451612903226</v>
      </c>
      <c r="CV34" s="8">
        <v>0.125</v>
      </c>
      <c r="CW34" s="8">
        <v>0.34166666666666662</v>
      </c>
      <c r="CX34" s="8">
        <v>0.48666666666666664</v>
      </c>
      <c r="CY34" s="8">
        <v>6.6666666666666666E-2</v>
      </c>
      <c r="CZ34" s="8">
        <v>0.15106993660000001</v>
      </c>
      <c r="DA34" s="8">
        <v>0.50952380952380927</v>
      </c>
      <c r="DB34" s="8">
        <v>0.40380952380952384</v>
      </c>
      <c r="DC34" s="8">
        <v>0.38</v>
      </c>
      <c r="DD34" s="8">
        <v>0.70606060606060606</v>
      </c>
      <c r="DE34" s="8">
        <v>0.68333333333333313</v>
      </c>
      <c r="DF34" s="8">
        <v>0.40611111111111114</v>
      </c>
      <c r="DG34" s="8">
        <v>0.65</v>
      </c>
      <c r="DH34" s="8">
        <v>0.69385850778757352</v>
      </c>
      <c r="DI34" s="8">
        <v>0.5505410232461585</v>
      </c>
    </row>
    <row r="35" spans="1:113" x14ac:dyDescent="0.25">
      <c r="A35" t="s">
        <v>82</v>
      </c>
      <c r="B35" t="s">
        <v>94</v>
      </c>
      <c r="C35" t="s">
        <v>72</v>
      </c>
      <c r="D35">
        <v>10.5</v>
      </c>
      <c r="E35" t="s">
        <v>83</v>
      </c>
      <c r="F35">
        <v>103.38</v>
      </c>
      <c r="G35">
        <v>29</v>
      </c>
      <c r="H35">
        <v>77</v>
      </c>
      <c r="I35">
        <v>46</v>
      </c>
      <c r="J35">
        <v>31</v>
      </c>
      <c r="K35" s="8">
        <v>0.59740259740259738</v>
      </c>
      <c r="L35" s="8">
        <v>33639</v>
      </c>
      <c r="M35" s="8">
        <v>36.9</v>
      </c>
      <c r="N35" s="8">
        <v>2841.2999999999997</v>
      </c>
      <c r="O35" s="8">
        <v>28</v>
      </c>
      <c r="P35" s="8">
        <v>9.1999999999999993</v>
      </c>
      <c r="Q35" s="8">
        <v>21</v>
      </c>
      <c r="R35" s="8">
        <v>43.8</v>
      </c>
      <c r="S35" s="8">
        <v>3.8</v>
      </c>
      <c r="T35" s="8">
        <v>9.8000000000000007</v>
      </c>
      <c r="U35" s="8">
        <v>38.6</v>
      </c>
      <c r="V35" s="8">
        <v>5.9</v>
      </c>
      <c r="W35" s="8">
        <v>7</v>
      </c>
      <c r="X35" s="8">
        <v>83.9</v>
      </c>
      <c r="Y35" s="8">
        <v>1.4</v>
      </c>
      <c r="Z35" s="8">
        <v>6.8</v>
      </c>
      <c r="AA35" s="8">
        <v>8.1999999999999993</v>
      </c>
      <c r="AB35" s="8">
        <v>0.5</v>
      </c>
      <c r="AC35" s="8">
        <v>4.0999999999999996</v>
      </c>
      <c r="AD35" s="8">
        <v>2.7</v>
      </c>
      <c r="AE35" s="8">
        <v>2.2000000000000002</v>
      </c>
      <c r="AF35" s="8">
        <v>0.4</v>
      </c>
      <c r="AG35" s="8">
        <v>1</v>
      </c>
      <c r="AH35" s="8">
        <v>2.8</v>
      </c>
      <c r="AI35" s="8">
        <v>5.5</v>
      </c>
      <c r="AJ35" s="8">
        <v>112.1</v>
      </c>
      <c r="AK35" s="8">
        <v>103.9</v>
      </c>
      <c r="AL35" s="8">
        <v>17.3</v>
      </c>
      <c r="AM35" s="8">
        <v>3.3</v>
      </c>
      <c r="AN35" s="8">
        <v>17.3</v>
      </c>
      <c r="AO35" s="8">
        <v>8.6999999999999993</v>
      </c>
      <c r="AP35" s="8">
        <v>24.54</v>
      </c>
      <c r="AQ35" s="8">
        <v>24</v>
      </c>
      <c r="AR35" s="8">
        <v>1</v>
      </c>
      <c r="AS35" s="8">
        <v>11.9</v>
      </c>
      <c r="AT35" s="8">
        <v>543.4</v>
      </c>
      <c r="AU35" s="8">
        <v>20.600000000000005</v>
      </c>
      <c r="AV35" s="8">
        <v>10.150000000000002</v>
      </c>
      <c r="AW35" s="8">
        <v>1.140994295028525</v>
      </c>
      <c r="AX35" s="8">
        <v>13.5</v>
      </c>
      <c r="AY35" s="8">
        <v>1.1000000000000001</v>
      </c>
      <c r="AZ35" s="8">
        <v>40.300000000000004</v>
      </c>
      <c r="BA35" s="8">
        <v>1.55</v>
      </c>
      <c r="BB35" s="8">
        <v>3.8</v>
      </c>
      <c r="BC35" s="8">
        <v>2.1</v>
      </c>
      <c r="BD35" s="8">
        <v>1589.1789238399915</v>
      </c>
      <c r="BE35" s="8">
        <v>28.1</v>
      </c>
      <c r="BF35" s="8">
        <v>10</v>
      </c>
      <c r="BG35" s="8">
        <v>10.1</v>
      </c>
      <c r="BH35" s="8">
        <v>52.9</v>
      </c>
      <c r="BI35" s="8">
        <v>29.895</v>
      </c>
      <c r="BJ35" s="8">
        <v>58.3</v>
      </c>
      <c r="BK35" s="8">
        <v>28.5</v>
      </c>
      <c r="BL35" s="8">
        <v>104.35</v>
      </c>
      <c r="BM35" s="8">
        <v>16.100000000000001</v>
      </c>
      <c r="BN35" s="8">
        <v>8.1999999999999993</v>
      </c>
      <c r="BO35" s="8">
        <v>49.3</v>
      </c>
      <c r="BP35" s="8">
        <v>6.4</v>
      </c>
      <c r="BQ35" s="8">
        <v>5.5</v>
      </c>
      <c r="BR35" s="8">
        <v>0.20100000000000001</v>
      </c>
      <c r="BS35" s="8">
        <v>6.2</v>
      </c>
      <c r="BT35" s="8">
        <v>17.381798870000001</v>
      </c>
      <c r="BU35" s="8">
        <v>16.3</v>
      </c>
      <c r="BV35" s="8">
        <v>19.86</v>
      </c>
      <c r="BW35" s="8">
        <v>6.6</v>
      </c>
      <c r="BX35" s="8">
        <v>25.8</v>
      </c>
      <c r="BY35" s="8">
        <v>27.300000000000008</v>
      </c>
      <c r="BZ35" s="8">
        <v>18.113333333333333</v>
      </c>
      <c r="CA35" s="8">
        <v>29.000000000000004</v>
      </c>
      <c r="CB35" s="8">
        <v>0.27809544658347796</v>
      </c>
      <c r="CC35" s="8">
        <v>0.54210526315789487</v>
      </c>
      <c r="CD35" s="8">
        <v>0.44130434782608707</v>
      </c>
      <c r="CE35" s="8">
        <v>0.63388571946029171</v>
      </c>
      <c r="CF35" s="8">
        <v>0.38571428571428573</v>
      </c>
      <c r="CG35" s="8">
        <v>6.1111111111111116E-2</v>
      </c>
      <c r="CH35" s="8">
        <v>0.80600000000000005</v>
      </c>
      <c r="CI35" s="8">
        <v>0.51666666666666672</v>
      </c>
      <c r="CJ35" s="8">
        <v>0.32799999999999996</v>
      </c>
      <c r="CK35" s="8">
        <v>0.76</v>
      </c>
      <c r="CL35" s="8">
        <v>0.91304347826086962</v>
      </c>
      <c r="CM35" s="8">
        <v>0.88287717991110637</v>
      </c>
      <c r="CN35" s="8">
        <v>0.75571428571428567</v>
      </c>
      <c r="CO35" s="8">
        <v>0.83285714285714285</v>
      </c>
      <c r="CP35" s="8">
        <v>0.71250000000000002</v>
      </c>
      <c r="CQ35" s="8">
        <v>0.94863636363636361</v>
      </c>
      <c r="CR35" s="8">
        <v>0.67083333333333339</v>
      </c>
      <c r="CS35" s="8">
        <v>0.71178571428571424</v>
      </c>
      <c r="CT35" s="8">
        <v>0.48235294117647054</v>
      </c>
      <c r="CU35" s="8">
        <v>0.79516129032258065</v>
      </c>
      <c r="CV35" s="8">
        <v>0.53333333333333333</v>
      </c>
      <c r="CW35" s="8">
        <v>0.45833333333333331</v>
      </c>
      <c r="CX35" s="8">
        <v>0.67</v>
      </c>
      <c r="CY35" s="8">
        <v>0.68888888888888888</v>
      </c>
      <c r="CZ35" s="8">
        <v>0.86908994350000002</v>
      </c>
      <c r="DA35" s="8">
        <v>0.77619047619047621</v>
      </c>
      <c r="DB35" s="8">
        <v>0.94571428571428573</v>
      </c>
      <c r="DC35" s="8">
        <v>0.65999999999999992</v>
      </c>
      <c r="DD35" s="8">
        <v>0.78181818181818186</v>
      </c>
      <c r="DE35" s="8">
        <v>0.75833333333333353</v>
      </c>
      <c r="DF35" s="8">
        <v>0.60377777777777775</v>
      </c>
      <c r="DG35" s="8">
        <v>0.72500000000000009</v>
      </c>
      <c r="DH35" s="8">
        <v>0.73183012258809987</v>
      </c>
      <c r="DI35" s="8">
        <v>0.66821433749724735</v>
      </c>
    </row>
    <row r="36" spans="1:113" x14ac:dyDescent="0.25">
      <c r="A36" t="s">
        <v>58</v>
      </c>
      <c r="B36" t="s">
        <v>93</v>
      </c>
      <c r="C36" t="s">
        <v>59</v>
      </c>
      <c r="D36">
        <v>10.5</v>
      </c>
      <c r="E36" t="s">
        <v>60</v>
      </c>
      <c r="F36">
        <v>102.59</v>
      </c>
      <c r="G36">
        <v>22</v>
      </c>
      <c r="H36">
        <v>61</v>
      </c>
      <c r="I36">
        <v>40</v>
      </c>
      <c r="J36">
        <v>21</v>
      </c>
      <c r="K36" s="8">
        <v>0.65573770491803274</v>
      </c>
      <c r="L36" s="8">
        <v>8483.3750000000255</v>
      </c>
      <c r="M36" s="8">
        <v>34</v>
      </c>
      <c r="N36" s="8">
        <v>2074</v>
      </c>
      <c r="O36" s="8">
        <v>16.899999999999999</v>
      </c>
      <c r="P36" s="8">
        <v>6.8</v>
      </c>
      <c r="Q36" s="8">
        <v>12</v>
      </c>
      <c r="R36" s="8">
        <v>56.7</v>
      </c>
      <c r="S36" s="8">
        <v>0</v>
      </c>
      <c r="T36" s="8">
        <v>0.1</v>
      </c>
      <c r="U36" s="8">
        <v>0</v>
      </c>
      <c r="V36" s="8">
        <v>3.2</v>
      </c>
      <c r="W36" s="8">
        <v>5.5</v>
      </c>
      <c r="X36" s="8">
        <v>58.6</v>
      </c>
      <c r="Y36" s="8">
        <v>2.2000000000000002</v>
      </c>
      <c r="Z36" s="8">
        <v>6.9</v>
      </c>
      <c r="AA36" s="8">
        <v>9</v>
      </c>
      <c r="AB36" s="8">
        <v>1.7</v>
      </c>
      <c r="AC36" s="8">
        <v>7.8</v>
      </c>
      <c r="AD36" s="8">
        <v>3.6</v>
      </c>
      <c r="AE36" s="8">
        <v>1.3</v>
      </c>
      <c r="AF36" s="8">
        <v>0.8</v>
      </c>
      <c r="AG36" s="8">
        <v>0.8</v>
      </c>
      <c r="AH36" s="8">
        <v>2.5</v>
      </c>
      <c r="AI36" s="8">
        <v>4.9000000000000004</v>
      </c>
      <c r="AJ36" s="8">
        <v>111</v>
      </c>
      <c r="AK36" s="8">
        <v>108.7</v>
      </c>
      <c r="AL36" s="8">
        <v>35</v>
      </c>
      <c r="AM36" s="8">
        <v>6.4</v>
      </c>
      <c r="AN36" s="8">
        <v>18.7</v>
      </c>
      <c r="AO36" s="8">
        <v>13.7</v>
      </c>
      <c r="AP36" s="8">
        <v>15.34</v>
      </c>
      <c r="AQ36" s="8">
        <v>35</v>
      </c>
      <c r="AR36" s="8">
        <v>9</v>
      </c>
      <c r="AS36" s="8">
        <v>7.6</v>
      </c>
      <c r="AT36" s="8">
        <v>370</v>
      </c>
      <c r="AU36" s="8">
        <v>20.599999999999998</v>
      </c>
      <c r="AV36" s="8">
        <v>10.5</v>
      </c>
      <c r="AW36" s="8">
        <v>1.1016949152542372</v>
      </c>
      <c r="AX36" s="8">
        <v>30.2</v>
      </c>
      <c r="AY36" s="8">
        <v>4</v>
      </c>
      <c r="AZ36" s="8">
        <v>33.699999999999996</v>
      </c>
      <c r="BA36" s="8">
        <v>2.2000000000000002</v>
      </c>
      <c r="BB36" s="8">
        <v>2.6</v>
      </c>
      <c r="BC36" s="8">
        <v>1.6</v>
      </c>
      <c r="BD36" s="8">
        <v>1593.75640709502</v>
      </c>
      <c r="BE36" s="8">
        <v>26.7</v>
      </c>
      <c r="BF36" s="8">
        <v>20</v>
      </c>
      <c r="BG36" s="8">
        <v>12.7</v>
      </c>
      <c r="BH36" s="8">
        <v>56.7</v>
      </c>
      <c r="BI36" s="8">
        <v>34.225000000000001</v>
      </c>
      <c r="BJ36" s="8">
        <v>58.3</v>
      </c>
      <c r="BK36" s="8">
        <v>21.8</v>
      </c>
      <c r="BL36" s="8">
        <v>103.63</v>
      </c>
      <c r="BM36" s="8">
        <v>14.8</v>
      </c>
      <c r="BN36" s="8">
        <v>2.2999999999999998</v>
      </c>
      <c r="BO36" s="8">
        <v>42.1</v>
      </c>
      <c r="BP36" s="8">
        <v>1.4</v>
      </c>
      <c r="BQ36" s="8">
        <v>4</v>
      </c>
      <c r="BR36" s="8">
        <v>0.14000000000000001</v>
      </c>
      <c r="BS36" s="8">
        <v>0.45</v>
      </c>
      <c r="BT36" s="8">
        <v>2.2000000000000002</v>
      </c>
      <c r="BU36" s="8">
        <v>10.809999999999997</v>
      </c>
      <c r="BV36" s="8">
        <v>8.6</v>
      </c>
      <c r="BW36" s="8">
        <v>4</v>
      </c>
      <c r="BX36" s="8">
        <v>25</v>
      </c>
      <c r="BY36" s="8">
        <v>24.699999999999989</v>
      </c>
      <c r="BZ36" s="8">
        <v>12.333333333333334</v>
      </c>
      <c r="CA36" s="8">
        <v>26.29999999999999</v>
      </c>
      <c r="CB36" s="8">
        <v>0.26537086753000844</v>
      </c>
      <c r="CC36" s="8">
        <v>0.54210526315789465</v>
      </c>
      <c r="CD36" s="8">
        <v>0.45652173913043476</v>
      </c>
      <c r="CE36" s="8">
        <v>0.61205273069679844</v>
      </c>
      <c r="CF36" s="8">
        <v>0.86285714285714288</v>
      </c>
      <c r="CG36" s="8">
        <v>0.22222222222222221</v>
      </c>
      <c r="CH36" s="8">
        <v>0.67399999999999993</v>
      </c>
      <c r="CI36" s="8">
        <v>0.73333333333333339</v>
      </c>
      <c r="CJ36" s="8">
        <v>0.36</v>
      </c>
      <c r="CK36" s="8">
        <v>0.52</v>
      </c>
      <c r="CL36" s="8">
        <v>0.69565217391304357</v>
      </c>
      <c r="CM36" s="8">
        <v>0.88542022616390004</v>
      </c>
      <c r="CN36" s="8">
        <v>0.81</v>
      </c>
      <c r="CO36" s="8">
        <v>0.83285714285714285</v>
      </c>
      <c r="CP36" s="8">
        <v>0.54500000000000004</v>
      </c>
      <c r="CQ36" s="8">
        <v>0.94209090909090909</v>
      </c>
      <c r="CR36" s="8">
        <v>0.6166666666666667</v>
      </c>
      <c r="CS36" s="8">
        <v>0.81488095238095237</v>
      </c>
      <c r="CT36" s="8">
        <v>0.13529411764705881</v>
      </c>
      <c r="CU36" s="8">
        <v>0.67903225806451617</v>
      </c>
      <c r="CV36" s="8">
        <v>0.11666666666666665</v>
      </c>
      <c r="CW36" s="8">
        <v>0.33333333333333331</v>
      </c>
      <c r="CX36" s="8">
        <v>0.46666666666666673</v>
      </c>
      <c r="CY36" s="8">
        <v>0.05</v>
      </c>
      <c r="CZ36" s="8">
        <v>0.11000000000000001</v>
      </c>
      <c r="DA36" s="8">
        <v>0.51476190476190464</v>
      </c>
      <c r="DB36" s="8">
        <v>0.40952380952380951</v>
      </c>
      <c r="DC36" s="8">
        <v>0.4</v>
      </c>
      <c r="DD36" s="8">
        <v>0.75757575757575757</v>
      </c>
      <c r="DE36" s="8">
        <v>0.68611111111111078</v>
      </c>
      <c r="DF36" s="8">
        <v>0.41111111111111115</v>
      </c>
      <c r="DG36" s="8">
        <v>0.65749999999999975</v>
      </c>
      <c r="DH36" s="8">
        <v>0.69834438823686429</v>
      </c>
      <c r="DI36" s="8">
        <v>0.5484869258490388</v>
      </c>
    </row>
    <row r="37" spans="1:113" x14ac:dyDescent="0.25">
      <c r="A37" t="s">
        <v>95</v>
      </c>
      <c r="B37" t="s">
        <v>92</v>
      </c>
      <c r="C37" t="s">
        <v>72</v>
      </c>
      <c r="D37">
        <v>10.5</v>
      </c>
      <c r="E37" t="s">
        <v>98</v>
      </c>
      <c r="F37">
        <v>100.52</v>
      </c>
      <c r="G37">
        <v>28</v>
      </c>
      <c r="H37">
        <v>29</v>
      </c>
      <c r="I37">
        <v>20</v>
      </c>
      <c r="J37">
        <v>9</v>
      </c>
      <c r="K37" s="8">
        <v>0.68965517241379315</v>
      </c>
      <c r="L37" s="8">
        <v>11040.437500000013</v>
      </c>
      <c r="M37" s="8">
        <v>34.799999999999997</v>
      </c>
      <c r="N37" s="8">
        <v>1009.1999999999999</v>
      </c>
      <c r="O37" s="8">
        <v>26.7</v>
      </c>
      <c r="P37" s="8">
        <v>9.3000000000000007</v>
      </c>
      <c r="Q37" s="8">
        <v>19.100000000000001</v>
      </c>
      <c r="R37" s="8">
        <v>48.7</v>
      </c>
      <c r="S37" s="8">
        <v>1.8</v>
      </c>
      <c r="T37" s="8">
        <v>4.9000000000000004</v>
      </c>
      <c r="U37" s="8">
        <v>36.9</v>
      </c>
      <c r="V37" s="8">
        <v>6.3</v>
      </c>
      <c r="W37" s="8">
        <v>7.3</v>
      </c>
      <c r="X37" s="8">
        <v>86.3</v>
      </c>
      <c r="Y37" s="8">
        <v>1.3</v>
      </c>
      <c r="Z37" s="8">
        <v>7</v>
      </c>
      <c r="AA37" s="8">
        <v>8.3000000000000007</v>
      </c>
      <c r="AB37" s="8">
        <v>0.2</v>
      </c>
      <c r="AC37" s="8">
        <v>2.9</v>
      </c>
      <c r="AD37" s="8">
        <v>2</v>
      </c>
      <c r="AE37" s="8">
        <v>1.7</v>
      </c>
      <c r="AF37" s="8">
        <v>0.6</v>
      </c>
      <c r="AG37" s="8">
        <v>0.7</v>
      </c>
      <c r="AH37" s="8">
        <v>1.5</v>
      </c>
      <c r="AI37" s="8">
        <v>5.8</v>
      </c>
      <c r="AJ37" s="8">
        <v>114.2</v>
      </c>
      <c r="AK37" s="8">
        <v>107.7</v>
      </c>
      <c r="AL37" s="8">
        <v>13.4</v>
      </c>
      <c r="AM37" s="8">
        <v>4</v>
      </c>
      <c r="AN37" s="8">
        <v>18.7</v>
      </c>
      <c r="AO37" s="8">
        <v>7.5</v>
      </c>
      <c r="AP37" s="8">
        <v>22.248000000000001</v>
      </c>
      <c r="AQ37" s="8">
        <v>9</v>
      </c>
      <c r="AR37" s="8">
        <v>0</v>
      </c>
      <c r="AS37" s="8">
        <v>9</v>
      </c>
      <c r="AT37" s="8">
        <v>480</v>
      </c>
      <c r="AU37" s="8">
        <v>20.3</v>
      </c>
      <c r="AV37" s="8">
        <v>11.22</v>
      </c>
      <c r="AW37" s="8">
        <v>1.2001078748651564</v>
      </c>
      <c r="AX37" s="8">
        <v>10.7</v>
      </c>
      <c r="AY37" s="8">
        <v>0.5</v>
      </c>
      <c r="AZ37" s="8">
        <v>37.9</v>
      </c>
      <c r="BA37" s="8">
        <v>1.42</v>
      </c>
      <c r="BB37" s="8">
        <v>3.4</v>
      </c>
      <c r="BC37" s="8">
        <v>2</v>
      </c>
      <c r="BD37" s="8">
        <v>1628.4685184318585</v>
      </c>
      <c r="BE37" s="8">
        <v>33</v>
      </c>
      <c r="BF37" s="8">
        <v>8.1999999999999993</v>
      </c>
      <c r="BG37" s="8">
        <v>11.7</v>
      </c>
      <c r="BH37" s="8">
        <v>53.4</v>
      </c>
      <c r="BI37" s="8">
        <v>30.7</v>
      </c>
      <c r="BJ37" s="8">
        <v>59.8</v>
      </c>
      <c r="BK37" s="8">
        <v>29.9</v>
      </c>
      <c r="BL37" s="8">
        <v>99.41</v>
      </c>
      <c r="BM37" s="8">
        <v>17.600000000000001</v>
      </c>
      <c r="BN37" s="8">
        <v>6.6</v>
      </c>
      <c r="BO37" s="8">
        <v>45.7</v>
      </c>
      <c r="BP37" s="8">
        <v>5.0999999999999996</v>
      </c>
      <c r="BQ37" s="8">
        <v>4</v>
      </c>
      <c r="BR37" s="8">
        <v>0.2</v>
      </c>
      <c r="BS37" s="8">
        <v>3.5</v>
      </c>
      <c r="BT37" s="8">
        <v>8</v>
      </c>
      <c r="BU37" s="8">
        <v>17.060000000000002</v>
      </c>
      <c r="BV37" s="8">
        <v>8.6</v>
      </c>
      <c r="BW37" s="8">
        <v>5</v>
      </c>
      <c r="BX37" s="8">
        <v>23.5</v>
      </c>
      <c r="BY37" s="8">
        <v>27.400000000000002</v>
      </c>
      <c r="BZ37" s="8">
        <v>16</v>
      </c>
      <c r="CA37" s="8">
        <v>31</v>
      </c>
      <c r="CB37" s="8">
        <v>0.28401568679962885</v>
      </c>
      <c r="CC37" s="8">
        <v>0.53421052631578947</v>
      </c>
      <c r="CD37" s="8">
        <v>0.48782608695652174</v>
      </c>
      <c r="CE37" s="8">
        <v>0.66672659714730909</v>
      </c>
      <c r="CF37" s="8">
        <v>0.30571428571428572</v>
      </c>
      <c r="CG37" s="8">
        <v>2.7777777777777776E-2</v>
      </c>
      <c r="CH37" s="8">
        <v>0.75800000000000001</v>
      </c>
      <c r="CI37" s="8">
        <v>0.47333333333333333</v>
      </c>
      <c r="CJ37" s="8">
        <v>0.33200000000000002</v>
      </c>
      <c r="CK37" s="8">
        <v>0.67999999999999994</v>
      </c>
      <c r="CL37" s="8">
        <v>0.86956521739130443</v>
      </c>
      <c r="CM37" s="8">
        <v>0.90470473246214356</v>
      </c>
      <c r="CN37" s="8">
        <v>0.76285714285714279</v>
      </c>
      <c r="CO37" s="8">
        <v>0.8542857142857142</v>
      </c>
      <c r="CP37" s="8">
        <v>0.74749999999999994</v>
      </c>
      <c r="CQ37" s="8">
        <v>0.90372727272727271</v>
      </c>
      <c r="CR37" s="8">
        <v>0.73333333333333339</v>
      </c>
      <c r="CS37" s="8">
        <v>0.73095238095238091</v>
      </c>
      <c r="CT37" s="8">
        <v>0.38823529411764701</v>
      </c>
      <c r="CU37" s="8">
        <v>0.73709677419354847</v>
      </c>
      <c r="CV37" s="8">
        <v>0.42499999999999999</v>
      </c>
      <c r="CW37" s="8">
        <v>0.33333333333333331</v>
      </c>
      <c r="CX37" s="8">
        <v>0.66666666666666674</v>
      </c>
      <c r="CY37" s="8">
        <v>0.3888888888888889</v>
      </c>
      <c r="CZ37" s="8">
        <v>0.4</v>
      </c>
      <c r="DA37" s="8">
        <v>0.81238095238095254</v>
      </c>
      <c r="DB37" s="8">
        <v>0.40952380952380951</v>
      </c>
      <c r="DC37" s="8">
        <v>0.5</v>
      </c>
      <c r="DD37" s="8">
        <v>0.71212121212121215</v>
      </c>
      <c r="DE37" s="8">
        <v>0.76111111111111118</v>
      </c>
      <c r="DF37" s="8">
        <v>0.53333333333333333</v>
      </c>
      <c r="DG37" s="8">
        <v>0.77500000000000002</v>
      </c>
      <c r="DH37" s="8">
        <v>0.74740970210428648</v>
      </c>
      <c r="DI37" s="8">
        <v>0.60508173371965934</v>
      </c>
    </row>
    <row r="38" spans="1:113" x14ac:dyDescent="0.25">
      <c r="A38" t="s">
        <v>82</v>
      </c>
      <c r="B38" t="s">
        <v>93</v>
      </c>
      <c r="C38" t="s">
        <v>72</v>
      </c>
      <c r="D38">
        <v>10.5</v>
      </c>
      <c r="E38" t="s">
        <v>83</v>
      </c>
      <c r="F38">
        <v>103.38</v>
      </c>
      <c r="G38">
        <v>29</v>
      </c>
      <c r="H38">
        <v>59</v>
      </c>
      <c r="I38">
        <v>37</v>
      </c>
      <c r="J38">
        <v>22</v>
      </c>
      <c r="K38" s="8">
        <v>0.6271186440677966</v>
      </c>
      <c r="L38" s="8">
        <v>23589</v>
      </c>
      <c r="M38" s="8">
        <v>36.700000000000003</v>
      </c>
      <c r="N38" s="8">
        <v>2165.3000000000002</v>
      </c>
      <c r="O38" s="8">
        <v>28.6</v>
      </c>
      <c r="P38" s="8">
        <v>9.4</v>
      </c>
      <c r="Q38" s="8">
        <v>21.1</v>
      </c>
      <c r="R38" s="8">
        <v>44.8</v>
      </c>
      <c r="S38" s="8">
        <v>3.9</v>
      </c>
      <c r="T38" s="8">
        <v>9.6999999999999993</v>
      </c>
      <c r="U38" s="8">
        <v>39.799999999999997</v>
      </c>
      <c r="V38" s="8">
        <v>5.9</v>
      </c>
      <c r="W38" s="8">
        <v>7</v>
      </c>
      <c r="X38" s="8">
        <v>84.4</v>
      </c>
      <c r="Y38" s="8">
        <v>1.4</v>
      </c>
      <c r="Z38" s="8">
        <v>6.7</v>
      </c>
      <c r="AA38" s="8">
        <v>8.1</v>
      </c>
      <c r="AB38" s="8">
        <v>0.4</v>
      </c>
      <c r="AC38" s="8">
        <v>4.3</v>
      </c>
      <c r="AD38" s="8">
        <v>2.6</v>
      </c>
      <c r="AE38" s="8">
        <v>2.2999999999999998</v>
      </c>
      <c r="AF38" s="8">
        <v>0.4</v>
      </c>
      <c r="AG38" s="8">
        <v>0.9</v>
      </c>
      <c r="AH38" s="8">
        <v>2.8</v>
      </c>
      <c r="AI38" s="8">
        <v>5.2</v>
      </c>
      <c r="AJ38" s="8">
        <v>112.6</v>
      </c>
      <c r="AK38" s="8">
        <v>102.8</v>
      </c>
      <c r="AL38" s="8">
        <v>17.899999999999999</v>
      </c>
      <c r="AM38" s="8">
        <v>3.4</v>
      </c>
      <c r="AN38" s="8">
        <v>17</v>
      </c>
      <c r="AO38" s="8">
        <v>8.4</v>
      </c>
      <c r="AP38" s="8">
        <v>24.536000000000001</v>
      </c>
      <c r="AQ38" s="8">
        <v>19</v>
      </c>
      <c r="AR38" s="8">
        <v>1</v>
      </c>
      <c r="AS38" s="8">
        <v>12.8</v>
      </c>
      <c r="AT38" s="8">
        <v>609</v>
      </c>
      <c r="AU38" s="8">
        <v>20.2</v>
      </c>
      <c r="AV38" s="8">
        <v>10.040000000000001</v>
      </c>
      <c r="AW38" s="8">
        <v>1.1656341701988915</v>
      </c>
      <c r="AX38" s="8">
        <v>13.9</v>
      </c>
      <c r="AY38" s="8">
        <v>0.8</v>
      </c>
      <c r="AZ38" s="8">
        <v>41</v>
      </c>
      <c r="BA38" s="8">
        <v>1.64</v>
      </c>
      <c r="BB38" s="8">
        <v>3.8</v>
      </c>
      <c r="BC38" s="8">
        <v>2.2000000000000002</v>
      </c>
      <c r="BD38" s="8">
        <v>1598.8005738859474</v>
      </c>
      <c r="BE38" s="8">
        <v>28</v>
      </c>
      <c r="BF38" s="8">
        <v>9.6999999999999993</v>
      </c>
      <c r="BG38" s="8">
        <v>10.1</v>
      </c>
      <c r="BH38" s="8">
        <v>54</v>
      </c>
      <c r="BI38" s="8">
        <v>30.245000000000001</v>
      </c>
      <c r="BJ38" s="8">
        <v>59.3</v>
      </c>
      <c r="BK38" s="8">
        <v>28.7</v>
      </c>
      <c r="BL38" s="8">
        <v>105.36</v>
      </c>
      <c r="BM38" s="8">
        <v>16.7</v>
      </c>
      <c r="BN38" s="8">
        <v>9.6999999999999993</v>
      </c>
      <c r="BO38" s="8">
        <v>50.3</v>
      </c>
      <c r="BP38" s="8">
        <v>7.7</v>
      </c>
      <c r="BQ38" s="8">
        <v>6.7</v>
      </c>
      <c r="BR38" s="8">
        <v>0.26</v>
      </c>
      <c r="BS38" s="8">
        <v>6.6</v>
      </c>
      <c r="BT38" s="8">
        <v>17.7</v>
      </c>
      <c r="BU38" s="8">
        <v>17.079999999999991</v>
      </c>
      <c r="BV38" s="8">
        <v>21</v>
      </c>
      <c r="BW38" s="8">
        <v>8</v>
      </c>
      <c r="BX38" s="8">
        <v>28</v>
      </c>
      <c r="BY38" s="8">
        <v>28.29999999999999</v>
      </c>
      <c r="BZ38" s="8">
        <v>20.3</v>
      </c>
      <c r="CA38" s="8">
        <v>29.799999999999997</v>
      </c>
      <c r="CB38" s="8">
        <v>0.28873431455138937</v>
      </c>
      <c r="CC38" s="8">
        <v>0.53157894736842104</v>
      </c>
      <c r="CD38" s="8">
        <v>0.43652173913043485</v>
      </c>
      <c r="CE38" s="8">
        <v>0.64757453899938411</v>
      </c>
      <c r="CF38" s="8">
        <v>0.39714285714285713</v>
      </c>
      <c r="CG38" s="8">
        <v>4.4444444444444446E-2</v>
      </c>
      <c r="CH38" s="8">
        <v>0.82</v>
      </c>
      <c r="CI38" s="8">
        <v>0.54666666666666663</v>
      </c>
      <c r="CJ38" s="8">
        <v>0.32400000000000001</v>
      </c>
      <c r="CK38" s="8">
        <v>0.76</v>
      </c>
      <c r="CL38" s="8">
        <v>0.95652173913043492</v>
      </c>
      <c r="CM38" s="8">
        <v>0.88822254104774856</v>
      </c>
      <c r="CN38" s="8">
        <v>0.77142857142857146</v>
      </c>
      <c r="CO38" s="8">
        <v>0.84714285714285709</v>
      </c>
      <c r="CP38" s="8">
        <v>0.71750000000000003</v>
      </c>
      <c r="CQ38" s="8">
        <v>0.95781818181818179</v>
      </c>
      <c r="CR38" s="8">
        <v>0.6958333333333333</v>
      </c>
      <c r="CS38" s="8">
        <v>0.72011904761904766</v>
      </c>
      <c r="CT38" s="8">
        <v>0.57058823529411762</v>
      </c>
      <c r="CU38" s="8">
        <v>0.81129032258064515</v>
      </c>
      <c r="CV38" s="8">
        <v>0.64166666666666672</v>
      </c>
      <c r="CW38" s="8">
        <v>0.55833333333333335</v>
      </c>
      <c r="CX38" s="8">
        <v>0.8666666666666667</v>
      </c>
      <c r="CY38" s="8">
        <v>0.73333333333333328</v>
      </c>
      <c r="CZ38" s="8">
        <v>0.88500000000000001</v>
      </c>
      <c r="DA38" s="8">
        <v>0.81333333333333291</v>
      </c>
      <c r="DB38" s="8">
        <v>1</v>
      </c>
      <c r="DC38" s="8">
        <v>0.8</v>
      </c>
      <c r="DD38" s="8">
        <v>0.84848484848484851</v>
      </c>
      <c r="DE38" s="8">
        <v>0.78611111111111087</v>
      </c>
      <c r="DF38" s="8">
        <v>0.67666666666666664</v>
      </c>
      <c r="DG38" s="8">
        <v>0.74499999999999988</v>
      </c>
      <c r="DH38" s="8">
        <v>0.75982714355628778</v>
      </c>
      <c r="DI38" s="8">
        <v>0.70496303519685588</v>
      </c>
    </row>
    <row r="39" spans="1:113" x14ac:dyDescent="0.25">
      <c r="A39" t="s">
        <v>58</v>
      </c>
      <c r="B39" t="s">
        <v>92</v>
      </c>
      <c r="C39" t="s">
        <v>59</v>
      </c>
      <c r="D39">
        <v>10.5</v>
      </c>
      <c r="E39" t="s">
        <v>60</v>
      </c>
      <c r="F39">
        <v>102.59</v>
      </c>
      <c r="G39">
        <v>22</v>
      </c>
      <c r="H39">
        <v>36</v>
      </c>
      <c r="I39">
        <v>23</v>
      </c>
      <c r="J39">
        <v>13</v>
      </c>
      <c r="K39" s="8">
        <v>0.63888888888888884</v>
      </c>
      <c r="L39" s="8">
        <v>5655.5833333333503</v>
      </c>
      <c r="M39" s="8">
        <v>33</v>
      </c>
      <c r="N39" s="8">
        <v>1188</v>
      </c>
      <c r="O39" s="8">
        <v>16</v>
      </c>
      <c r="P39" s="8">
        <v>6.5</v>
      </c>
      <c r="Q39" s="8">
        <v>11.2</v>
      </c>
      <c r="R39" s="8">
        <v>57.8</v>
      </c>
      <c r="S39" s="8">
        <v>0</v>
      </c>
      <c r="T39" s="8">
        <v>0</v>
      </c>
      <c r="U39" s="8">
        <v>0</v>
      </c>
      <c r="V39" s="8">
        <v>3.1</v>
      </c>
      <c r="W39" s="8">
        <v>5.2</v>
      </c>
      <c r="X39" s="8">
        <v>58.8</v>
      </c>
      <c r="Y39" s="8">
        <v>2.2000000000000002</v>
      </c>
      <c r="Z39" s="8">
        <v>7.1</v>
      </c>
      <c r="AA39" s="8">
        <v>9.3000000000000007</v>
      </c>
      <c r="AB39" s="8">
        <v>1.4</v>
      </c>
      <c r="AC39" s="8">
        <v>7.9</v>
      </c>
      <c r="AD39" s="8">
        <v>3.4</v>
      </c>
      <c r="AE39" s="8">
        <v>1.4</v>
      </c>
      <c r="AF39" s="8">
        <v>0.8</v>
      </c>
      <c r="AG39" s="8">
        <v>0.8</v>
      </c>
      <c r="AH39" s="8">
        <v>2.6</v>
      </c>
      <c r="AI39" s="8">
        <v>4.8</v>
      </c>
      <c r="AJ39" s="8">
        <v>109.4</v>
      </c>
      <c r="AK39" s="8">
        <v>107.2</v>
      </c>
      <c r="AL39" s="8">
        <v>37</v>
      </c>
      <c r="AM39" s="8">
        <v>6.4</v>
      </c>
      <c r="AN39" s="8">
        <v>19.7</v>
      </c>
      <c r="AO39" s="8">
        <v>13.5</v>
      </c>
      <c r="AP39" s="8">
        <v>14.239999999999998</v>
      </c>
      <c r="AQ39" s="8">
        <v>24</v>
      </c>
      <c r="AR39" s="8">
        <v>5</v>
      </c>
      <c r="AS39" s="8">
        <v>7.3</v>
      </c>
      <c r="AT39" s="8">
        <v>389</v>
      </c>
      <c r="AU39" s="8">
        <v>20.100000000000001</v>
      </c>
      <c r="AV39" s="8">
        <v>9.76</v>
      </c>
      <c r="AW39" s="8">
        <v>1.1235955056179776</v>
      </c>
      <c r="AX39" s="8">
        <v>31.9</v>
      </c>
      <c r="AY39" s="8">
        <v>3.4</v>
      </c>
      <c r="AZ39" s="8">
        <v>33.200000000000003</v>
      </c>
      <c r="BA39" s="8">
        <v>2.36</v>
      </c>
      <c r="BB39" s="8">
        <v>2.2000000000000002</v>
      </c>
      <c r="BC39" s="8">
        <v>1.6</v>
      </c>
      <c r="BD39" s="8">
        <v>1581.9564733185439</v>
      </c>
      <c r="BE39" s="8">
        <v>27.7</v>
      </c>
      <c r="BF39" s="8">
        <v>20</v>
      </c>
      <c r="BG39" s="8">
        <v>13.3</v>
      </c>
      <c r="BH39" s="8">
        <v>57.8</v>
      </c>
      <c r="BI39" s="8">
        <v>34.935000000000002</v>
      </c>
      <c r="BJ39" s="8">
        <v>59.3</v>
      </c>
      <c r="BK39" s="8">
        <v>21.1</v>
      </c>
      <c r="BL39" s="8">
        <v>103.39</v>
      </c>
      <c r="BM39" s="8">
        <v>16</v>
      </c>
      <c r="BN39" s="8">
        <v>2.2000000000000002</v>
      </c>
      <c r="BO39" s="8">
        <v>42</v>
      </c>
      <c r="BP39" s="8">
        <v>1.3</v>
      </c>
      <c r="BQ39" s="8">
        <v>3.7</v>
      </c>
      <c r="BR39" s="8">
        <v>0.13500000000000001</v>
      </c>
      <c r="BS39" s="8">
        <v>0.3</v>
      </c>
      <c r="BT39" s="8">
        <v>1.8</v>
      </c>
      <c r="BU39" s="8">
        <v>10.709999999999996</v>
      </c>
      <c r="BV39" s="8">
        <v>8.5</v>
      </c>
      <c r="BW39" s="8">
        <v>3.9</v>
      </c>
      <c r="BX39" s="8">
        <v>24.4</v>
      </c>
      <c r="BY39" s="8">
        <v>25.2</v>
      </c>
      <c r="BZ39" s="8">
        <v>12.966666666666667</v>
      </c>
      <c r="CA39" s="8">
        <v>26.599999999999994</v>
      </c>
      <c r="CB39" s="8">
        <v>0.27023984524715583</v>
      </c>
      <c r="CC39" s="8">
        <v>0.52894736842105272</v>
      </c>
      <c r="CD39" s="8">
        <v>0.42434782608695654</v>
      </c>
      <c r="CE39" s="8">
        <v>0.62421972534332093</v>
      </c>
      <c r="CF39" s="8">
        <v>0.91142857142857137</v>
      </c>
      <c r="CG39" s="8">
        <v>0.18888888888888888</v>
      </c>
      <c r="CH39" s="8">
        <v>0.66400000000000003</v>
      </c>
      <c r="CI39" s="8">
        <v>0.78666666666666663</v>
      </c>
      <c r="CJ39" s="8">
        <v>0.37200000000000005</v>
      </c>
      <c r="CK39" s="8">
        <v>0.44000000000000006</v>
      </c>
      <c r="CL39" s="8">
        <v>0.69565217391304357</v>
      </c>
      <c r="CM39" s="8">
        <v>0.87886470739919109</v>
      </c>
      <c r="CN39" s="8">
        <v>0.82571428571428562</v>
      </c>
      <c r="CO39" s="8">
        <v>0.84714285714285709</v>
      </c>
      <c r="CP39" s="8">
        <v>0.52750000000000008</v>
      </c>
      <c r="CQ39" s="8">
        <v>0.93990909090909092</v>
      </c>
      <c r="CR39" s="8">
        <v>0.66666666666666663</v>
      </c>
      <c r="CS39" s="8">
        <v>0.83178571428571435</v>
      </c>
      <c r="CT39" s="8">
        <v>0.12941176470588237</v>
      </c>
      <c r="CU39" s="8">
        <v>0.67741935483870963</v>
      </c>
      <c r="CV39" s="8">
        <v>0.10833333333333334</v>
      </c>
      <c r="CW39" s="8">
        <v>0.30833333333333335</v>
      </c>
      <c r="CX39" s="8">
        <v>0.45000000000000007</v>
      </c>
      <c r="CY39" s="8">
        <v>3.3333333333333333E-2</v>
      </c>
      <c r="CZ39" s="8">
        <v>0.09</v>
      </c>
      <c r="DA39" s="8">
        <v>0.50999999999999979</v>
      </c>
      <c r="DB39" s="8">
        <v>0.40476190476190477</v>
      </c>
      <c r="DC39" s="8">
        <v>0.39</v>
      </c>
      <c r="DD39" s="8">
        <v>0.73939393939393938</v>
      </c>
      <c r="DE39" s="8">
        <v>0.7</v>
      </c>
      <c r="DF39" s="8">
        <v>0.43222222222222223</v>
      </c>
      <c r="DG39" s="8">
        <v>0.66499999999999981</v>
      </c>
      <c r="DH39" s="8">
        <v>0.71115748749251528</v>
      </c>
      <c r="DI39" s="8">
        <v>0.54697191300879611</v>
      </c>
    </row>
    <row r="40" spans="1:113" x14ac:dyDescent="0.25">
      <c r="A40" t="s">
        <v>95</v>
      </c>
      <c r="B40" t="s">
        <v>91</v>
      </c>
      <c r="C40" t="s">
        <v>72</v>
      </c>
      <c r="D40">
        <v>10.5</v>
      </c>
      <c r="E40" t="s">
        <v>98</v>
      </c>
      <c r="F40">
        <v>100.52</v>
      </c>
      <c r="G40">
        <v>28</v>
      </c>
      <c r="H40">
        <v>17</v>
      </c>
      <c r="I40">
        <v>14</v>
      </c>
      <c r="J40">
        <v>3</v>
      </c>
      <c r="K40" s="8">
        <v>0.82352941176470584</v>
      </c>
      <c r="L40" s="8">
        <v>5520.2187500000064</v>
      </c>
      <c r="M40" s="8">
        <v>34.200000000000003</v>
      </c>
      <c r="N40" s="8">
        <v>581.40000000000009</v>
      </c>
      <c r="O40" s="8">
        <v>25</v>
      </c>
      <c r="P40" s="8">
        <v>8.9</v>
      </c>
      <c r="Q40" s="8">
        <v>18.399999999999999</v>
      </c>
      <c r="R40" s="8">
        <v>48.2</v>
      </c>
      <c r="S40" s="8">
        <v>1.5</v>
      </c>
      <c r="T40" s="8">
        <v>4.2</v>
      </c>
      <c r="U40" s="8">
        <v>34.700000000000003</v>
      </c>
      <c r="V40" s="8">
        <v>5.8</v>
      </c>
      <c r="W40" s="8">
        <v>6.9</v>
      </c>
      <c r="X40" s="8">
        <v>83.8</v>
      </c>
      <c r="Y40" s="8">
        <v>1.2</v>
      </c>
      <c r="Z40" s="8">
        <v>7.3</v>
      </c>
      <c r="AA40" s="8">
        <v>8.5</v>
      </c>
      <c r="AB40" s="8">
        <v>0.2</v>
      </c>
      <c r="AC40" s="8">
        <v>3.1</v>
      </c>
      <c r="AD40" s="8">
        <v>2</v>
      </c>
      <c r="AE40" s="8">
        <v>1.7</v>
      </c>
      <c r="AF40" s="8">
        <v>0.5</v>
      </c>
      <c r="AG40" s="8">
        <v>0.8</v>
      </c>
      <c r="AH40" s="8">
        <v>1.6</v>
      </c>
      <c r="AI40" s="8">
        <v>5.7</v>
      </c>
      <c r="AJ40" s="8">
        <v>117.8</v>
      </c>
      <c r="AK40" s="8">
        <v>107.5</v>
      </c>
      <c r="AL40" s="8">
        <v>13.5</v>
      </c>
      <c r="AM40" s="8">
        <v>3.9</v>
      </c>
      <c r="AN40" s="8">
        <v>19.399999999999999</v>
      </c>
      <c r="AO40" s="8">
        <v>7.6</v>
      </c>
      <c r="AP40" s="8">
        <v>21.499999999999996</v>
      </c>
      <c r="AQ40" s="8">
        <v>7</v>
      </c>
      <c r="AR40" s="8">
        <v>0</v>
      </c>
      <c r="AS40" s="8">
        <v>10.5</v>
      </c>
      <c r="AT40" s="8">
        <v>450</v>
      </c>
      <c r="AU40" s="8">
        <v>20</v>
      </c>
      <c r="AV40" s="8">
        <v>10.660000000000002</v>
      </c>
      <c r="AW40" s="8">
        <v>1.1627906976744189</v>
      </c>
      <c r="AX40" s="8">
        <v>11.8</v>
      </c>
      <c r="AY40" s="8">
        <v>0.5</v>
      </c>
      <c r="AZ40" s="8">
        <v>36.6</v>
      </c>
      <c r="BA40" s="8">
        <v>1.56</v>
      </c>
      <c r="BB40" s="8">
        <v>2.9</v>
      </c>
      <c r="BC40" s="8">
        <v>2.2000000000000002</v>
      </c>
      <c r="BD40" s="8">
        <v>1618.4048223828252</v>
      </c>
      <c r="BE40" s="8">
        <v>31.5</v>
      </c>
      <c r="BF40" s="8">
        <v>8.5</v>
      </c>
      <c r="BG40" s="8">
        <v>12.3</v>
      </c>
      <c r="BH40" s="8">
        <v>52.2</v>
      </c>
      <c r="BI40" s="8">
        <v>30.190000000000005</v>
      </c>
      <c r="BJ40" s="8">
        <v>58.3</v>
      </c>
      <c r="BK40" s="8">
        <v>29.1</v>
      </c>
      <c r="BL40" s="8">
        <v>100.88</v>
      </c>
      <c r="BM40" s="8">
        <v>16.7</v>
      </c>
      <c r="BN40" s="8">
        <v>10.199999999999999</v>
      </c>
      <c r="BO40" s="8">
        <v>44.6</v>
      </c>
      <c r="BP40" s="8">
        <v>7.4</v>
      </c>
      <c r="BQ40" s="8">
        <v>7</v>
      </c>
      <c r="BR40" s="8">
        <v>0.3</v>
      </c>
      <c r="BS40" s="8">
        <v>6</v>
      </c>
      <c r="BT40" s="8">
        <v>10</v>
      </c>
      <c r="BU40" s="8">
        <v>15.800000000000008</v>
      </c>
      <c r="BV40" s="8">
        <v>8</v>
      </c>
      <c r="BW40" s="8">
        <v>4.5</v>
      </c>
      <c r="BX40" s="8">
        <v>22.5</v>
      </c>
      <c r="BY40" s="8">
        <v>26.200000000000003</v>
      </c>
      <c r="BZ40" s="8">
        <v>15</v>
      </c>
      <c r="CA40" s="8">
        <v>29.500000000000007</v>
      </c>
      <c r="CB40" s="8">
        <v>0.27306629537413363</v>
      </c>
      <c r="CC40" s="8">
        <v>0.52631578947368418</v>
      </c>
      <c r="CD40" s="8">
        <v>0.46347826086956528</v>
      </c>
      <c r="CE40" s="8">
        <v>0.64599483204134378</v>
      </c>
      <c r="CF40" s="8">
        <v>0.33714285714285719</v>
      </c>
      <c r="CG40" s="8">
        <v>2.7777777777777776E-2</v>
      </c>
      <c r="CH40" s="8">
        <v>0.73199999999999998</v>
      </c>
      <c r="CI40" s="8">
        <v>0.52</v>
      </c>
      <c r="CJ40" s="8">
        <v>0.34</v>
      </c>
      <c r="CK40" s="8">
        <v>0.57999999999999996</v>
      </c>
      <c r="CL40" s="8">
        <v>0.95652173913043492</v>
      </c>
      <c r="CM40" s="8">
        <v>0.89911379021268067</v>
      </c>
      <c r="CN40" s="8">
        <v>0.74571428571428577</v>
      </c>
      <c r="CO40" s="8">
        <v>0.83285714285714285</v>
      </c>
      <c r="CP40" s="8">
        <v>0.72750000000000004</v>
      </c>
      <c r="CQ40" s="8">
        <v>0.91709090909090907</v>
      </c>
      <c r="CR40" s="8">
        <v>0.6958333333333333</v>
      </c>
      <c r="CS40" s="8">
        <v>0.7188095238095239</v>
      </c>
      <c r="CT40" s="8">
        <v>0.6</v>
      </c>
      <c r="CU40" s="8">
        <v>0.71935483870967742</v>
      </c>
      <c r="CV40" s="8">
        <v>0.6166666666666667</v>
      </c>
      <c r="CW40" s="8">
        <v>0.58333333333333337</v>
      </c>
      <c r="CX40" s="8">
        <v>1</v>
      </c>
      <c r="CY40" s="8">
        <v>0.66666666666666663</v>
      </c>
      <c r="CZ40" s="8">
        <v>0.5</v>
      </c>
      <c r="DA40" s="8">
        <v>0.75238095238095271</v>
      </c>
      <c r="DB40" s="8">
        <v>0.38095238095238093</v>
      </c>
      <c r="DC40" s="8">
        <v>0.45</v>
      </c>
      <c r="DD40" s="8">
        <v>0.68181818181818177</v>
      </c>
      <c r="DE40" s="8">
        <v>0.72777777777777786</v>
      </c>
      <c r="DF40" s="8">
        <v>0.5</v>
      </c>
      <c r="DG40" s="8">
        <v>0.73750000000000016</v>
      </c>
      <c r="DH40" s="8">
        <v>0.71859551414245693</v>
      </c>
      <c r="DI40" s="8">
        <v>0.63441239230942603</v>
      </c>
    </row>
    <row r="41" spans="1:113" x14ac:dyDescent="0.25">
      <c r="A41" t="s">
        <v>86</v>
      </c>
      <c r="B41" t="s">
        <v>92</v>
      </c>
      <c r="C41" t="s">
        <v>62</v>
      </c>
      <c r="D41">
        <v>11</v>
      </c>
      <c r="E41" t="s">
        <v>83</v>
      </c>
      <c r="F41">
        <v>103.38</v>
      </c>
      <c r="G41">
        <v>30</v>
      </c>
      <c r="H41">
        <v>28</v>
      </c>
      <c r="I41">
        <v>18</v>
      </c>
      <c r="J41">
        <v>10</v>
      </c>
      <c r="K41" s="8">
        <v>0.6428571428571429</v>
      </c>
      <c r="L41" s="8">
        <v>18992.5</v>
      </c>
      <c r="M41" s="8">
        <v>34.6</v>
      </c>
      <c r="N41" s="8">
        <v>968.80000000000007</v>
      </c>
      <c r="O41" s="8">
        <v>21</v>
      </c>
      <c r="P41" s="8">
        <v>8.1999999999999993</v>
      </c>
      <c r="Q41" s="8">
        <v>19.3</v>
      </c>
      <c r="R41" s="8">
        <v>42.6</v>
      </c>
      <c r="S41" s="8">
        <v>1.1000000000000001</v>
      </c>
      <c r="T41" s="8">
        <v>4.8</v>
      </c>
      <c r="U41" s="8">
        <v>24.1</v>
      </c>
      <c r="V41" s="8">
        <v>3.4</v>
      </c>
      <c r="W41" s="8">
        <v>5.5</v>
      </c>
      <c r="X41" s="8">
        <v>62.1</v>
      </c>
      <c r="Y41" s="8">
        <v>1.4</v>
      </c>
      <c r="Z41" s="8">
        <v>9.4</v>
      </c>
      <c r="AA41" s="8">
        <v>10.7</v>
      </c>
      <c r="AB41" s="8">
        <v>0.1</v>
      </c>
      <c r="AC41" s="8">
        <v>10.1</v>
      </c>
      <c r="AD41" s="8">
        <v>4.5999999999999996</v>
      </c>
      <c r="AE41" s="8">
        <v>2.8</v>
      </c>
      <c r="AF41" s="8">
        <v>0.2</v>
      </c>
      <c r="AG41" s="8">
        <v>0.8</v>
      </c>
      <c r="AH41" s="8">
        <v>3.5</v>
      </c>
      <c r="AI41" s="8">
        <v>4.3</v>
      </c>
      <c r="AJ41" s="8">
        <v>111.9</v>
      </c>
      <c r="AK41" s="8">
        <v>101.8</v>
      </c>
      <c r="AL41" s="8">
        <v>41.3</v>
      </c>
      <c r="AM41" s="8">
        <v>3.5</v>
      </c>
      <c r="AN41" s="8">
        <v>25.8</v>
      </c>
      <c r="AO41" s="8">
        <v>12.8</v>
      </c>
      <c r="AP41" s="8">
        <v>24.148</v>
      </c>
      <c r="AQ41" s="8">
        <v>20</v>
      </c>
      <c r="AR41" s="8">
        <v>10</v>
      </c>
      <c r="AS41" s="8">
        <v>8.5</v>
      </c>
      <c r="AT41" s="8">
        <v>350</v>
      </c>
      <c r="AU41" s="8">
        <v>19.8</v>
      </c>
      <c r="AV41" s="8">
        <v>6.98</v>
      </c>
      <c r="AW41" s="8">
        <v>0.86963723703826401</v>
      </c>
      <c r="AX41" s="8">
        <v>27.8</v>
      </c>
      <c r="AY41" s="8">
        <v>0.3</v>
      </c>
      <c r="AZ41" s="8">
        <v>41.8</v>
      </c>
      <c r="BA41" s="8">
        <v>2.1800000000000002</v>
      </c>
      <c r="BB41" s="8">
        <v>4</v>
      </c>
      <c r="BC41" s="8">
        <v>2.1</v>
      </c>
      <c r="BD41" s="8">
        <v>1592.3236995368566</v>
      </c>
      <c r="BE41" s="8">
        <v>17.600000000000001</v>
      </c>
      <c r="BF41" s="8">
        <v>17</v>
      </c>
      <c r="BG41" s="8">
        <v>14.2</v>
      </c>
      <c r="BH41" s="8">
        <v>45.6</v>
      </c>
      <c r="BI41" s="8">
        <v>27.970000000000002</v>
      </c>
      <c r="BJ41" s="8">
        <v>48.3</v>
      </c>
      <c r="BK41" s="8">
        <v>30</v>
      </c>
      <c r="BL41" s="8">
        <v>105.63</v>
      </c>
      <c r="BM41" s="8">
        <v>16.3</v>
      </c>
      <c r="BN41" s="8">
        <v>10.1</v>
      </c>
      <c r="BO41" s="8">
        <v>53.2</v>
      </c>
      <c r="BP41" s="8">
        <v>7.6</v>
      </c>
      <c r="BQ41" s="8">
        <v>9</v>
      </c>
      <c r="BR41" s="8">
        <v>0.18</v>
      </c>
      <c r="BS41" s="8">
        <v>5</v>
      </c>
      <c r="BT41" s="8">
        <v>9</v>
      </c>
      <c r="BU41" s="8">
        <v>10.150000000000006</v>
      </c>
      <c r="BV41" s="8">
        <v>9</v>
      </c>
      <c r="BW41" s="8">
        <v>4</v>
      </c>
      <c r="BX41" s="8">
        <v>25.5</v>
      </c>
      <c r="BY41" s="8">
        <v>26.999999999999993</v>
      </c>
      <c r="BZ41" s="8">
        <v>11.666666666666666</v>
      </c>
      <c r="CA41" s="8">
        <v>26.999999999999993</v>
      </c>
      <c r="CB41" s="8">
        <v>0.29138318477092767</v>
      </c>
      <c r="CC41" s="8">
        <v>0.52105263157894743</v>
      </c>
      <c r="CD41" s="8">
        <v>0.30347826086956525</v>
      </c>
      <c r="CE41" s="8">
        <v>0.48313179835459108</v>
      </c>
      <c r="CF41" s="8">
        <v>0.79428571428571426</v>
      </c>
      <c r="CG41" s="8">
        <v>1.6666666666666666E-2</v>
      </c>
      <c r="CH41" s="8">
        <v>0.83599999999999997</v>
      </c>
      <c r="CI41" s="8">
        <v>0.72666666666666668</v>
      </c>
      <c r="CJ41" s="8">
        <v>0.42799999999999999</v>
      </c>
      <c r="CK41" s="8">
        <v>0.8</v>
      </c>
      <c r="CL41" s="8">
        <v>0.91304347826086962</v>
      </c>
      <c r="CM41" s="8">
        <v>0.8846242775204759</v>
      </c>
      <c r="CN41" s="8">
        <v>0.65142857142857147</v>
      </c>
      <c r="CO41" s="8">
        <v>0.69</v>
      </c>
      <c r="CP41" s="8">
        <v>0.75</v>
      </c>
      <c r="CQ41" s="8">
        <v>0.96027272727272728</v>
      </c>
      <c r="CR41" s="8">
        <v>0.6791666666666667</v>
      </c>
      <c r="CS41" s="8">
        <v>0.66595238095238096</v>
      </c>
      <c r="CT41" s="8">
        <v>0.59411764705882353</v>
      </c>
      <c r="CU41" s="8">
        <v>0.85806451612903234</v>
      </c>
      <c r="CV41" s="8">
        <v>0.6333333333333333</v>
      </c>
      <c r="CW41" s="8">
        <v>0.75</v>
      </c>
      <c r="CX41" s="8">
        <v>0.6</v>
      </c>
      <c r="CY41" s="8">
        <v>0.55555555555555558</v>
      </c>
      <c r="CZ41" s="8">
        <v>0.45</v>
      </c>
      <c r="DA41" s="8">
        <v>0.48333333333333361</v>
      </c>
      <c r="DB41" s="8">
        <v>0.42857142857142855</v>
      </c>
      <c r="DC41" s="8">
        <v>0.4</v>
      </c>
      <c r="DD41" s="8">
        <v>0.77272727272727271</v>
      </c>
      <c r="DE41" s="8">
        <v>0.74999999999999978</v>
      </c>
      <c r="DF41" s="8">
        <v>0.3888888888888889</v>
      </c>
      <c r="DG41" s="8">
        <v>0.67499999999999982</v>
      </c>
      <c r="DH41" s="8">
        <v>0.76679785466033601</v>
      </c>
      <c r="DI41" s="8">
        <v>0.63156748971193266</v>
      </c>
    </row>
    <row r="42" spans="1:113" x14ac:dyDescent="0.25">
      <c r="A42" t="s">
        <v>95</v>
      </c>
      <c r="B42" t="s">
        <v>93</v>
      </c>
      <c r="C42" t="s">
        <v>72</v>
      </c>
      <c r="D42">
        <v>10.5</v>
      </c>
      <c r="E42" t="s">
        <v>98</v>
      </c>
      <c r="F42">
        <v>100.52</v>
      </c>
      <c r="G42">
        <v>28</v>
      </c>
      <c r="H42">
        <v>45</v>
      </c>
      <c r="I42">
        <v>32</v>
      </c>
      <c r="J42">
        <v>13</v>
      </c>
      <c r="K42" s="8">
        <v>0.71111111111111114</v>
      </c>
      <c r="L42" s="8">
        <v>15173.83333333335</v>
      </c>
      <c r="M42" s="8">
        <v>34.6</v>
      </c>
      <c r="N42" s="8">
        <v>1557</v>
      </c>
      <c r="O42" s="8">
        <v>26.8</v>
      </c>
      <c r="P42" s="8">
        <v>9.1999999999999993</v>
      </c>
      <c r="Q42" s="8">
        <v>18.8</v>
      </c>
      <c r="R42" s="8">
        <v>49</v>
      </c>
      <c r="S42" s="8">
        <v>1.7</v>
      </c>
      <c r="T42" s="8">
        <v>4.9000000000000004</v>
      </c>
      <c r="U42" s="8">
        <v>35.6</v>
      </c>
      <c r="V42" s="8">
        <v>6.6</v>
      </c>
      <c r="W42" s="8">
        <v>7.6</v>
      </c>
      <c r="X42" s="8">
        <v>86.3</v>
      </c>
      <c r="Y42" s="8">
        <v>1.4</v>
      </c>
      <c r="Z42" s="8">
        <v>6.2</v>
      </c>
      <c r="AA42" s="8">
        <v>7.6</v>
      </c>
      <c r="AB42" s="8">
        <v>0.2</v>
      </c>
      <c r="AC42" s="8">
        <v>3.3</v>
      </c>
      <c r="AD42" s="8">
        <v>2</v>
      </c>
      <c r="AE42" s="8">
        <v>1.8</v>
      </c>
      <c r="AF42" s="8">
        <v>0.4</v>
      </c>
      <c r="AG42" s="8">
        <v>0.8</v>
      </c>
      <c r="AH42" s="8">
        <v>1.5</v>
      </c>
      <c r="AI42" s="8">
        <v>6.1</v>
      </c>
      <c r="AJ42" s="8">
        <v>114.8</v>
      </c>
      <c r="AK42" s="8">
        <v>108.8</v>
      </c>
      <c r="AL42" s="8">
        <v>15.5</v>
      </c>
      <c r="AM42" s="8">
        <v>4</v>
      </c>
      <c r="AN42" s="8">
        <v>17</v>
      </c>
      <c r="AO42" s="8">
        <v>7.5</v>
      </c>
      <c r="AP42" s="8">
        <v>21.991999999999997</v>
      </c>
      <c r="AQ42" s="8">
        <v>12</v>
      </c>
      <c r="AR42" s="8">
        <v>0</v>
      </c>
      <c r="AS42" s="8">
        <v>8.8000000000000007</v>
      </c>
      <c r="AT42" s="8">
        <v>475</v>
      </c>
      <c r="AU42" s="8">
        <v>19.399999999999999</v>
      </c>
      <c r="AV42" s="8">
        <v>11.11</v>
      </c>
      <c r="AW42" s="8">
        <v>1.2186249545289198</v>
      </c>
      <c r="AX42" s="8">
        <v>12</v>
      </c>
      <c r="AY42" s="8">
        <v>0.4</v>
      </c>
      <c r="AZ42" s="8">
        <v>37.699999999999996</v>
      </c>
      <c r="BA42" s="8">
        <v>1.61</v>
      </c>
      <c r="BB42" s="8">
        <v>3.3</v>
      </c>
      <c r="BC42" s="8">
        <v>1.8</v>
      </c>
      <c r="BD42" s="8">
        <v>1632.6403552826571</v>
      </c>
      <c r="BE42" s="8">
        <v>35.1</v>
      </c>
      <c r="BF42" s="8">
        <v>8.3000000000000007</v>
      </c>
      <c r="BG42" s="8">
        <v>10.7</v>
      </c>
      <c r="BH42" s="8">
        <v>53.6</v>
      </c>
      <c r="BI42" s="8">
        <v>30.92</v>
      </c>
      <c r="BJ42" s="8">
        <v>60.3</v>
      </c>
      <c r="BK42" s="8">
        <v>29.6</v>
      </c>
      <c r="BL42" s="8">
        <v>100.35</v>
      </c>
      <c r="BM42" s="8">
        <v>17.3</v>
      </c>
      <c r="BN42" s="8">
        <v>6</v>
      </c>
      <c r="BO42" s="8">
        <v>45.6</v>
      </c>
      <c r="BP42" s="8">
        <v>4.5999999999999996</v>
      </c>
      <c r="BQ42" s="8">
        <v>3.5</v>
      </c>
      <c r="BR42" s="8">
        <v>0.19</v>
      </c>
      <c r="BS42" s="8">
        <v>3</v>
      </c>
      <c r="BT42" s="8">
        <v>7.5</v>
      </c>
      <c r="BU42" s="8">
        <v>16.999999999999996</v>
      </c>
      <c r="BV42" s="8">
        <v>8.5</v>
      </c>
      <c r="BW42" s="8">
        <v>4.9000000000000004</v>
      </c>
      <c r="BX42" s="8">
        <v>24</v>
      </c>
      <c r="BY42" s="8">
        <v>27.29999999999999</v>
      </c>
      <c r="BZ42" s="8">
        <v>15.833333333333334</v>
      </c>
      <c r="CA42" s="8">
        <v>31.099999999999991</v>
      </c>
      <c r="CB42" s="8">
        <v>0.28426699467202143</v>
      </c>
      <c r="CC42" s="8">
        <v>0.51052631578947361</v>
      </c>
      <c r="CD42" s="8">
        <v>0.48304347826086952</v>
      </c>
      <c r="CE42" s="8">
        <v>0.67701386362717764</v>
      </c>
      <c r="CF42" s="8">
        <v>0.34285714285714286</v>
      </c>
      <c r="CG42" s="8">
        <v>2.2222222222222223E-2</v>
      </c>
      <c r="CH42" s="8">
        <v>0.75399999999999989</v>
      </c>
      <c r="CI42" s="8">
        <v>0.53666666666666674</v>
      </c>
      <c r="CJ42" s="8">
        <v>0.30399999999999999</v>
      </c>
      <c r="CK42" s="8">
        <v>0.65999999999999992</v>
      </c>
      <c r="CL42" s="8">
        <v>0.78260869565217395</v>
      </c>
      <c r="CM42" s="8">
        <v>0.90702241960147612</v>
      </c>
      <c r="CN42" s="8">
        <v>0.76571428571428568</v>
      </c>
      <c r="CO42" s="8">
        <v>0.86142857142857143</v>
      </c>
      <c r="CP42" s="8">
        <v>0.74</v>
      </c>
      <c r="CQ42" s="8">
        <v>0.91227272727272724</v>
      </c>
      <c r="CR42" s="8">
        <v>0.72083333333333333</v>
      </c>
      <c r="CS42" s="8">
        <v>0.73619047619047628</v>
      </c>
      <c r="CT42" s="8">
        <v>0.35294117647058826</v>
      </c>
      <c r="CU42" s="8">
        <v>0.73548387096774193</v>
      </c>
      <c r="CV42" s="8">
        <v>0.3833333333333333</v>
      </c>
      <c r="CW42" s="8">
        <v>0.29166666666666669</v>
      </c>
      <c r="CX42" s="8">
        <v>0.63333333333333341</v>
      </c>
      <c r="CY42" s="8">
        <v>0.33333333333333331</v>
      </c>
      <c r="CZ42" s="8">
        <v>0.375</v>
      </c>
      <c r="DA42" s="8">
        <v>0.80952380952380931</v>
      </c>
      <c r="DB42" s="8">
        <v>0.40476190476190477</v>
      </c>
      <c r="DC42" s="8">
        <v>0.49000000000000005</v>
      </c>
      <c r="DD42" s="8">
        <v>0.72727272727272729</v>
      </c>
      <c r="DE42" s="8">
        <v>0.75833333333333308</v>
      </c>
      <c r="DF42" s="8">
        <v>0.52777777777777779</v>
      </c>
      <c r="DG42" s="8">
        <v>0.77749999999999975</v>
      </c>
      <c r="DH42" s="8">
        <v>0.74807103861058266</v>
      </c>
      <c r="DI42" s="8">
        <v>0.59577289075005402</v>
      </c>
    </row>
    <row r="43" spans="1:113" x14ac:dyDescent="0.25">
      <c r="A43" t="s">
        <v>58</v>
      </c>
      <c r="B43" t="s">
        <v>91</v>
      </c>
      <c r="C43" t="s">
        <v>59</v>
      </c>
      <c r="D43">
        <v>10.5</v>
      </c>
      <c r="E43" t="s">
        <v>60</v>
      </c>
      <c r="F43">
        <v>102.59</v>
      </c>
      <c r="G43">
        <v>22</v>
      </c>
      <c r="H43">
        <v>23</v>
      </c>
      <c r="I43">
        <v>16</v>
      </c>
      <c r="J43">
        <v>7</v>
      </c>
      <c r="K43" s="8">
        <v>0.69565217391304346</v>
      </c>
      <c r="L43" s="8">
        <v>2827.7916666666752</v>
      </c>
      <c r="M43" s="8">
        <v>32.799999999999997</v>
      </c>
      <c r="N43" s="8">
        <v>754.4</v>
      </c>
      <c r="O43" s="8">
        <v>15.3</v>
      </c>
      <c r="P43" s="8">
        <v>6.1</v>
      </c>
      <c r="Q43" s="8">
        <v>11</v>
      </c>
      <c r="R43" s="8">
        <v>55.3</v>
      </c>
      <c r="S43" s="8">
        <v>0</v>
      </c>
      <c r="T43" s="8">
        <v>0</v>
      </c>
      <c r="U43" s="8">
        <v>0</v>
      </c>
      <c r="V43" s="8">
        <v>3.2</v>
      </c>
      <c r="W43" s="8">
        <v>5.2</v>
      </c>
      <c r="X43" s="8">
        <v>61.3</v>
      </c>
      <c r="Y43" s="8">
        <v>1.9</v>
      </c>
      <c r="Z43" s="8">
        <v>6.7</v>
      </c>
      <c r="AA43" s="8">
        <v>8.6999999999999993</v>
      </c>
      <c r="AB43" s="8">
        <v>1.6</v>
      </c>
      <c r="AC43" s="8">
        <v>8</v>
      </c>
      <c r="AD43" s="8">
        <v>3.4</v>
      </c>
      <c r="AE43" s="8">
        <v>1.3</v>
      </c>
      <c r="AF43" s="8">
        <v>0.8</v>
      </c>
      <c r="AG43" s="8">
        <v>0.9</v>
      </c>
      <c r="AH43" s="8">
        <v>2.7</v>
      </c>
      <c r="AI43" s="8">
        <v>4.5</v>
      </c>
      <c r="AJ43" s="8">
        <v>109.1</v>
      </c>
      <c r="AK43" s="8">
        <v>107.4</v>
      </c>
      <c r="AL43" s="8">
        <v>37.6</v>
      </c>
      <c r="AM43" s="8">
        <v>5.7</v>
      </c>
      <c r="AN43" s="8">
        <v>18.399999999999999</v>
      </c>
      <c r="AO43" s="8">
        <v>13.9</v>
      </c>
      <c r="AP43" s="8">
        <v>14.347999999999999</v>
      </c>
      <c r="AQ43" s="8">
        <v>15</v>
      </c>
      <c r="AR43" s="8">
        <v>2</v>
      </c>
      <c r="AS43" s="8">
        <v>7</v>
      </c>
      <c r="AT43" s="8">
        <v>350</v>
      </c>
      <c r="AU43" s="8">
        <v>19.399999999999999</v>
      </c>
      <c r="AV43" s="8">
        <v>9.42</v>
      </c>
      <c r="AW43" s="8">
        <v>1.066350710900474</v>
      </c>
      <c r="AX43" s="8">
        <v>32.200000000000003</v>
      </c>
      <c r="AY43" s="8">
        <v>3.8</v>
      </c>
      <c r="AZ43" s="8">
        <v>32</v>
      </c>
      <c r="BA43" s="8">
        <v>2.3199999999999998</v>
      </c>
      <c r="BB43" s="8">
        <v>2.2999999999999998</v>
      </c>
      <c r="BC43" s="8">
        <v>1.4</v>
      </c>
      <c r="BD43" s="8">
        <v>1582.9091890939433</v>
      </c>
      <c r="BE43" s="8">
        <v>29.1</v>
      </c>
      <c r="BF43" s="8">
        <v>20</v>
      </c>
      <c r="BG43" s="8">
        <v>12.4</v>
      </c>
      <c r="BH43" s="8">
        <v>55.3</v>
      </c>
      <c r="BI43" s="8">
        <v>33.965000000000003</v>
      </c>
      <c r="BJ43" s="8">
        <v>57.8</v>
      </c>
      <c r="BK43" s="8">
        <v>21</v>
      </c>
      <c r="BL43" s="8">
        <v>104.05</v>
      </c>
      <c r="BM43" s="8">
        <v>15.4</v>
      </c>
      <c r="BN43" s="8">
        <v>1.7</v>
      </c>
      <c r="BO43" s="8">
        <v>40.6</v>
      </c>
      <c r="BP43" s="8">
        <v>1</v>
      </c>
      <c r="BQ43" s="8">
        <v>3.5</v>
      </c>
      <c r="BR43" s="8">
        <v>0.13</v>
      </c>
      <c r="BS43" s="8">
        <v>0.1</v>
      </c>
      <c r="BT43" s="8">
        <v>1</v>
      </c>
      <c r="BU43" s="8">
        <v>9.4799999999999969</v>
      </c>
      <c r="BV43" s="8">
        <v>7.5</v>
      </c>
      <c r="BW43" s="8">
        <v>3</v>
      </c>
      <c r="BX43" s="8">
        <v>20</v>
      </c>
      <c r="BY43" s="8">
        <v>23.799999999999997</v>
      </c>
      <c r="BZ43" s="8">
        <v>11.666666666666666</v>
      </c>
      <c r="CA43" s="8">
        <v>24.699999999999992</v>
      </c>
      <c r="CB43" s="8">
        <v>0.25609913732731582</v>
      </c>
      <c r="CC43" s="8">
        <v>0.51052631578947361</v>
      </c>
      <c r="CD43" s="8">
        <v>0.40956521739130436</v>
      </c>
      <c r="CE43" s="8">
        <v>0.59241706161137442</v>
      </c>
      <c r="CF43" s="8">
        <v>0.92</v>
      </c>
      <c r="CG43" s="8">
        <v>0.21111111111111111</v>
      </c>
      <c r="CH43" s="8">
        <v>0.64</v>
      </c>
      <c r="CI43" s="8">
        <v>0.77333333333333332</v>
      </c>
      <c r="CJ43" s="8">
        <v>0.34799999999999998</v>
      </c>
      <c r="CK43" s="8">
        <v>0.45999999999999996</v>
      </c>
      <c r="CL43" s="8">
        <v>0.60869565217391308</v>
      </c>
      <c r="CM43" s="8">
        <v>0.87939399394107964</v>
      </c>
      <c r="CN43" s="8">
        <v>0.78999999999999992</v>
      </c>
      <c r="CO43" s="8">
        <v>0.82571428571428562</v>
      </c>
      <c r="CP43" s="8">
        <v>0.52500000000000002</v>
      </c>
      <c r="CQ43" s="8">
        <v>0.94590909090909092</v>
      </c>
      <c r="CR43" s="8">
        <v>0.64166666666666672</v>
      </c>
      <c r="CS43" s="8">
        <v>0.80869047619047629</v>
      </c>
      <c r="CT43" s="8">
        <v>9.9999999999999992E-2</v>
      </c>
      <c r="CU43" s="8">
        <v>0.65483870967741942</v>
      </c>
      <c r="CV43" s="8">
        <v>8.3333333333333329E-2</v>
      </c>
      <c r="CW43" s="8">
        <v>0.29166666666666669</v>
      </c>
      <c r="CX43" s="8">
        <v>0.43333333333333335</v>
      </c>
      <c r="CY43" s="8">
        <v>1.1111111111111112E-2</v>
      </c>
      <c r="CZ43" s="8">
        <v>0.05</v>
      </c>
      <c r="DA43" s="8">
        <v>0.45142857142857129</v>
      </c>
      <c r="DB43" s="8">
        <v>0.35714285714285715</v>
      </c>
      <c r="DC43" s="8">
        <v>0.3</v>
      </c>
      <c r="DD43" s="8">
        <v>0.60606060606060608</v>
      </c>
      <c r="DE43" s="8">
        <v>0.66111111111111098</v>
      </c>
      <c r="DF43" s="8">
        <v>0.3888888888888889</v>
      </c>
      <c r="DG43" s="8">
        <v>0.61749999999999983</v>
      </c>
      <c r="DH43" s="8">
        <v>0.67394509822977844</v>
      </c>
      <c r="DI43" s="8">
        <v>0.51782448411924342</v>
      </c>
    </row>
    <row r="44" spans="1:113" x14ac:dyDescent="0.25">
      <c r="A44" t="s">
        <v>86</v>
      </c>
      <c r="B44" t="s">
        <v>93</v>
      </c>
      <c r="C44" t="s">
        <v>62</v>
      </c>
      <c r="D44">
        <v>11</v>
      </c>
      <c r="E44" t="s">
        <v>83</v>
      </c>
      <c r="F44">
        <v>103.38</v>
      </c>
      <c r="G44">
        <v>30</v>
      </c>
      <c r="H44">
        <v>53</v>
      </c>
      <c r="I44">
        <v>33</v>
      </c>
      <c r="J44">
        <v>20</v>
      </c>
      <c r="K44" s="8">
        <v>0.62264150943396224</v>
      </c>
      <c r="L44" s="8">
        <v>28488.75</v>
      </c>
      <c r="M44" s="8">
        <v>35.799999999999997</v>
      </c>
      <c r="N44" s="8">
        <v>1897.3999999999999</v>
      </c>
      <c r="O44" s="8">
        <v>22.5</v>
      </c>
      <c r="P44" s="8">
        <v>8.5</v>
      </c>
      <c r="Q44" s="8">
        <v>20</v>
      </c>
      <c r="R44" s="8">
        <v>42.3</v>
      </c>
      <c r="S44" s="8">
        <v>1.3</v>
      </c>
      <c r="T44" s="8">
        <v>5.0999999999999996</v>
      </c>
      <c r="U44" s="8">
        <v>26.5</v>
      </c>
      <c r="V44" s="8">
        <v>4.2</v>
      </c>
      <c r="W44" s="8">
        <v>6.5</v>
      </c>
      <c r="X44" s="8">
        <v>65.599999999999994</v>
      </c>
      <c r="Y44" s="8">
        <v>1.5</v>
      </c>
      <c r="Z44" s="8">
        <v>9.8000000000000007</v>
      </c>
      <c r="AA44" s="8">
        <v>11.3</v>
      </c>
      <c r="AB44" s="8">
        <v>0.1</v>
      </c>
      <c r="AC44" s="8">
        <v>10.9</v>
      </c>
      <c r="AD44" s="8">
        <v>4.7</v>
      </c>
      <c r="AE44" s="8">
        <v>2.1</v>
      </c>
      <c r="AF44" s="8">
        <v>0.5</v>
      </c>
      <c r="AG44" s="8">
        <v>0.9</v>
      </c>
      <c r="AH44" s="8">
        <v>3.5</v>
      </c>
      <c r="AI44" s="8">
        <v>4.5999999999999996</v>
      </c>
      <c r="AJ44" s="8">
        <v>113.3</v>
      </c>
      <c r="AK44" s="8">
        <v>106.7</v>
      </c>
      <c r="AL44" s="8">
        <v>44</v>
      </c>
      <c r="AM44" s="8">
        <v>3.7</v>
      </c>
      <c r="AN44" s="8">
        <v>26.2</v>
      </c>
      <c r="AO44" s="8">
        <v>12.2</v>
      </c>
      <c r="AP44" s="8">
        <v>25.259999999999998</v>
      </c>
      <c r="AQ44" s="8">
        <v>44</v>
      </c>
      <c r="AR44" s="8">
        <v>25</v>
      </c>
      <c r="AS44" s="8">
        <v>7.5</v>
      </c>
      <c r="AT44" s="8">
        <v>395</v>
      </c>
      <c r="AU44" s="8">
        <v>19.200000000000003</v>
      </c>
      <c r="AV44" s="8">
        <v>5.83</v>
      </c>
      <c r="AW44" s="8">
        <v>0.89073634204275542</v>
      </c>
      <c r="AX44" s="8">
        <v>28.4</v>
      </c>
      <c r="AY44" s="8">
        <v>0.2</v>
      </c>
      <c r="AZ44" s="8">
        <v>44.699999999999996</v>
      </c>
      <c r="BA44" s="8">
        <v>2.33</v>
      </c>
      <c r="BB44" s="8">
        <v>3.3</v>
      </c>
      <c r="BC44" s="8">
        <v>1.9</v>
      </c>
      <c r="BD44" s="8">
        <v>1598.8005738859474</v>
      </c>
      <c r="BE44" s="8">
        <v>21</v>
      </c>
      <c r="BF44" s="8">
        <v>17</v>
      </c>
      <c r="BG44" s="8">
        <v>14.6</v>
      </c>
      <c r="BH44" s="8">
        <v>45.6</v>
      </c>
      <c r="BI44" s="8">
        <v>28.560000000000002</v>
      </c>
      <c r="BJ44" s="8">
        <v>49.2</v>
      </c>
      <c r="BK44" s="8">
        <v>30.6</v>
      </c>
      <c r="BL44" s="8">
        <v>105.95</v>
      </c>
      <c r="BM44" s="8">
        <v>16</v>
      </c>
      <c r="BN44" s="8">
        <v>6.5</v>
      </c>
      <c r="BO44" s="8">
        <v>55.5</v>
      </c>
      <c r="BP44" s="8">
        <v>5.2</v>
      </c>
      <c r="BQ44" s="8">
        <v>7.5</v>
      </c>
      <c r="BR44" s="8">
        <v>0.16</v>
      </c>
      <c r="BS44" s="8">
        <v>4</v>
      </c>
      <c r="BT44" s="8">
        <v>8</v>
      </c>
      <c r="BU44" s="8">
        <v>10.560000000000002</v>
      </c>
      <c r="BV44" s="8">
        <v>9.5</v>
      </c>
      <c r="BW44" s="8">
        <v>4.5</v>
      </c>
      <c r="BX44" s="8">
        <v>26</v>
      </c>
      <c r="BY44" s="8">
        <v>28.8</v>
      </c>
      <c r="BZ44" s="8">
        <v>13.166666666666666</v>
      </c>
      <c r="CA44" s="8">
        <v>29</v>
      </c>
      <c r="CB44" s="8">
        <v>0.30977053284245987</v>
      </c>
      <c r="CC44" s="8">
        <v>0.50526315789473697</v>
      </c>
      <c r="CD44" s="8">
        <v>0.25347826086956521</v>
      </c>
      <c r="CE44" s="8">
        <v>0.49485352335708632</v>
      </c>
      <c r="CF44" s="8">
        <v>0.81142857142857139</v>
      </c>
      <c r="CG44" s="8">
        <v>1.1111111111111112E-2</v>
      </c>
      <c r="CH44" s="8">
        <v>0.89399999999999991</v>
      </c>
      <c r="CI44" s="8">
        <v>0.77666666666666673</v>
      </c>
      <c r="CJ44" s="8">
        <v>0.45200000000000001</v>
      </c>
      <c r="CK44" s="8">
        <v>0.65999999999999992</v>
      </c>
      <c r="CL44" s="8">
        <v>0.82608695652173914</v>
      </c>
      <c r="CM44" s="8">
        <v>0.88822254104774856</v>
      </c>
      <c r="CN44" s="8">
        <v>0.65142857142857147</v>
      </c>
      <c r="CO44" s="8">
        <v>0.70285714285714285</v>
      </c>
      <c r="CP44" s="8">
        <v>0.76500000000000001</v>
      </c>
      <c r="CQ44" s="8">
        <v>0.96318181818181825</v>
      </c>
      <c r="CR44" s="8">
        <v>0.66666666666666663</v>
      </c>
      <c r="CS44" s="8">
        <v>0.68</v>
      </c>
      <c r="CT44" s="8">
        <v>0.38235294117647056</v>
      </c>
      <c r="CU44" s="8">
        <v>0.89516129032258063</v>
      </c>
      <c r="CV44" s="8">
        <v>0.43333333333333335</v>
      </c>
      <c r="CW44" s="8">
        <v>0.625</v>
      </c>
      <c r="CX44" s="8">
        <v>0.53333333333333333</v>
      </c>
      <c r="CY44" s="8">
        <v>0.44444444444444442</v>
      </c>
      <c r="CZ44" s="8">
        <v>0.4</v>
      </c>
      <c r="DA44" s="8">
        <v>0.502857142857143</v>
      </c>
      <c r="DB44" s="8">
        <v>0.45238095238095238</v>
      </c>
      <c r="DC44" s="8">
        <v>0.45</v>
      </c>
      <c r="DD44" s="8">
        <v>0.78787878787878785</v>
      </c>
      <c r="DE44" s="8">
        <v>0.8</v>
      </c>
      <c r="DF44" s="8">
        <v>0.43888888888888888</v>
      </c>
      <c r="DG44" s="8">
        <v>0.72499999999999998</v>
      </c>
      <c r="DH44" s="8">
        <v>0.81518561274331547</v>
      </c>
      <c r="DI44" s="8">
        <v>0.61525192860595879</v>
      </c>
    </row>
    <row r="45" spans="1:113" x14ac:dyDescent="0.25">
      <c r="A45" t="s">
        <v>82</v>
      </c>
      <c r="B45" t="s">
        <v>92</v>
      </c>
      <c r="C45" t="s">
        <v>72</v>
      </c>
      <c r="D45">
        <v>10.5</v>
      </c>
      <c r="E45" t="s">
        <v>83</v>
      </c>
      <c r="F45">
        <v>103.38</v>
      </c>
      <c r="G45">
        <v>29</v>
      </c>
      <c r="H45">
        <v>35</v>
      </c>
      <c r="I45">
        <v>22</v>
      </c>
      <c r="J45">
        <v>13</v>
      </c>
      <c r="K45" s="8">
        <v>0.62857142857142856</v>
      </c>
      <c r="L45" s="8">
        <v>16987</v>
      </c>
      <c r="M45" s="8">
        <v>35.299999999999997</v>
      </c>
      <c r="N45" s="8">
        <v>1235.5</v>
      </c>
      <c r="O45" s="8">
        <v>26.4</v>
      </c>
      <c r="P45" s="8">
        <v>9.1</v>
      </c>
      <c r="Q45" s="8">
        <v>20.100000000000001</v>
      </c>
      <c r="R45" s="8">
        <v>45</v>
      </c>
      <c r="S45" s="8">
        <v>3.3</v>
      </c>
      <c r="T45" s="8">
        <v>8.6999999999999993</v>
      </c>
      <c r="U45" s="8">
        <v>38.5</v>
      </c>
      <c r="V45" s="8">
        <v>5</v>
      </c>
      <c r="W45" s="8">
        <v>5.9</v>
      </c>
      <c r="X45" s="8">
        <v>83.7</v>
      </c>
      <c r="Y45" s="8">
        <v>1.5</v>
      </c>
      <c r="Z45" s="8">
        <v>6.7</v>
      </c>
      <c r="AA45" s="8">
        <v>8.1999999999999993</v>
      </c>
      <c r="AB45" s="8">
        <v>0.3</v>
      </c>
      <c r="AC45" s="8">
        <v>4.0999999999999996</v>
      </c>
      <c r="AD45" s="8">
        <v>2.8</v>
      </c>
      <c r="AE45" s="8">
        <v>2.2000000000000002</v>
      </c>
      <c r="AF45" s="8">
        <v>0.6</v>
      </c>
      <c r="AG45" s="8">
        <v>0.6</v>
      </c>
      <c r="AH45" s="8">
        <v>2.9</v>
      </c>
      <c r="AI45" s="8">
        <v>4.5999999999999996</v>
      </c>
      <c r="AJ45" s="8">
        <v>110.4</v>
      </c>
      <c r="AK45" s="8">
        <v>100.1</v>
      </c>
      <c r="AL45" s="8">
        <v>18</v>
      </c>
      <c r="AM45" s="8">
        <v>3.9</v>
      </c>
      <c r="AN45" s="8">
        <v>17.600000000000001</v>
      </c>
      <c r="AO45" s="8">
        <v>9.5</v>
      </c>
      <c r="AP45" s="8">
        <v>23.192</v>
      </c>
      <c r="AQ45" s="8">
        <v>13</v>
      </c>
      <c r="AR45" s="8">
        <v>0</v>
      </c>
      <c r="AS45" s="8">
        <v>13</v>
      </c>
      <c r="AT45" s="8">
        <v>500</v>
      </c>
      <c r="AU45" s="8">
        <v>19.2</v>
      </c>
      <c r="AV45" s="8">
        <v>8.9699999999999989</v>
      </c>
      <c r="AW45" s="8">
        <v>1.1383235598482235</v>
      </c>
      <c r="AX45" s="8">
        <v>14</v>
      </c>
      <c r="AY45" s="8">
        <v>0.6</v>
      </c>
      <c r="AZ45" s="8">
        <v>38.699999999999996</v>
      </c>
      <c r="BA45" s="8">
        <v>1.47</v>
      </c>
      <c r="BB45" s="8">
        <v>3.5</v>
      </c>
      <c r="BC45" s="8">
        <v>2.2999999999999998</v>
      </c>
      <c r="BD45" s="8">
        <v>1592.3236995368566</v>
      </c>
      <c r="BE45" s="8">
        <v>24.9</v>
      </c>
      <c r="BF45" s="8">
        <v>11</v>
      </c>
      <c r="BG45" s="8">
        <v>10.5</v>
      </c>
      <c r="BH45" s="8">
        <v>53.3</v>
      </c>
      <c r="BI45" s="8">
        <v>29.905000000000001</v>
      </c>
      <c r="BJ45" s="8">
        <v>58.1</v>
      </c>
      <c r="BK45" s="8">
        <v>28.3</v>
      </c>
      <c r="BL45" s="8">
        <v>104.81</v>
      </c>
      <c r="BM45" s="8">
        <v>16.899999999999999</v>
      </c>
      <c r="BN45" s="8">
        <v>10.3</v>
      </c>
      <c r="BO45" s="8">
        <v>48.2</v>
      </c>
      <c r="BP45" s="8">
        <v>8</v>
      </c>
      <c r="BQ45" s="8">
        <v>7</v>
      </c>
      <c r="BR45" s="8">
        <v>0.27</v>
      </c>
      <c r="BS45" s="8">
        <v>7</v>
      </c>
      <c r="BT45" s="8">
        <v>18</v>
      </c>
      <c r="BU45" s="8">
        <v>15.690000000000005</v>
      </c>
      <c r="BV45" s="8">
        <v>18</v>
      </c>
      <c r="BW45" s="8">
        <v>5</v>
      </c>
      <c r="BX45" s="8">
        <v>24</v>
      </c>
      <c r="BY45" s="8">
        <v>26.8</v>
      </c>
      <c r="BZ45" s="8">
        <v>16.666666666666668</v>
      </c>
      <c r="CA45" s="8">
        <v>27.9</v>
      </c>
      <c r="CB45" s="8">
        <v>0.27204320357978828</v>
      </c>
      <c r="CC45" s="8">
        <v>0.50526315789473686</v>
      </c>
      <c r="CD45" s="8">
        <v>0.38999999999999996</v>
      </c>
      <c r="CE45" s="8">
        <v>0.63240197769345752</v>
      </c>
      <c r="CF45" s="8">
        <v>0.4</v>
      </c>
      <c r="CG45" s="8">
        <v>3.3333333333333333E-2</v>
      </c>
      <c r="CH45" s="8">
        <v>0.77399999999999991</v>
      </c>
      <c r="CI45" s="8">
        <v>0.49</v>
      </c>
      <c r="CJ45" s="8">
        <v>0.32799999999999996</v>
      </c>
      <c r="CK45" s="8">
        <v>0.7</v>
      </c>
      <c r="CL45" s="8">
        <v>1</v>
      </c>
      <c r="CM45" s="8">
        <v>0.8846242775204759</v>
      </c>
      <c r="CN45" s="8">
        <v>0.76142857142857134</v>
      </c>
      <c r="CO45" s="8">
        <v>0.83000000000000007</v>
      </c>
      <c r="CP45" s="8">
        <v>0.70750000000000002</v>
      </c>
      <c r="CQ45" s="8">
        <v>0.95281818181818179</v>
      </c>
      <c r="CR45" s="8">
        <v>0.70416666666666661</v>
      </c>
      <c r="CS45" s="8">
        <v>0.7120238095238095</v>
      </c>
      <c r="CT45" s="8">
        <v>0.60588235294117654</v>
      </c>
      <c r="CU45" s="8">
        <v>0.77741935483870972</v>
      </c>
      <c r="CV45" s="8">
        <v>0.66666666666666663</v>
      </c>
      <c r="CW45" s="8">
        <v>0.58333333333333337</v>
      </c>
      <c r="CX45" s="8">
        <v>0.90000000000000013</v>
      </c>
      <c r="CY45" s="8">
        <v>0.77777777777777779</v>
      </c>
      <c r="CZ45" s="8">
        <v>0.9</v>
      </c>
      <c r="DA45" s="8">
        <v>0.74714285714285733</v>
      </c>
      <c r="DB45" s="8">
        <v>0.8571428571428571</v>
      </c>
      <c r="DC45" s="8">
        <v>0.5</v>
      </c>
      <c r="DD45" s="8">
        <v>0.72727272727272729</v>
      </c>
      <c r="DE45" s="8">
        <v>0.74444444444444446</v>
      </c>
      <c r="DF45" s="8">
        <v>0.55555555555555558</v>
      </c>
      <c r="DG45" s="8">
        <v>0.69750000000000001</v>
      </c>
      <c r="DH45" s="8">
        <v>0.71590316731523229</v>
      </c>
      <c r="DI45" s="8">
        <v>0.67380003344720552</v>
      </c>
    </row>
    <row r="46" spans="1:113" x14ac:dyDescent="0.25">
      <c r="A46" t="s">
        <v>95</v>
      </c>
      <c r="B46" t="s">
        <v>94</v>
      </c>
      <c r="C46" t="s">
        <v>72</v>
      </c>
      <c r="D46">
        <v>10.5</v>
      </c>
      <c r="E46" t="s">
        <v>98</v>
      </c>
      <c r="F46">
        <v>100.52</v>
      </c>
      <c r="G46">
        <v>28</v>
      </c>
      <c r="H46">
        <v>60</v>
      </c>
      <c r="I46">
        <v>41</v>
      </c>
      <c r="J46">
        <v>19</v>
      </c>
      <c r="K46" s="8">
        <v>0.68333333333333335</v>
      </c>
      <c r="L46" s="8">
        <v>22080.875000000025</v>
      </c>
      <c r="M46" s="8">
        <v>34</v>
      </c>
      <c r="N46" s="8">
        <v>2040</v>
      </c>
      <c r="O46" s="8">
        <v>26.6</v>
      </c>
      <c r="P46" s="8">
        <v>9.3000000000000007</v>
      </c>
      <c r="Q46" s="8">
        <v>18.8</v>
      </c>
      <c r="R46" s="8">
        <v>49.6</v>
      </c>
      <c r="S46" s="8">
        <v>1.9</v>
      </c>
      <c r="T46" s="8">
        <v>5</v>
      </c>
      <c r="U46" s="8">
        <v>37.1</v>
      </c>
      <c r="V46" s="8">
        <v>6.1</v>
      </c>
      <c r="W46" s="8">
        <v>7.1</v>
      </c>
      <c r="X46" s="8">
        <v>85.4</v>
      </c>
      <c r="Y46" s="8">
        <v>1.3</v>
      </c>
      <c r="Z46" s="8">
        <v>6</v>
      </c>
      <c r="AA46" s="8">
        <v>7.3</v>
      </c>
      <c r="AB46" s="8">
        <v>0.2</v>
      </c>
      <c r="AC46" s="8">
        <v>3.3</v>
      </c>
      <c r="AD46" s="8">
        <v>2</v>
      </c>
      <c r="AE46" s="8">
        <v>1.8</v>
      </c>
      <c r="AF46" s="8">
        <v>0.4</v>
      </c>
      <c r="AG46" s="8">
        <v>0.8</v>
      </c>
      <c r="AH46" s="8">
        <v>1.5</v>
      </c>
      <c r="AI46" s="8">
        <v>6</v>
      </c>
      <c r="AJ46" s="8">
        <v>115.6</v>
      </c>
      <c r="AK46" s="8">
        <v>107.7</v>
      </c>
      <c r="AL46" s="8">
        <v>15.9</v>
      </c>
      <c r="AM46" s="8">
        <v>3.9</v>
      </c>
      <c r="AN46" s="8">
        <v>16.5</v>
      </c>
      <c r="AO46" s="8">
        <v>7.4</v>
      </c>
      <c r="AP46" s="8">
        <v>21.871999999999996</v>
      </c>
      <c r="AQ46" s="8">
        <v>14</v>
      </c>
      <c r="AR46" s="8">
        <v>0</v>
      </c>
      <c r="AS46" s="8">
        <v>9.5</v>
      </c>
      <c r="AT46" s="8">
        <v>468.5</v>
      </c>
      <c r="AU46" s="8">
        <v>18.8</v>
      </c>
      <c r="AV46" s="8">
        <v>10.84</v>
      </c>
      <c r="AW46" s="8">
        <v>1.2161667885881495</v>
      </c>
      <c r="AX46" s="8">
        <v>12.2</v>
      </c>
      <c r="AY46" s="8">
        <v>0.4</v>
      </c>
      <c r="AZ46" s="8">
        <v>37.199999999999996</v>
      </c>
      <c r="BA46" s="8">
        <v>1.64</v>
      </c>
      <c r="BB46" s="8">
        <v>3.2</v>
      </c>
      <c r="BC46" s="8">
        <v>1.7</v>
      </c>
      <c r="BD46" s="8">
        <v>1630.3758864725216</v>
      </c>
      <c r="BE46" s="8">
        <v>32.4</v>
      </c>
      <c r="BF46" s="8">
        <v>8.4</v>
      </c>
      <c r="BG46" s="8">
        <v>10.6</v>
      </c>
      <c r="BH46" s="8">
        <v>54.6</v>
      </c>
      <c r="BI46" s="8">
        <v>30.920000000000005</v>
      </c>
      <c r="BJ46" s="8">
        <v>60.6</v>
      </c>
      <c r="BK46" s="8">
        <v>30</v>
      </c>
      <c r="BL46" s="8">
        <v>100.33</v>
      </c>
      <c r="BM46" s="8">
        <v>17.2</v>
      </c>
      <c r="BN46" s="8">
        <v>7.9</v>
      </c>
      <c r="BO46" s="8">
        <v>44.8</v>
      </c>
      <c r="BP46" s="8">
        <v>5.9</v>
      </c>
      <c r="BQ46" s="8">
        <v>5</v>
      </c>
      <c r="BR46" s="8">
        <v>0.224</v>
      </c>
      <c r="BS46" s="8">
        <v>3.8</v>
      </c>
      <c r="BT46" s="8">
        <v>8.479706749</v>
      </c>
      <c r="BU46" s="8">
        <v>16.909999999999997</v>
      </c>
      <c r="BV46" s="8">
        <v>8.32</v>
      </c>
      <c r="BW46" s="8">
        <v>4.7</v>
      </c>
      <c r="BX46" s="8">
        <v>22.9</v>
      </c>
      <c r="BY46" s="8">
        <v>26.899999999999991</v>
      </c>
      <c r="BZ46" s="8">
        <v>15.616666666666667</v>
      </c>
      <c r="CA46" s="8">
        <v>30.599999999999991</v>
      </c>
      <c r="CB46" s="8">
        <v>0.28028882165679642</v>
      </c>
      <c r="CC46" s="8">
        <v>0.4947368421052632</v>
      </c>
      <c r="CD46" s="8">
        <v>0.47130434782608693</v>
      </c>
      <c r="CE46" s="8">
        <v>0.67564821588230528</v>
      </c>
      <c r="CF46" s="8">
        <v>0.34857142857142853</v>
      </c>
      <c r="CG46" s="8">
        <v>2.2222222222222223E-2</v>
      </c>
      <c r="CH46" s="8">
        <v>0.74399999999999988</v>
      </c>
      <c r="CI46" s="8">
        <v>0.54666666666666663</v>
      </c>
      <c r="CJ46" s="8">
        <v>0.29199999999999998</v>
      </c>
      <c r="CK46" s="8">
        <v>0.64</v>
      </c>
      <c r="CL46" s="8">
        <v>0.73913043478260876</v>
      </c>
      <c r="CM46" s="8">
        <v>0.90576438137362314</v>
      </c>
      <c r="CN46" s="8">
        <v>0.78</v>
      </c>
      <c r="CO46" s="8">
        <v>0.86571428571428577</v>
      </c>
      <c r="CP46" s="8">
        <v>0.75</v>
      </c>
      <c r="CQ46" s="8">
        <v>0.91209090909090906</v>
      </c>
      <c r="CR46" s="8">
        <v>0.71666666666666667</v>
      </c>
      <c r="CS46" s="8">
        <v>0.73619047619047628</v>
      </c>
      <c r="CT46" s="8">
        <v>0.46470588235294119</v>
      </c>
      <c r="CU46" s="8">
        <v>0.72258064516129028</v>
      </c>
      <c r="CV46" s="8">
        <v>0.4916666666666667</v>
      </c>
      <c r="CW46" s="8">
        <v>0.41666666666666669</v>
      </c>
      <c r="CX46" s="8">
        <v>0.7466666666666667</v>
      </c>
      <c r="CY46" s="8">
        <v>0.42222222222222222</v>
      </c>
      <c r="CZ46" s="8">
        <v>0.42398533745</v>
      </c>
      <c r="DA46" s="8">
        <v>0.80523809523809509</v>
      </c>
      <c r="DB46" s="8">
        <v>0.3961904761904762</v>
      </c>
      <c r="DC46" s="8">
        <v>0.47000000000000003</v>
      </c>
      <c r="DD46" s="8">
        <v>0.69393939393939386</v>
      </c>
      <c r="DE46" s="8">
        <v>0.74722222222222201</v>
      </c>
      <c r="DF46" s="8">
        <v>0.52055555555555555</v>
      </c>
      <c r="DG46" s="8">
        <v>0.76499999999999979</v>
      </c>
      <c r="DH46" s="8">
        <v>0.73760216225472741</v>
      </c>
      <c r="DI46" s="8">
        <v>0.60827965217748348</v>
      </c>
    </row>
    <row r="47" spans="1:113" x14ac:dyDescent="0.25">
      <c r="A47" t="s">
        <v>86</v>
      </c>
      <c r="B47" t="s">
        <v>94</v>
      </c>
      <c r="C47" t="s">
        <v>62</v>
      </c>
      <c r="D47">
        <v>11</v>
      </c>
      <c r="E47" t="s">
        <v>83</v>
      </c>
      <c r="F47">
        <v>103.38</v>
      </c>
      <c r="G47">
        <v>30</v>
      </c>
      <c r="H47">
        <v>73</v>
      </c>
      <c r="I47">
        <v>44</v>
      </c>
      <c r="J47">
        <v>29</v>
      </c>
      <c r="K47" s="8">
        <v>0.60273972602739723</v>
      </c>
      <c r="L47" s="8">
        <v>37985</v>
      </c>
      <c r="M47" s="8">
        <v>36</v>
      </c>
      <c r="N47" s="8">
        <v>2628</v>
      </c>
      <c r="O47" s="8">
        <v>22.9</v>
      </c>
      <c r="P47" s="8">
        <v>8.6</v>
      </c>
      <c r="Q47" s="8">
        <v>20.2</v>
      </c>
      <c r="R47" s="8">
        <v>42.8</v>
      </c>
      <c r="S47" s="8">
        <v>1.6</v>
      </c>
      <c r="T47" s="8">
        <v>5.6</v>
      </c>
      <c r="U47" s="8">
        <v>29</v>
      </c>
      <c r="V47" s="8">
        <v>4.0999999999999996</v>
      </c>
      <c r="W47" s="8">
        <v>6.2</v>
      </c>
      <c r="X47" s="8">
        <v>65.599999999999994</v>
      </c>
      <c r="Y47" s="8">
        <v>1.5</v>
      </c>
      <c r="Z47" s="8">
        <v>9.6</v>
      </c>
      <c r="AA47" s="8">
        <v>11.1</v>
      </c>
      <c r="AB47" s="8">
        <v>0.1</v>
      </c>
      <c r="AC47" s="8">
        <v>10.7</v>
      </c>
      <c r="AD47" s="8">
        <v>4.5</v>
      </c>
      <c r="AE47" s="8">
        <v>1.9</v>
      </c>
      <c r="AF47" s="8">
        <v>0.5</v>
      </c>
      <c r="AG47" s="8">
        <v>0.9</v>
      </c>
      <c r="AH47" s="8">
        <v>3.4</v>
      </c>
      <c r="AI47" s="8">
        <v>4.7</v>
      </c>
      <c r="AJ47" s="8">
        <v>112.4</v>
      </c>
      <c r="AK47" s="8">
        <v>107.4</v>
      </c>
      <c r="AL47" s="8">
        <v>44</v>
      </c>
      <c r="AM47" s="8">
        <v>3.6</v>
      </c>
      <c r="AN47" s="8">
        <v>25.5</v>
      </c>
      <c r="AO47" s="8">
        <v>11.7</v>
      </c>
      <c r="AP47" s="8">
        <v>25.12</v>
      </c>
      <c r="AQ47" s="8">
        <v>57</v>
      </c>
      <c r="AR47" s="8">
        <v>34</v>
      </c>
      <c r="AS47" s="8">
        <v>6.8</v>
      </c>
      <c r="AT47" s="8">
        <v>398</v>
      </c>
      <c r="AU47" s="8">
        <v>18.8</v>
      </c>
      <c r="AV47" s="8">
        <v>5.8100000000000005</v>
      </c>
      <c r="AW47" s="8">
        <v>0.91162420382165599</v>
      </c>
      <c r="AX47" s="8">
        <v>28.2</v>
      </c>
      <c r="AY47" s="8">
        <v>0.2</v>
      </c>
      <c r="AZ47" s="8">
        <v>44.7</v>
      </c>
      <c r="BA47" s="8">
        <v>2.41</v>
      </c>
      <c r="BB47" s="8">
        <v>3.1</v>
      </c>
      <c r="BC47" s="8">
        <v>1.8</v>
      </c>
      <c r="BD47" s="8">
        <v>1589.1789238399915</v>
      </c>
      <c r="BE47" s="8">
        <v>20.3</v>
      </c>
      <c r="BF47" s="8">
        <v>16</v>
      </c>
      <c r="BG47" s="8">
        <v>14.1</v>
      </c>
      <c r="BH47" s="8">
        <v>46.8</v>
      </c>
      <c r="BI47" s="8">
        <v>28.585000000000001</v>
      </c>
      <c r="BJ47" s="8">
        <v>50.1</v>
      </c>
      <c r="BK47" s="8">
        <v>30.1</v>
      </c>
      <c r="BL47" s="8">
        <v>104.93</v>
      </c>
      <c r="BM47" s="8">
        <v>16.399999999999999</v>
      </c>
      <c r="BN47" s="8">
        <v>5</v>
      </c>
      <c r="BO47" s="8">
        <v>55.1</v>
      </c>
      <c r="BP47" s="8">
        <v>4</v>
      </c>
      <c r="BQ47" s="8">
        <v>6.5</v>
      </c>
      <c r="BR47" s="8">
        <v>0.124</v>
      </c>
      <c r="BS47" s="8">
        <v>3.3</v>
      </c>
      <c r="BT47" s="8">
        <v>7.0635645790000003</v>
      </c>
      <c r="BU47" s="8">
        <v>10.880000000000003</v>
      </c>
      <c r="BV47" s="8">
        <v>9.76</v>
      </c>
      <c r="BW47" s="8">
        <v>4.7</v>
      </c>
      <c r="BX47" s="8">
        <v>26.1</v>
      </c>
      <c r="BY47" s="8">
        <v>28.9</v>
      </c>
      <c r="BZ47" s="8">
        <v>13.266666666666667</v>
      </c>
      <c r="CA47" s="8">
        <v>29.300000000000008</v>
      </c>
      <c r="CB47" s="8">
        <v>0.3092895445951202</v>
      </c>
      <c r="CC47" s="8">
        <v>0.4947368421052632</v>
      </c>
      <c r="CD47" s="8">
        <v>0.25260869565217392</v>
      </c>
      <c r="CE47" s="8">
        <v>0.50645789101203109</v>
      </c>
      <c r="CF47" s="8">
        <v>0.80571428571428572</v>
      </c>
      <c r="CG47" s="8">
        <v>1.1111111111111112E-2</v>
      </c>
      <c r="CH47" s="8">
        <v>0.89400000000000002</v>
      </c>
      <c r="CI47" s="8">
        <v>0.80333333333333334</v>
      </c>
      <c r="CJ47" s="8">
        <v>0.44400000000000001</v>
      </c>
      <c r="CK47" s="8">
        <v>0.62</v>
      </c>
      <c r="CL47" s="8">
        <v>0.78260869565217395</v>
      </c>
      <c r="CM47" s="8">
        <v>0.88287717991110637</v>
      </c>
      <c r="CN47" s="8">
        <v>0.66857142857142848</v>
      </c>
      <c r="CO47" s="8">
        <v>0.71571428571428575</v>
      </c>
      <c r="CP47" s="8">
        <v>0.75250000000000006</v>
      </c>
      <c r="CQ47" s="8">
        <v>0.95390909090909093</v>
      </c>
      <c r="CR47" s="8">
        <v>0.68333333333333324</v>
      </c>
      <c r="CS47" s="8">
        <v>0.68059523809523814</v>
      </c>
      <c r="CT47" s="8">
        <v>0.29411764705882354</v>
      </c>
      <c r="CU47" s="8">
        <v>0.88870967741935492</v>
      </c>
      <c r="CV47" s="8">
        <v>0.33333333333333331</v>
      </c>
      <c r="CW47" s="8">
        <v>0.54166666666666663</v>
      </c>
      <c r="CX47" s="8">
        <v>0.41333333333333333</v>
      </c>
      <c r="CY47" s="8">
        <v>0.36666666666666664</v>
      </c>
      <c r="CZ47" s="8">
        <v>0.35317822895000001</v>
      </c>
      <c r="DA47" s="8">
        <v>0.51809523809523816</v>
      </c>
      <c r="DB47" s="8">
        <v>0.46476190476190476</v>
      </c>
      <c r="DC47" s="8">
        <v>0.47000000000000003</v>
      </c>
      <c r="DD47" s="8">
        <v>0.79090909090909101</v>
      </c>
      <c r="DE47" s="8">
        <v>0.8027777777777777</v>
      </c>
      <c r="DF47" s="8">
        <v>0.44222222222222224</v>
      </c>
      <c r="DG47" s="8">
        <v>0.73250000000000015</v>
      </c>
      <c r="DH47" s="8">
        <v>0.81391985419768476</v>
      </c>
      <c r="DI47" s="8">
        <v>0.5993207203908425</v>
      </c>
    </row>
    <row r="48" spans="1:113" x14ac:dyDescent="0.25">
      <c r="A48" t="s">
        <v>86</v>
      </c>
      <c r="B48" t="s">
        <v>91</v>
      </c>
      <c r="C48" t="s">
        <v>62</v>
      </c>
      <c r="D48">
        <v>11</v>
      </c>
      <c r="E48" t="s">
        <v>83</v>
      </c>
      <c r="F48">
        <v>103.38</v>
      </c>
      <c r="G48">
        <v>30</v>
      </c>
      <c r="H48">
        <v>13</v>
      </c>
      <c r="I48">
        <v>9</v>
      </c>
      <c r="J48">
        <v>4</v>
      </c>
      <c r="K48" s="8">
        <v>0.69230769230769229</v>
      </c>
      <c r="L48" s="8">
        <v>9120</v>
      </c>
      <c r="M48" s="8">
        <v>33.200000000000003</v>
      </c>
      <c r="N48" s="8">
        <v>431.6</v>
      </c>
      <c r="O48" s="8">
        <v>23.2</v>
      </c>
      <c r="P48" s="8">
        <v>9.1</v>
      </c>
      <c r="Q48" s="8">
        <v>19.2</v>
      </c>
      <c r="R48" s="8">
        <v>47.2</v>
      </c>
      <c r="S48" s="8">
        <v>1</v>
      </c>
      <c r="T48" s="8">
        <v>4.5999999999999996</v>
      </c>
      <c r="U48" s="8">
        <v>21.7</v>
      </c>
      <c r="V48" s="8">
        <v>4</v>
      </c>
      <c r="W48" s="8">
        <v>6.3</v>
      </c>
      <c r="X48" s="8">
        <v>63.4</v>
      </c>
      <c r="Y48" s="8">
        <v>1.1000000000000001</v>
      </c>
      <c r="Z48" s="8">
        <v>9</v>
      </c>
      <c r="AA48" s="8">
        <v>10.1</v>
      </c>
      <c r="AB48" s="8">
        <v>0.2</v>
      </c>
      <c r="AC48" s="8">
        <v>9.8000000000000007</v>
      </c>
      <c r="AD48" s="8">
        <v>4.0999999999999996</v>
      </c>
      <c r="AE48" s="8">
        <v>2</v>
      </c>
      <c r="AF48" s="8">
        <v>0.2</v>
      </c>
      <c r="AG48" s="8">
        <v>0.8</v>
      </c>
      <c r="AH48" s="8">
        <v>3.5</v>
      </c>
      <c r="AI48" s="8">
        <v>4.8</v>
      </c>
      <c r="AJ48" s="8">
        <v>113.9</v>
      </c>
      <c r="AK48" s="8">
        <v>102.4</v>
      </c>
      <c r="AL48" s="8">
        <v>42.8</v>
      </c>
      <c r="AM48" s="8">
        <v>2.9</v>
      </c>
      <c r="AN48" s="8">
        <v>25</v>
      </c>
      <c r="AO48" s="8">
        <v>11.4</v>
      </c>
      <c r="AP48" s="8">
        <v>24.203999999999997</v>
      </c>
      <c r="AQ48" s="8">
        <v>10</v>
      </c>
      <c r="AR48" s="8">
        <v>3</v>
      </c>
      <c r="AS48" s="8">
        <v>9</v>
      </c>
      <c r="AT48" s="8">
        <v>396</v>
      </c>
      <c r="AU48" s="8">
        <v>18.799999999999997</v>
      </c>
      <c r="AV48" s="8">
        <v>6.8000000000000007</v>
      </c>
      <c r="AW48" s="8">
        <v>0.95851925301603047</v>
      </c>
      <c r="AX48" s="8">
        <v>27.4</v>
      </c>
      <c r="AY48" s="8">
        <v>0.5</v>
      </c>
      <c r="AZ48" s="8">
        <v>43.099999999999994</v>
      </c>
      <c r="BA48" s="8">
        <v>2.4</v>
      </c>
      <c r="BB48" s="8">
        <v>3.2</v>
      </c>
      <c r="BC48" s="8">
        <v>2.1</v>
      </c>
      <c r="BD48" s="8">
        <v>1578.3254702209272</v>
      </c>
      <c r="BE48" s="8">
        <v>20.8</v>
      </c>
      <c r="BF48" s="8">
        <v>15</v>
      </c>
      <c r="BG48" s="8">
        <v>13.8</v>
      </c>
      <c r="BH48" s="8">
        <v>49.8</v>
      </c>
      <c r="BI48" s="8">
        <v>29.550000000000004</v>
      </c>
      <c r="BJ48" s="8">
        <v>52.6</v>
      </c>
      <c r="BK48" s="8">
        <v>30.9</v>
      </c>
      <c r="BL48" s="8">
        <v>105.94</v>
      </c>
      <c r="BM48" s="8">
        <v>18</v>
      </c>
      <c r="BN48" s="8">
        <v>11.5</v>
      </c>
      <c r="BO48" s="8">
        <v>52.3</v>
      </c>
      <c r="BP48" s="8">
        <v>8.1</v>
      </c>
      <c r="BQ48" s="8">
        <v>10</v>
      </c>
      <c r="BR48" s="8">
        <v>0.19</v>
      </c>
      <c r="BS48" s="8">
        <v>6</v>
      </c>
      <c r="BT48" s="8">
        <v>10</v>
      </c>
      <c r="BU48" s="8">
        <v>11.910000000000005</v>
      </c>
      <c r="BV48" s="8">
        <v>10.5</v>
      </c>
      <c r="BW48" s="8">
        <v>5.5</v>
      </c>
      <c r="BX48" s="8">
        <v>28</v>
      </c>
      <c r="BY48" s="8">
        <v>28.799999999999997</v>
      </c>
      <c r="BZ48" s="8">
        <v>13.2</v>
      </c>
      <c r="CA48" s="8">
        <v>29.299999999999994</v>
      </c>
      <c r="CB48" s="8">
        <v>0.30828927567943992</v>
      </c>
      <c r="CC48" s="8">
        <v>0.49473684210526309</v>
      </c>
      <c r="CD48" s="8">
        <v>0.29565217391304349</v>
      </c>
      <c r="CE48" s="8">
        <v>0.53251069612001689</v>
      </c>
      <c r="CF48" s="8">
        <v>0.78285714285714281</v>
      </c>
      <c r="CG48" s="8">
        <v>2.7777777777777776E-2</v>
      </c>
      <c r="CH48" s="8">
        <v>0.86199999999999988</v>
      </c>
      <c r="CI48" s="8">
        <v>0.79999999999999993</v>
      </c>
      <c r="CJ48" s="8">
        <v>0.40399999999999997</v>
      </c>
      <c r="CK48" s="8">
        <v>0.64</v>
      </c>
      <c r="CL48" s="8">
        <v>0.91304347826086962</v>
      </c>
      <c r="CM48" s="8">
        <v>0.87684748345607066</v>
      </c>
      <c r="CN48" s="8">
        <v>0.71142857142857141</v>
      </c>
      <c r="CO48" s="8">
        <v>0.75142857142857145</v>
      </c>
      <c r="CP48" s="8">
        <v>0.77249999999999996</v>
      </c>
      <c r="CQ48" s="8">
        <v>0.96309090909090911</v>
      </c>
      <c r="CR48" s="8">
        <v>0.75</v>
      </c>
      <c r="CS48" s="8">
        <v>0.70357142857142863</v>
      </c>
      <c r="CT48" s="8">
        <v>0.67647058823529416</v>
      </c>
      <c r="CU48" s="8">
        <v>0.84354838709677415</v>
      </c>
      <c r="CV48" s="8">
        <v>0.67499999999999993</v>
      </c>
      <c r="CW48" s="8">
        <v>0.83333333333333337</v>
      </c>
      <c r="CX48" s="8">
        <v>0.63333333333333341</v>
      </c>
      <c r="CY48" s="8">
        <v>0.66666666666666663</v>
      </c>
      <c r="CZ48" s="8">
        <v>0.5</v>
      </c>
      <c r="DA48" s="8">
        <v>0.56714285714285739</v>
      </c>
      <c r="DB48" s="8">
        <v>0.5</v>
      </c>
      <c r="DC48" s="8">
        <v>0.55000000000000004</v>
      </c>
      <c r="DD48" s="8">
        <v>0.84848484848484851</v>
      </c>
      <c r="DE48" s="8">
        <v>0.79999999999999993</v>
      </c>
      <c r="DF48" s="8">
        <v>0.44</v>
      </c>
      <c r="DG48" s="8">
        <v>0.73249999999999982</v>
      </c>
      <c r="DH48" s="8">
        <v>0.81128756757747345</v>
      </c>
      <c r="DI48" s="8">
        <v>0.66747539552750768</v>
      </c>
    </row>
    <row r="49" spans="1:113" x14ac:dyDescent="0.25">
      <c r="A49" t="s">
        <v>66</v>
      </c>
      <c r="B49" t="s">
        <v>93</v>
      </c>
      <c r="C49" t="s">
        <v>62</v>
      </c>
      <c r="D49">
        <v>11</v>
      </c>
      <c r="E49" t="s">
        <v>67</v>
      </c>
      <c r="F49">
        <v>98.39</v>
      </c>
      <c r="G49">
        <v>29</v>
      </c>
      <c r="H49">
        <v>58</v>
      </c>
      <c r="I49">
        <v>35</v>
      </c>
      <c r="J49">
        <v>23</v>
      </c>
      <c r="K49" s="8">
        <v>0.60344827586206895</v>
      </c>
      <c r="L49" s="8">
        <v>14602.250000000025</v>
      </c>
      <c r="M49" s="8">
        <v>37.4</v>
      </c>
      <c r="N49" s="8">
        <v>2169.1999999999998</v>
      </c>
      <c r="O49" s="8">
        <v>36.6</v>
      </c>
      <c r="P49" s="8">
        <v>10.8</v>
      </c>
      <c r="Q49" s="8">
        <v>24.5</v>
      </c>
      <c r="R49" s="8">
        <v>44</v>
      </c>
      <c r="S49" s="8">
        <v>4.9000000000000004</v>
      </c>
      <c r="T49" s="8">
        <v>13.5</v>
      </c>
      <c r="U49" s="8">
        <v>36.4</v>
      </c>
      <c r="V49" s="8">
        <v>10.1</v>
      </c>
      <c r="W49" s="8">
        <v>11.6</v>
      </c>
      <c r="X49" s="8">
        <v>87.6</v>
      </c>
      <c r="Y49" s="8">
        <v>0.9</v>
      </c>
      <c r="Z49" s="8">
        <v>5.6</v>
      </c>
      <c r="AA49" s="8">
        <v>6.6</v>
      </c>
      <c r="AB49" s="8">
        <v>0.3</v>
      </c>
      <c r="AC49" s="8">
        <v>7.7</v>
      </c>
      <c r="AD49" s="8">
        <v>5.3</v>
      </c>
      <c r="AE49" s="8">
        <v>2.2000000000000002</v>
      </c>
      <c r="AF49" s="8">
        <v>0.8</v>
      </c>
      <c r="AG49" s="8">
        <v>1.5</v>
      </c>
      <c r="AH49" s="8">
        <v>3.2</v>
      </c>
      <c r="AI49" s="8">
        <v>7.7</v>
      </c>
      <c r="AJ49" s="8">
        <v>115</v>
      </c>
      <c r="AK49" s="8">
        <v>112.3</v>
      </c>
      <c r="AL49" s="8">
        <v>40.1</v>
      </c>
      <c r="AM49" s="8">
        <v>2.5</v>
      </c>
      <c r="AN49" s="8">
        <v>15.4</v>
      </c>
      <c r="AO49" s="8">
        <v>12.7</v>
      </c>
      <c r="AP49" s="8">
        <v>33.024000000000001</v>
      </c>
      <c r="AQ49" s="8">
        <v>23</v>
      </c>
      <c r="AR49" s="8">
        <v>6</v>
      </c>
      <c r="AS49" s="8">
        <v>14.5</v>
      </c>
      <c r="AT49" s="8">
        <v>850</v>
      </c>
      <c r="AU49" s="8">
        <v>18.100000000000001</v>
      </c>
      <c r="AV49" s="8">
        <v>8.24</v>
      </c>
      <c r="AW49" s="8">
        <v>1.1082848837209303</v>
      </c>
      <c r="AX49" s="8">
        <v>18.2</v>
      </c>
      <c r="AY49" s="8">
        <v>0.7</v>
      </c>
      <c r="AZ49" s="8">
        <v>50.900000000000006</v>
      </c>
      <c r="BA49" s="8">
        <v>1.44</v>
      </c>
      <c r="BB49" s="8">
        <v>3.8</v>
      </c>
      <c r="BC49" s="8">
        <v>1.6</v>
      </c>
      <c r="BD49" s="8">
        <v>1596.6013006632788</v>
      </c>
      <c r="BE49" s="8">
        <v>41.2</v>
      </c>
      <c r="BF49" s="8">
        <v>15</v>
      </c>
      <c r="BG49" s="8">
        <v>8.8000000000000007</v>
      </c>
      <c r="BH49" s="8">
        <v>54</v>
      </c>
      <c r="BI49" s="8">
        <v>33.290000000000006</v>
      </c>
      <c r="BJ49" s="8">
        <v>61.8</v>
      </c>
      <c r="BK49" s="8">
        <v>39.4</v>
      </c>
      <c r="BL49" s="8">
        <v>98.08</v>
      </c>
      <c r="BM49" s="8">
        <v>19.899999999999999</v>
      </c>
      <c r="BN49" s="8">
        <v>2.8</v>
      </c>
      <c r="BO49" s="8">
        <v>59.4</v>
      </c>
      <c r="BP49" s="8">
        <v>2</v>
      </c>
      <c r="BQ49" s="8">
        <v>10.5</v>
      </c>
      <c r="BR49" s="8">
        <v>0.245</v>
      </c>
      <c r="BS49" s="8">
        <v>4</v>
      </c>
      <c r="BT49" s="8">
        <v>19</v>
      </c>
      <c r="BU49" s="8">
        <v>18.22000000000001</v>
      </c>
      <c r="BV49" s="8">
        <v>19</v>
      </c>
      <c r="BW49" s="8">
        <v>9.5</v>
      </c>
      <c r="BX49" s="8">
        <v>20.5</v>
      </c>
      <c r="BY49" s="8">
        <v>33.400000000000006</v>
      </c>
      <c r="BZ49" s="8">
        <v>28.333333333333332</v>
      </c>
      <c r="CA49" s="8">
        <v>36.400000000000006</v>
      </c>
      <c r="CB49" s="8">
        <v>0.35876880171648662</v>
      </c>
      <c r="CC49" s="8">
        <v>0.47631578947368425</v>
      </c>
      <c r="CD49" s="8">
        <v>0.35826086956521741</v>
      </c>
      <c r="CE49" s="8">
        <v>0.61571382428940569</v>
      </c>
      <c r="CF49" s="8">
        <v>0.52</v>
      </c>
      <c r="CG49" s="8">
        <v>3.888888888888889E-2</v>
      </c>
      <c r="CH49" s="8">
        <v>1.018</v>
      </c>
      <c r="CI49" s="8">
        <v>0.48</v>
      </c>
      <c r="CJ49" s="8">
        <v>0.26400000000000001</v>
      </c>
      <c r="CK49" s="8">
        <v>0.76</v>
      </c>
      <c r="CL49" s="8">
        <v>0.69565217391304357</v>
      </c>
      <c r="CM49" s="8">
        <v>0.8870007225907105</v>
      </c>
      <c r="CN49" s="8">
        <v>0.77142857142857146</v>
      </c>
      <c r="CO49" s="8">
        <v>0.88285714285714278</v>
      </c>
      <c r="CP49" s="8">
        <v>0.98499999999999999</v>
      </c>
      <c r="CQ49" s="8">
        <v>0.89163636363636367</v>
      </c>
      <c r="CR49" s="8">
        <v>0.82916666666666661</v>
      </c>
      <c r="CS49" s="8">
        <v>0.79261904761904778</v>
      </c>
      <c r="CT49" s="8">
        <v>0.16470588235294117</v>
      </c>
      <c r="CU49" s="8">
        <v>0.95806451612903221</v>
      </c>
      <c r="CV49" s="8">
        <v>0.16666666666666666</v>
      </c>
      <c r="CW49" s="8">
        <v>0.875</v>
      </c>
      <c r="CX49" s="8">
        <v>0.81666666666666665</v>
      </c>
      <c r="CY49" s="8">
        <v>0.44444444444444442</v>
      </c>
      <c r="CZ49" s="8">
        <v>0.95</v>
      </c>
      <c r="DA49" s="8">
        <v>0.86761904761904807</v>
      </c>
      <c r="DB49" s="8">
        <v>0.90476190476190477</v>
      </c>
      <c r="DC49" s="8">
        <v>0.95</v>
      </c>
      <c r="DD49" s="8">
        <v>0.62121212121212122</v>
      </c>
      <c r="DE49" s="8">
        <v>0.92777777777777792</v>
      </c>
      <c r="DF49" s="8">
        <v>0.94444444444444442</v>
      </c>
      <c r="DG49" s="8">
        <v>0.91000000000000014</v>
      </c>
      <c r="DH49" s="8">
        <v>0.94412842556970167</v>
      </c>
      <c r="DI49" s="8">
        <v>0.70975099870542147</v>
      </c>
    </row>
    <row r="50" spans="1:113" x14ac:dyDescent="0.25">
      <c r="A50" t="s">
        <v>82</v>
      </c>
      <c r="B50" t="s">
        <v>91</v>
      </c>
      <c r="C50" t="s">
        <v>72</v>
      </c>
      <c r="D50">
        <v>10.5</v>
      </c>
      <c r="E50" t="s">
        <v>83</v>
      </c>
      <c r="F50">
        <v>103.38</v>
      </c>
      <c r="G50">
        <v>29</v>
      </c>
      <c r="H50">
        <v>21</v>
      </c>
      <c r="I50">
        <v>14</v>
      </c>
      <c r="J50">
        <v>7</v>
      </c>
      <c r="K50" s="8">
        <v>0.66666666666666663</v>
      </c>
      <c r="L50" s="8">
        <v>8305</v>
      </c>
      <c r="M50" s="8">
        <v>34.9</v>
      </c>
      <c r="N50" s="8">
        <v>732.9</v>
      </c>
      <c r="O50" s="8">
        <v>23.5</v>
      </c>
      <c r="P50" s="8">
        <v>8.1</v>
      </c>
      <c r="Q50" s="8">
        <v>19.5</v>
      </c>
      <c r="R50" s="8">
        <v>41.8</v>
      </c>
      <c r="S50" s="8">
        <v>3.1</v>
      </c>
      <c r="T50" s="8">
        <v>8.9</v>
      </c>
      <c r="U50" s="8">
        <v>35.5</v>
      </c>
      <c r="V50" s="8">
        <v>4.0999999999999996</v>
      </c>
      <c r="W50" s="8">
        <v>5</v>
      </c>
      <c r="X50" s="8">
        <v>82.7</v>
      </c>
      <c r="Y50" s="8">
        <v>1.4</v>
      </c>
      <c r="Z50" s="8">
        <v>6.3</v>
      </c>
      <c r="AA50" s="8">
        <v>7.7</v>
      </c>
      <c r="AB50" s="8">
        <v>0.3</v>
      </c>
      <c r="AC50" s="8">
        <v>4.3</v>
      </c>
      <c r="AD50" s="8">
        <v>3</v>
      </c>
      <c r="AE50" s="8">
        <v>2.2000000000000002</v>
      </c>
      <c r="AF50" s="8">
        <v>0.9</v>
      </c>
      <c r="AG50" s="8">
        <v>0.5</v>
      </c>
      <c r="AH50" s="8">
        <v>3.1</v>
      </c>
      <c r="AI50" s="8">
        <v>4</v>
      </c>
      <c r="AJ50" s="8">
        <v>110.3</v>
      </c>
      <c r="AK50" s="8">
        <v>100.9</v>
      </c>
      <c r="AL50" s="8">
        <v>18.5</v>
      </c>
      <c r="AM50" s="8">
        <v>3.5</v>
      </c>
      <c r="AN50" s="8">
        <v>16.899999999999999</v>
      </c>
      <c r="AO50" s="8">
        <v>10.4</v>
      </c>
      <c r="AP50" s="8">
        <v>22.52</v>
      </c>
      <c r="AQ50" s="8">
        <v>6</v>
      </c>
      <c r="AR50" s="8">
        <v>0</v>
      </c>
      <c r="AS50" s="8">
        <v>12.5</v>
      </c>
      <c r="AT50" s="8">
        <v>450</v>
      </c>
      <c r="AU50" s="8">
        <v>18.100000000000001</v>
      </c>
      <c r="AV50" s="8">
        <v>8.23</v>
      </c>
      <c r="AW50" s="8">
        <v>1.0435168738898757</v>
      </c>
      <c r="AX50" s="8">
        <v>14.9</v>
      </c>
      <c r="AY50" s="8">
        <v>0.7</v>
      </c>
      <c r="AZ50" s="8">
        <v>35.5</v>
      </c>
      <c r="BA50" s="8">
        <v>1.43</v>
      </c>
      <c r="BB50" s="8">
        <v>3.5</v>
      </c>
      <c r="BC50" s="8">
        <v>2.1</v>
      </c>
      <c r="BD50" s="8">
        <v>1578.3254702209272</v>
      </c>
      <c r="BE50" s="8">
        <v>21</v>
      </c>
      <c r="BF50" s="8">
        <v>12</v>
      </c>
      <c r="BG50" s="8">
        <v>10</v>
      </c>
      <c r="BH50" s="8">
        <v>49.9</v>
      </c>
      <c r="BI50" s="8">
        <v>28.11</v>
      </c>
      <c r="BJ50" s="8">
        <v>54.3</v>
      </c>
      <c r="BK50" s="8">
        <v>27.8</v>
      </c>
      <c r="BL50" s="8">
        <v>104.35</v>
      </c>
      <c r="BM50" s="8">
        <v>14.4</v>
      </c>
      <c r="BN50" s="8">
        <v>9.4</v>
      </c>
      <c r="BO50" s="8">
        <v>45.4</v>
      </c>
      <c r="BP50" s="8">
        <v>7</v>
      </c>
      <c r="BQ50" s="8">
        <v>6</v>
      </c>
      <c r="BR50" s="8">
        <v>0.24</v>
      </c>
      <c r="BS50" s="8">
        <v>6</v>
      </c>
      <c r="BT50" s="8">
        <v>17</v>
      </c>
      <c r="BU50" s="8">
        <v>12.910000000000005</v>
      </c>
      <c r="BV50" s="8">
        <v>17</v>
      </c>
      <c r="BW50" s="8">
        <v>4.5</v>
      </c>
      <c r="BX50" s="8">
        <v>23</v>
      </c>
      <c r="BY50" s="8">
        <v>23.300000000000004</v>
      </c>
      <c r="BZ50" s="8">
        <v>15</v>
      </c>
      <c r="CA50" s="8">
        <v>23.7</v>
      </c>
      <c r="CB50" s="8">
        <v>0.23817842052554616</v>
      </c>
      <c r="CC50" s="8">
        <v>0.47631578947368425</v>
      </c>
      <c r="CD50" s="8">
        <v>0.35782608695652174</v>
      </c>
      <c r="CE50" s="8">
        <v>0.57973159660548645</v>
      </c>
      <c r="CF50" s="8">
        <v>0.42571428571428571</v>
      </c>
      <c r="CG50" s="8">
        <v>3.888888888888889E-2</v>
      </c>
      <c r="CH50" s="8">
        <v>0.71</v>
      </c>
      <c r="CI50" s="8">
        <v>0.47666666666666663</v>
      </c>
      <c r="CJ50" s="8">
        <v>0.308</v>
      </c>
      <c r="CK50" s="8">
        <v>0.7</v>
      </c>
      <c r="CL50" s="8">
        <v>0.91304347826086962</v>
      </c>
      <c r="CM50" s="8">
        <v>0.87684748345607066</v>
      </c>
      <c r="CN50" s="8">
        <v>0.71285714285714286</v>
      </c>
      <c r="CO50" s="8">
        <v>0.77571428571428569</v>
      </c>
      <c r="CP50" s="8">
        <v>0.69500000000000006</v>
      </c>
      <c r="CQ50" s="8">
        <v>0.94863636363636361</v>
      </c>
      <c r="CR50" s="8">
        <v>0.6</v>
      </c>
      <c r="CS50" s="8">
        <v>0.66928571428571426</v>
      </c>
      <c r="CT50" s="8">
        <v>0.55294117647058827</v>
      </c>
      <c r="CU50" s="8">
        <v>0.73225806451612896</v>
      </c>
      <c r="CV50" s="8">
        <v>0.58333333333333337</v>
      </c>
      <c r="CW50" s="8">
        <v>0.5</v>
      </c>
      <c r="CX50" s="8">
        <v>0.8</v>
      </c>
      <c r="CY50" s="8">
        <v>0.66666666666666663</v>
      </c>
      <c r="CZ50" s="8">
        <v>0.85</v>
      </c>
      <c r="DA50" s="8">
        <v>0.61476190476190506</v>
      </c>
      <c r="DB50" s="8">
        <v>0.80952380952380953</v>
      </c>
      <c r="DC50" s="8">
        <v>0.45</v>
      </c>
      <c r="DD50" s="8">
        <v>0.69696969696969702</v>
      </c>
      <c r="DE50" s="8">
        <v>0.64722222222222237</v>
      </c>
      <c r="DF50" s="8">
        <v>0.5</v>
      </c>
      <c r="DG50" s="8">
        <v>0.59250000000000003</v>
      </c>
      <c r="DH50" s="8">
        <v>0.62678531717248986</v>
      </c>
      <c r="DI50" s="8">
        <v>0.62148406169227566</v>
      </c>
    </row>
    <row r="51" spans="1:113" x14ac:dyDescent="0.25">
      <c r="A51" t="s">
        <v>78</v>
      </c>
      <c r="B51" t="s">
        <v>93</v>
      </c>
      <c r="C51" t="s">
        <v>72</v>
      </c>
      <c r="D51">
        <v>10.5</v>
      </c>
      <c r="E51" t="s">
        <v>99</v>
      </c>
      <c r="F51">
        <v>103.6</v>
      </c>
      <c r="G51">
        <v>34</v>
      </c>
      <c r="H51">
        <v>43</v>
      </c>
      <c r="I51">
        <v>24</v>
      </c>
      <c r="J51">
        <v>19</v>
      </c>
      <c r="K51" s="8">
        <v>0.55813953488372092</v>
      </c>
      <c r="L51" s="8">
        <v>27980</v>
      </c>
      <c r="M51" s="8">
        <v>35.299999999999997</v>
      </c>
      <c r="N51" s="8">
        <v>1517.8999999999999</v>
      </c>
      <c r="O51" s="8">
        <v>26.9</v>
      </c>
      <c r="P51" s="8">
        <v>9.9</v>
      </c>
      <c r="Q51" s="8">
        <v>19.399999999999999</v>
      </c>
      <c r="R51" s="8">
        <v>51.1</v>
      </c>
      <c r="S51" s="8">
        <v>2</v>
      </c>
      <c r="T51" s="8">
        <v>5.8</v>
      </c>
      <c r="U51" s="8">
        <v>35.1</v>
      </c>
      <c r="V51" s="8">
        <v>5</v>
      </c>
      <c r="W51" s="8">
        <v>7.5</v>
      </c>
      <c r="X51" s="8">
        <v>67</v>
      </c>
      <c r="Y51" s="8">
        <v>1</v>
      </c>
      <c r="Z51" s="8">
        <v>7.7</v>
      </c>
      <c r="AA51" s="8">
        <v>8.6999999999999993</v>
      </c>
      <c r="AB51" s="8">
        <v>0.6</v>
      </c>
      <c r="AC51" s="8">
        <v>7.8</v>
      </c>
      <c r="AD51" s="8">
        <v>3.5</v>
      </c>
      <c r="AE51" s="8">
        <v>1.4</v>
      </c>
      <c r="AF51" s="8">
        <v>0.7</v>
      </c>
      <c r="AG51" s="8">
        <v>1</v>
      </c>
      <c r="AH51" s="8">
        <v>1.7</v>
      </c>
      <c r="AI51" s="8">
        <v>5.5</v>
      </c>
      <c r="AJ51" s="8">
        <v>108.4</v>
      </c>
      <c r="AK51" s="8">
        <v>106.5</v>
      </c>
      <c r="AL51" s="8">
        <v>35.700000000000003</v>
      </c>
      <c r="AM51" s="8">
        <v>2.9</v>
      </c>
      <c r="AN51" s="8">
        <v>19.600000000000001</v>
      </c>
      <c r="AO51" s="8">
        <v>10.3</v>
      </c>
      <c r="AP51" s="8">
        <v>24.423999999999999</v>
      </c>
      <c r="AQ51" s="8">
        <v>25</v>
      </c>
      <c r="AR51" s="8">
        <v>6</v>
      </c>
      <c r="AS51" s="8">
        <v>7.5</v>
      </c>
      <c r="AT51" s="8">
        <v>420</v>
      </c>
      <c r="AU51" s="8">
        <v>17.699999999999996</v>
      </c>
      <c r="AV51" s="8">
        <v>8.5500000000000007</v>
      </c>
      <c r="AW51" s="8">
        <v>1.1013756960366852</v>
      </c>
      <c r="AX51" s="8">
        <v>23.1</v>
      </c>
      <c r="AY51" s="8">
        <v>1.4</v>
      </c>
      <c r="AZ51" s="8">
        <v>43.399999999999991</v>
      </c>
      <c r="BA51" s="8">
        <v>2.25</v>
      </c>
      <c r="BB51" s="8">
        <v>1.8</v>
      </c>
      <c r="BC51" s="8">
        <v>1.7</v>
      </c>
      <c r="BD51" s="8">
        <v>1516.204766632392</v>
      </c>
      <c r="BE51" s="8">
        <v>25.8</v>
      </c>
      <c r="BF51" s="8">
        <v>13</v>
      </c>
      <c r="BG51" s="8">
        <v>11.6</v>
      </c>
      <c r="BH51" s="8">
        <v>56.4</v>
      </c>
      <c r="BI51" s="8">
        <v>32</v>
      </c>
      <c r="BJ51" s="8">
        <v>59.2</v>
      </c>
      <c r="BK51" s="8">
        <v>30.2</v>
      </c>
      <c r="BL51" s="8">
        <v>104.56</v>
      </c>
      <c r="BM51" s="8">
        <v>19.100000000000001</v>
      </c>
      <c r="BN51" s="8">
        <v>2</v>
      </c>
      <c r="BO51" s="8">
        <v>51.9</v>
      </c>
      <c r="BP51" s="8">
        <v>2.1</v>
      </c>
      <c r="BQ51" s="8">
        <v>8.1999999999999993</v>
      </c>
      <c r="BR51" s="8">
        <v>0.18</v>
      </c>
      <c r="BS51" s="8">
        <v>4.8</v>
      </c>
      <c r="BT51" s="8">
        <v>8.5</v>
      </c>
      <c r="BU51" s="8">
        <v>16</v>
      </c>
      <c r="BV51" s="8">
        <v>11.1</v>
      </c>
      <c r="BW51" s="8">
        <v>5</v>
      </c>
      <c r="BX51" s="8">
        <v>31</v>
      </c>
      <c r="BY51" s="8">
        <v>29.999999999999993</v>
      </c>
      <c r="BZ51" s="8">
        <v>14</v>
      </c>
      <c r="CA51" s="8">
        <v>32.799999999999997</v>
      </c>
      <c r="CB51" s="8">
        <v>0.31539034764296636</v>
      </c>
      <c r="CC51" s="8">
        <v>0.46578947368421042</v>
      </c>
      <c r="CD51" s="8">
        <v>0.37173913043478263</v>
      </c>
      <c r="CE51" s="8">
        <v>0.61187538668704733</v>
      </c>
      <c r="CF51" s="8">
        <v>0.66</v>
      </c>
      <c r="CG51" s="8">
        <v>7.7777777777777779E-2</v>
      </c>
      <c r="CH51" s="8">
        <v>0.86799999999999988</v>
      </c>
      <c r="CI51" s="8">
        <v>0.75</v>
      </c>
      <c r="CJ51" s="8">
        <v>0.34799999999999998</v>
      </c>
      <c r="CK51" s="8">
        <v>0.36</v>
      </c>
      <c r="CL51" s="8">
        <v>0.73913043478260876</v>
      </c>
      <c r="CM51" s="8">
        <v>0.84233598146243993</v>
      </c>
      <c r="CN51" s="8">
        <v>0.80571428571428572</v>
      </c>
      <c r="CO51" s="8">
        <v>0.84571428571428575</v>
      </c>
      <c r="CP51" s="8">
        <v>0.755</v>
      </c>
      <c r="CQ51" s="8">
        <v>0.95054545454545458</v>
      </c>
      <c r="CR51" s="8">
        <v>0.79583333333333339</v>
      </c>
      <c r="CS51" s="8">
        <v>0.76190476190476186</v>
      </c>
      <c r="CT51" s="8">
        <v>0.11764705882352941</v>
      </c>
      <c r="CU51" s="8">
        <v>0.83709677419354833</v>
      </c>
      <c r="CV51" s="8">
        <v>0.17500000000000002</v>
      </c>
      <c r="CW51" s="8">
        <v>0.68333333333333324</v>
      </c>
      <c r="CX51" s="8">
        <v>0.6</v>
      </c>
      <c r="CY51" s="8">
        <v>0.53333333333333333</v>
      </c>
      <c r="CZ51" s="8">
        <v>0.42499999999999999</v>
      </c>
      <c r="DA51" s="8">
        <v>0.76190476190476186</v>
      </c>
      <c r="DB51" s="8">
        <v>0.52857142857142858</v>
      </c>
      <c r="DC51" s="8">
        <v>0.5</v>
      </c>
      <c r="DD51" s="8">
        <v>0.93939393939393945</v>
      </c>
      <c r="DE51" s="8">
        <v>0.83333333333333315</v>
      </c>
      <c r="DF51" s="8">
        <v>0.46666666666666667</v>
      </c>
      <c r="DG51" s="8">
        <v>0.82</v>
      </c>
      <c r="DH51" s="8">
        <v>0.8299745990604378</v>
      </c>
      <c r="DI51" s="8">
        <v>0.62689423545797818</v>
      </c>
    </row>
    <row r="52" spans="1:113" x14ac:dyDescent="0.25">
      <c r="A52" t="s">
        <v>78</v>
      </c>
      <c r="B52" t="s">
        <v>94</v>
      </c>
      <c r="C52" t="s">
        <v>72</v>
      </c>
      <c r="D52">
        <v>10.5</v>
      </c>
      <c r="E52" t="s">
        <v>99</v>
      </c>
      <c r="F52">
        <v>103.6</v>
      </c>
      <c r="G52">
        <v>34</v>
      </c>
      <c r="H52">
        <v>55</v>
      </c>
      <c r="I52">
        <v>28</v>
      </c>
      <c r="J52">
        <v>27</v>
      </c>
      <c r="K52" s="8">
        <v>0.50909090909090904</v>
      </c>
      <c r="L52" s="8">
        <v>37900</v>
      </c>
      <c r="M52" s="8">
        <v>35.200000000000003</v>
      </c>
      <c r="N52" s="8">
        <v>1936.0000000000002</v>
      </c>
      <c r="O52" s="8">
        <v>27.4</v>
      </c>
      <c r="P52" s="8">
        <v>10.1</v>
      </c>
      <c r="Q52" s="8">
        <v>19.899999999999999</v>
      </c>
      <c r="R52" s="8">
        <v>51</v>
      </c>
      <c r="S52" s="8">
        <v>2</v>
      </c>
      <c r="T52" s="8">
        <v>5.9</v>
      </c>
      <c r="U52" s="8">
        <v>33.9</v>
      </c>
      <c r="V52" s="8">
        <v>5.0999999999999996</v>
      </c>
      <c r="W52" s="8">
        <v>7.6</v>
      </c>
      <c r="X52" s="8">
        <v>66.5</v>
      </c>
      <c r="Y52" s="8">
        <v>1</v>
      </c>
      <c r="Z52" s="8">
        <v>7.4</v>
      </c>
      <c r="AA52" s="8">
        <v>8.5</v>
      </c>
      <c r="AB52" s="8">
        <v>0.7</v>
      </c>
      <c r="AC52" s="8">
        <v>8.3000000000000007</v>
      </c>
      <c r="AD52" s="8">
        <v>3.6</v>
      </c>
      <c r="AE52" s="8">
        <v>1.3</v>
      </c>
      <c r="AF52" s="8">
        <v>0.6</v>
      </c>
      <c r="AG52" s="8">
        <v>0.9</v>
      </c>
      <c r="AH52" s="8">
        <v>1.7</v>
      </c>
      <c r="AI52" s="8">
        <v>5.8</v>
      </c>
      <c r="AJ52" s="8">
        <v>109.6</v>
      </c>
      <c r="AK52" s="8">
        <v>107.6</v>
      </c>
      <c r="AL52" s="8">
        <v>37.6</v>
      </c>
      <c r="AM52" s="8">
        <v>2.9</v>
      </c>
      <c r="AN52" s="8">
        <v>19.3</v>
      </c>
      <c r="AO52" s="8">
        <v>10.199999999999999</v>
      </c>
      <c r="AP52" s="8">
        <v>25.048000000000002</v>
      </c>
      <c r="AQ52" s="8">
        <v>32</v>
      </c>
      <c r="AR52" s="8">
        <v>8</v>
      </c>
      <c r="AS52" s="8">
        <v>7.2</v>
      </c>
      <c r="AT52" s="8">
        <v>437.8</v>
      </c>
      <c r="AU52" s="8">
        <v>17.5</v>
      </c>
      <c r="AV52" s="8">
        <v>8.6999999999999993</v>
      </c>
      <c r="AW52" s="8">
        <v>1.0938997125519001</v>
      </c>
      <c r="AX52" s="8">
        <v>23.6</v>
      </c>
      <c r="AY52" s="8">
        <v>1.6</v>
      </c>
      <c r="AZ52" s="8">
        <v>44.2</v>
      </c>
      <c r="BA52" s="8">
        <v>2.2999999999999998</v>
      </c>
      <c r="BB52" s="8">
        <v>1.8</v>
      </c>
      <c r="BC52" s="8">
        <v>1.5</v>
      </c>
      <c r="BD52" s="8">
        <v>1495.4936279256917</v>
      </c>
      <c r="BE52" s="8">
        <v>25.6</v>
      </c>
      <c r="BF52" s="8">
        <v>13</v>
      </c>
      <c r="BG52" s="8">
        <v>11.4</v>
      </c>
      <c r="BH52" s="8">
        <v>56</v>
      </c>
      <c r="BI52" s="8">
        <v>31.770000000000003</v>
      </c>
      <c r="BJ52" s="8">
        <v>58.8</v>
      </c>
      <c r="BK52" s="8">
        <v>31.1</v>
      </c>
      <c r="BL52" s="8">
        <v>104.12</v>
      </c>
      <c r="BM52" s="8">
        <v>18.8</v>
      </c>
      <c r="BN52" s="8">
        <v>2</v>
      </c>
      <c r="BO52" s="8">
        <v>52</v>
      </c>
      <c r="BP52" s="8">
        <v>2.1</v>
      </c>
      <c r="BQ52" s="8">
        <v>8.1</v>
      </c>
      <c r="BR52" s="8">
        <v>0.17899999999999999</v>
      </c>
      <c r="BS52" s="8">
        <v>4.7</v>
      </c>
      <c r="BT52" s="8">
        <v>8.2974310019999997</v>
      </c>
      <c r="BU52" s="8">
        <v>15.83</v>
      </c>
      <c r="BV52" s="8">
        <v>11.04</v>
      </c>
      <c r="BW52" s="8">
        <v>4.9000000000000004</v>
      </c>
      <c r="BX52" s="8">
        <v>30.6</v>
      </c>
      <c r="BY52" s="8">
        <v>30.200000000000003</v>
      </c>
      <c r="BZ52" s="8">
        <v>14.593333333333334</v>
      </c>
      <c r="CA52" s="8">
        <v>33.400000000000006</v>
      </c>
      <c r="CB52" s="8">
        <v>0.31804595511981881</v>
      </c>
      <c r="CC52" s="8">
        <v>0.46052631578947367</v>
      </c>
      <c r="CD52" s="8">
        <v>0.37826086956521737</v>
      </c>
      <c r="CE52" s="8">
        <v>0.60772206252883343</v>
      </c>
      <c r="CF52" s="8">
        <v>0.67428571428571438</v>
      </c>
      <c r="CG52" s="8">
        <v>8.8888888888888892E-2</v>
      </c>
      <c r="CH52" s="8">
        <v>0.88400000000000001</v>
      </c>
      <c r="CI52" s="8">
        <v>0.76666666666666661</v>
      </c>
      <c r="CJ52" s="8">
        <v>0.34</v>
      </c>
      <c r="CK52" s="8">
        <v>0.36</v>
      </c>
      <c r="CL52" s="8">
        <v>0.65217391304347827</v>
      </c>
      <c r="CM52" s="8">
        <v>0.83082979329205098</v>
      </c>
      <c r="CN52" s="8">
        <v>0.8</v>
      </c>
      <c r="CO52" s="8">
        <v>0.84</v>
      </c>
      <c r="CP52" s="8">
        <v>0.77750000000000008</v>
      </c>
      <c r="CQ52" s="8">
        <v>0.94654545454545458</v>
      </c>
      <c r="CR52" s="8">
        <v>0.78333333333333333</v>
      </c>
      <c r="CS52" s="8">
        <v>0.75642857142857145</v>
      </c>
      <c r="CT52" s="8">
        <v>0.11764705882352941</v>
      </c>
      <c r="CU52" s="8">
        <v>0.83870967741935487</v>
      </c>
      <c r="CV52" s="8">
        <v>0.17500000000000002</v>
      </c>
      <c r="CW52" s="8">
        <v>0.67499999999999993</v>
      </c>
      <c r="CX52" s="8">
        <v>0.59666666666666668</v>
      </c>
      <c r="CY52" s="8">
        <v>0.52222222222222225</v>
      </c>
      <c r="CZ52" s="8">
        <v>0.41487155009999999</v>
      </c>
      <c r="DA52" s="8">
        <v>0.75380952380952382</v>
      </c>
      <c r="DB52" s="8">
        <v>0.52571428571428569</v>
      </c>
      <c r="DC52" s="8">
        <v>0.49000000000000005</v>
      </c>
      <c r="DD52" s="8">
        <v>0.92727272727272736</v>
      </c>
      <c r="DE52" s="8">
        <v>0.83888888888888902</v>
      </c>
      <c r="DF52" s="8">
        <v>0.48644444444444446</v>
      </c>
      <c r="DG52" s="8">
        <v>0.83500000000000019</v>
      </c>
      <c r="DH52" s="8">
        <v>0.83696303978899689</v>
      </c>
      <c r="DI52" s="8">
        <v>0.62441786464119753</v>
      </c>
    </row>
    <row r="53" spans="1:113" x14ac:dyDescent="0.25">
      <c r="A53" t="s">
        <v>71</v>
      </c>
      <c r="B53" t="s">
        <v>91</v>
      </c>
      <c r="C53" t="s">
        <v>72</v>
      </c>
      <c r="D53">
        <v>10.5</v>
      </c>
      <c r="E53" t="s">
        <v>73</v>
      </c>
      <c r="F53">
        <v>101.73</v>
      </c>
      <c r="G53">
        <v>30</v>
      </c>
      <c r="H53">
        <v>23</v>
      </c>
      <c r="I53">
        <v>15</v>
      </c>
      <c r="J53">
        <v>8</v>
      </c>
      <c r="K53" s="8">
        <v>0.65217391304347827</v>
      </c>
      <c r="L53" s="8">
        <v>4020.0833333333376</v>
      </c>
      <c r="M53" s="8">
        <v>35.700000000000003</v>
      </c>
      <c r="N53" s="8">
        <v>821.1</v>
      </c>
      <c r="O53" s="8">
        <v>30.1</v>
      </c>
      <c r="P53" s="8">
        <v>10.6</v>
      </c>
      <c r="Q53" s="8">
        <v>20.6</v>
      </c>
      <c r="R53" s="8">
        <v>51.3</v>
      </c>
      <c r="S53" s="8">
        <v>1.5</v>
      </c>
      <c r="T53" s="8">
        <v>4.5</v>
      </c>
      <c r="U53" s="8">
        <v>34</v>
      </c>
      <c r="V53" s="8">
        <v>7.5</v>
      </c>
      <c r="W53" s="8">
        <v>8</v>
      </c>
      <c r="X53" s="8">
        <v>93</v>
      </c>
      <c r="Y53" s="8">
        <v>0.5</v>
      </c>
      <c r="Z53" s="8">
        <v>7.4</v>
      </c>
      <c r="AA53" s="8">
        <v>7.9</v>
      </c>
      <c r="AB53" s="8">
        <v>0.7</v>
      </c>
      <c r="AC53" s="8">
        <v>6.1</v>
      </c>
      <c r="AD53" s="8">
        <v>3.3</v>
      </c>
      <c r="AE53" s="8">
        <v>0.9</v>
      </c>
      <c r="AF53" s="8">
        <v>1.1000000000000001</v>
      </c>
      <c r="AG53" s="8">
        <v>0.6</v>
      </c>
      <c r="AH53" s="8">
        <v>2.1</v>
      </c>
      <c r="AI53" s="8">
        <v>5.7</v>
      </c>
      <c r="AJ53" s="8">
        <v>116.4</v>
      </c>
      <c r="AK53" s="8">
        <v>108.7</v>
      </c>
      <c r="AL53" s="8">
        <v>27.8</v>
      </c>
      <c r="AM53" s="8">
        <v>1.6</v>
      </c>
      <c r="AN53" s="8">
        <v>19</v>
      </c>
      <c r="AO53" s="8">
        <v>9.9</v>
      </c>
      <c r="AP53" s="8">
        <v>26.096</v>
      </c>
      <c r="AQ53" s="8">
        <v>8</v>
      </c>
      <c r="AR53" s="8">
        <v>1</v>
      </c>
      <c r="AS53" s="8">
        <v>10</v>
      </c>
      <c r="AT53" s="8">
        <v>650</v>
      </c>
      <c r="AU53" s="8">
        <v>17.399999999999999</v>
      </c>
      <c r="AV53" s="8">
        <v>8.6599999999999984</v>
      </c>
      <c r="AW53" s="8">
        <v>1.1534334763948499</v>
      </c>
      <c r="AX53" s="8">
        <v>18.3</v>
      </c>
      <c r="AY53" s="8">
        <v>1.9</v>
      </c>
      <c r="AZ53" s="8">
        <v>44.1</v>
      </c>
      <c r="BA53" s="8">
        <v>1.86</v>
      </c>
      <c r="BB53" s="8">
        <v>1.6</v>
      </c>
      <c r="BC53" s="8">
        <v>1.6</v>
      </c>
      <c r="BD53" s="8">
        <v>1677.6067089062224</v>
      </c>
      <c r="BE53" s="8">
        <v>36.4</v>
      </c>
      <c r="BF53" s="8">
        <v>12</v>
      </c>
      <c r="BG53" s="8">
        <v>10.9</v>
      </c>
      <c r="BH53" s="8">
        <v>55</v>
      </c>
      <c r="BI53" s="8">
        <v>32.64</v>
      </c>
      <c r="BJ53" s="8">
        <v>62.4</v>
      </c>
      <c r="BK53" s="8">
        <v>32.4</v>
      </c>
      <c r="BL53" s="8">
        <v>101.52</v>
      </c>
      <c r="BM53" s="8">
        <v>19.3</v>
      </c>
      <c r="BN53" s="8">
        <v>7.7</v>
      </c>
      <c r="BO53" s="8">
        <v>51.5</v>
      </c>
      <c r="BP53" s="8">
        <v>5.9</v>
      </c>
      <c r="BQ53" s="8">
        <v>2.2999999999999998</v>
      </c>
      <c r="BR53" s="8">
        <v>0.19</v>
      </c>
      <c r="BS53" s="8">
        <v>4</v>
      </c>
      <c r="BT53" s="8">
        <v>9.5</v>
      </c>
      <c r="BU53" s="8">
        <v>17.020000000000003</v>
      </c>
      <c r="BV53" s="8">
        <v>16</v>
      </c>
      <c r="BW53" s="8">
        <v>6</v>
      </c>
      <c r="BX53" s="8">
        <v>28</v>
      </c>
      <c r="BY53" s="8">
        <v>32.300000000000004</v>
      </c>
      <c r="BZ53" s="8">
        <v>21.666666666666668</v>
      </c>
      <c r="CA53" s="8">
        <v>35.300000000000004</v>
      </c>
      <c r="CB53" s="8">
        <v>0.32904473830356318</v>
      </c>
      <c r="CC53" s="8">
        <v>0.45789473684210524</v>
      </c>
      <c r="CD53" s="8">
        <v>0.37652173913043469</v>
      </c>
      <c r="CE53" s="8">
        <v>0.64079637577491666</v>
      </c>
      <c r="CF53" s="8">
        <v>0.52285714285714291</v>
      </c>
      <c r="CG53" s="8">
        <v>0.10555555555555556</v>
      </c>
      <c r="CH53" s="8">
        <v>0.88200000000000001</v>
      </c>
      <c r="CI53" s="8">
        <v>0.62</v>
      </c>
      <c r="CJ53" s="8">
        <v>0.316</v>
      </c>
      <c r="CK53" s="8">
        <v>0.32</v>
      </c>
      <c r="CL53" s="8">
        <v>0.69565217391304357</v>
      </c>
      <c r="CM53" s="8">
        <v>0.93200372717012359</v>
      </c>
      <c r="CN53" s="8">
        <v>0.7857142857142857</v>
      </c>
      <c r="CO53" s="8">
        <v>0.89142857142857146</v>
      </c>
      <c r="CP53" s="8">
        <v>0.80999999999999994</v>
      </c>
      <c r="CQ53" s="8">
        <v>0.9229090909090909</v>
      </c>
      <c r="CR53" s="8">
        <v>0.8041666666666667</v>
      </c>
      <c r="CS53" s="8">
        <v>0.77714285714285714</v>
      </c>
      <c r="CT53" s="8">
        <v>0.45294117647058824</v>
      </c>
      <c r="CU53" s="8">
        <v>0.83064516129032262</v>
      </c>
      <c r="CV53" s="8">
        <v>0.4916666666666667</v>
      </c>
      <c r="CW53" s="8">
        <v>0.19166666666666665</v>
      </c>
      <c r="CX53" s="8">
        <v>0.63333333333333341</v>
      </c>
      <c r="CY53" s="8">
        <v>0.44444444444444442</v>
      </c>
      <c r="CZ53" s="8">
        <v>0.47499999999999998</v>
      </c>
      <c r="DA53" s="8">
        <v>0.81047619047619057</v>
      </c>
      <c r="DB53" s="8">
        <v>0.76190476190476186</v>
      </c>
      <c r="DC53" s="8">
        <v>0.6</v>
      </c>
      <c r="DD53" s="8">
        <v>0.84848484848484851</v>
      </c>
      <c r="DE53" s="8">
        <v>0.89722222222222237</v>
      </c>
      <c r="DF53" s="8">
        <v>0.72222222222222221</v>
      </c>
      <c r="DG53" s="8">
        <v>0.88250000000000006</v>
      </c>
      <c r="DH53" s="8">
        <v>0.86590720606200833</v>
      </c>
      <c r="DI53" s="8">
        <v>0.64903305697965841</v>
      </c>
    </row>
    <row r="54" spans="1:113" x14ac:dyDescent="0.25">
      <c r="A54" t="s">
        <v>78</v>
      </c>
      <c r="B54" t="s">
        <v>92</v>
      </c>
      <c r="C54" t="s">
        <v>72</v>
      </c>
      <c r="D54">
        <v>10.5</v>
      </c>
      <c r="E54" t="s">
        <v>99</v>
      </c>
      <c r="F54">
        <v>103.6</v>
      </c>
      <c r="G54">
        <v>34</v>
      </c>
      <c r="H54">
        <v>34</v>
      </c>
      <c r="I54">
        <v>20</v>
      </c>
      <c r="J54">
        <v>14</v>
      </c>
      <c r="K54" s="8">
        <v>0.58823529411764708</v>
      </c>
      <c r="L54" s="8">
        <v>18950</v>
      </c>
      <c r="M54" s="8">
        <v>34.700000000000003</v>
      </c>
      <c r="N54" s="8">
        <v>1179.8000000000002</v>
      </c>
      <c r="O54" s="8">
        <v>27.3</v>
      </c>
      <c r="P54" s="8">
        <v>10</v>
      </c>
      <c r="Q54" s="8">
        <v>19.3</v>
      </c>
      <c r="R54" s="8">
        <v>51.8</v>
      </c>
      <c r="S54" s="8">
        <v>2</v>
      </c>
      <c r="T54" s="8">
        <v>5.6</v>
      </c>
      <c r="U54" s="8">
        <v>35.6</v>
      </c>
      <c r="V54" s="8">
        <v>5.3</v>
      </c>
      <c r="W54" s="8">
        <v>7.8</v>
      </c>
      <c r="X54" s="8">
        <v>68.2</v>
      </c>
      <c r="Y54" s="8">
        <v>0.9</v>
      </c>
      <c r="Z54" s="8">
        <v>7.4</v>
      </c>
      <c r="AA54" s="8">
        <v>8.3000000000000007</v>
      </c>
      <c r="AB54" s="8">
        <v>0.6</v>
      </c>
      <c r="AC54" s="8">
        <v>7.1</v>
      </c>
      <c r="AD54" s="8">
        <v>3.4</v>
      </c>
      <c r="AE54" s="8">
        <v>1.3</v>
      </c>
      <c r="AF54" s="8">
        <v>0.7</v>
      </c>
      <c r="AG54" s="8">
        <v>1</v>
      </c>
      <c r="AH54" s="8">
        <v>1.6</v>
      </c>
      <c r="AI54" s="8">
        <v>5.8</v>
      </c>
      <c r="AJ54" s="8">
        <v>108.2</v>
      </c>
      <c r="AK54" s="8">
        <v>105.3</v>
      </c>
      <c r="AL54" s="8">
        <v>33.700000000000003</v>
      </c>
      <c r="AM54" s="8">
        <v>2.7</v>
      </c>
      <c r="AN54" s="8">
        <v>19.100000000000001</v>
      </c>
      <c r="AO54" s="8">
        <v>10.3</v>
      </c>
      <c r="AP54" s="8">
        <v>24.459999999999997</v>
      </c>
      <c r="AQ54" s="8">
        <v>17</v>
      </c>
      <c r="AR54" s="8">
        <v>3</v>
      </c>
      <c r="AS54" s="8">
        <v>9</v>
      </c>
      <c r="AT54" s="8">
        <v>410</v>
      </c>
      <c r="AU54" s="8">
        <v>17.399999999999999</v>
      </c>
      <c r="AV54" s="8">
        <v>8.59</v>
      </c>
      <c r="AW54" s="8">
        <v>1.116107931316435</v>
      </c>
      <c r="AX54" s="8">
        <v>21.6</v>
      </c>
      <c r="AY54" s="8">
        <v>1.4</v>
      </c>
      <c r="AZ54" s="8">
        <v>42.7</v>
      </c>
      <c r="BA54" s="8">
        <v>2.09</v>
      </c>
      <c r="BB54" s="8">
        <v>1.6</v>
      </c>
      <c r="BC54" s="8">
        <v>1.7</v>
      </c>
      <c r="BD54" s="8">
        <v>1520.2577959886446</v>
      </c>
      <c r="BE54" s="8">
        <v>27.5</v>
      </c>
      <c r="BF54" s="8">
        <v>13</v>
      </c>
      <c r="BG54" s="8">
        <v>11.2</v>
      </c>
      <c r="BH54" s="8">
        <v>57</v>
      </c>
      <c r="BI54" s="8">
        <v>32.414999999999999</v>
      </c>
      <c r="BJ54" s="8">
        <v>60.1</v>
      </c>
      <c r="BK54" s="8">
        <v>30.7</v>
      </c>
      <c r="BL54" s="8">
        <v>104.11</v>
      </c>
      <c r="BM54" s="8">
        <v>19.600000000000001</v>
      </c>
      <c r="BN54" s="8">
        <v>2.9</v>
      </c>
      <c r="BO54" s="8">
        <v>50.6</v>
      </c>
      <c r="BP54" s="8">
        <v>2.8</v>
      </c>
      <c r="BQ54" s="8">
        <v>9</v>
      </c>
      <c r="BR54" s="8">
        <v>0.2</v>
      </c>
      <c r="BS54" s="8">
        <v>5</v>
      </c>
      <c r="BT54" s="8">
        <v>8.6999999999999993</v>
      </c>
      <c r="BU54" s="8">
        <v>16.27</v>
      </c>
      <c r="BV54" s="8">
        <v>11.3</v>
      </c>
      <c r="BW54" s="8">
        <v>5.25</v>
      </c>
      <c r="BX54" s="8">
        <v>31.4</v>
      </c>
      <c r="BY54" s="8">
        <v>29.500000000000007</v>
      </c>
      <c r="BZ54" s="8">
        <v>13.666666666666666</v>
      </c>
      <c r="CA54" s="8">
        <v>32.699999999999996</v>
      </c>
      <c r="CB54" s="8">
        <v>0.30887376369661507</v>
      </c>
      <c r="CC54" s="8">
        <v>0.45789473684210524</v>
      </c>
      <c r="CD54" s="8">
        <v>0.3734782608695652</v>
      </c>
      <c r="CE54" s="8">
        <v>0.62005996184246392</v>
      </c>
      <c r="CF54" s="8">
        <v>0.61714285714285722</v>
      </c>
      <c r="CG54" s="8">
        <v>7.7777777777777779E-2</v>
      </c>
      <c r="CH54" s="8">
        <v>0.85400000000000009</v>
      </c>
      <c r="CI54" s="8">
        <v>0.69666666666666666</v>
      </c>
      <c r="CJ54" s="8">
        <v>0.33200000000000002</v>
      </c>
      <c r="CK54" s="8">
        <v>0.32</v>
      </c>
      <c r="CL54" s="8">
        <v>0.73913043478260876</v>
      </c>
      <c r="CM54" s="8">
        <v>0.84458766443813593</v>
      </c>
      <c r="CN54" s="8">
        <v>0.81428571428571428</v>
      </c>
      <c r="CO54" s="8">
        <v>0.85857142857142854</v>
      </c>
      <c r="CP54" s="8">
        <v>0.76749999999999996</v>
      </c>
      <c r="CQ54" s="8">
        <v>0.94645454545454544</v>
      </c>
      <c r="CR54" s="8">
        <v>0.81666666666666676</v>
      </c>
      <c r="CS54" s="8">
        <v>0.7717857142857143</v>
      </c>
      <c r="CT54" s="8">
        <v>0.17058823529411765</v>
      </c>
      <c r="CU54" s="8">
        <v>0.81612903225806455</v>
      </c>
      <c r="CV54" s="8">
        <v>0.23333333333333331</v>
      </c>
      <c r="CW54" s="8">
        <v>0.75</v>
      </c>
      <c r="CX54" s="8">
        <v>0.66666666666666674</v>
      </c>
      <c r="CY54" s="8">
        <v>0.55555555555555558</v>
      </c>
      <c r="CZ54" s="8">
        <v>0.43499999999999994</v>
      </c>
      <c r="DA54" s="8">
        <v>0.77476190476190476</v>
      </c>
      <c r="DB54" s="8">
        <v>0.53809523809523818</v>
      </c>
      <c r="DC54" s="8">
        <v>0.52500000000000002</v>
      </c>
      <c r="DD54" s="8">
        <v>0.95151515151515142</v>
      </c>
      <c r="DE54" s="8">
        <v>0.81944444444444464</v>
      </c>
      <c r="DF54" s="8">
        <v>0.45555555555555555</v>
      </c>
      <c r="DG54" s="8">
        <v>0.81749999999999989</v>
      </c>
      <c r="DH54" s="8">
        <v>0.81282569393846071</v>
      </c>
      <c r="DI54" s="8">
        <v>0.6321866637826481</v>
      </c>
    </row>
    <row r="55" spans="1:113" x14ac:dyDescent="0.25">
      <c r="A55" t="s">
        <v>66</v>
      </c>
      <c r="B55" t="s">
        <v>94</v>
      </c>
      <c r="C55" t="s">
        <v>62</v>
      </c>
      <c r="D55">
        <v>11</v>
      </c>
      <c r="E55" t="s">
        <v>67</v>
      </c>
      <c r="F55">
        <v>98.39</v>
      </c>
      <c r="G55">
        <v>29</v>
      </c>
      <c r="H55">
        <v>78</v>
      </c>
      <c r="I55">
        <v>51</v>
      </c>
      <c r="J55">
        <v>27</v>
      </c>
      <c r="K55" s="8">
        <v>0.65384615384615385</v>
      </c>
      <c r="L55" s="8">
        <v>19469.666666666701</v>
      </c>
      <c r="M55" s="8">
        <v>36.799999999999997</v>
      </c>
      <c r="N55" s="8">
        <v>2870.3999999999996</v>
      </c>
      <c r="O55" s="8">
        <v>36.1</v>
      </c>
      <c r="P55" s="8">
        <v>10.8</v>
      </c>
      <c r="Q55" s="8">
        <v>24.5</v>
      </c>
      <c r="R55" s="8">
        <v>44.2</v>
      </c>
      <c r="S55" s="8">
        <v>4.8</v>
      </c>
      <c r="T55" s="8">
        <v>13.2</v>
      </c>
      <c r="U55" s="8">
        <v>36.799999999999997</v>
      </c>
      <c r="V55" s="8">
        <v>9.6999999999999993</v>
      </c>
      <c r="W55" s="8">
        <v>11</v>
      </c>
      <c r="X55" s="8">
        <v>87.9</v>
      </c>
      <c r="Y55" s="8">
        <v>0.8</v>
      </c>
      <c r="Z55" s="8">
        <v>5.8</v>
      </c>
      <c r="AA55" s="8">
        <v>6.6</v>
      </c>
      <c r="AB55" s="8">
        <v>0.3</v>
      </c>
      <c r="AC55" s="8">
        <v>7.5</v>
      </c>
      <c r="AD55" s="8">
        <v>5</v>
      </c>
      <c r="AE55" s="8">
        <v>2</v>
      </c>
      <c r="AF55" s="8">
        <v>0.7</v>
      </c>
      <c r="AG55" s="8">
        <v>1.4</v>
      </c>
      <c r="AH55" s="8">
        <v>3.1</v>
      </c>
      <c r="AI55" s="8">
        <v>7.2</v>
      </c>
      <c r="AJ55" s="8">
        <v>116.6</v>
      </c>
      <c r="AK55" s="8">
        <v>110.3</v>
      </c>
      <c r="AL55" s="8">
        <v>39.4</v>
      </c>
      <c r="AM55" s="8">
        <v>2.2999999999999998</v>
      </c>
      <c r="AN55" s="8">
        <v>15.7</v>
      </c>
      <c r="AO55" s="8">
        <v>12</v>
      </c>
      <c r="AP55" s="8">
        <v>32.56</v>
      </c>
      <c r="AQ55" s="8">
        <v>34</v>
      </c>
      <c r="AR55" s="8">
        <v>7</v>
      </c>
      <c r="AS55" s="8">
        <v>15.2</v>
      </c>
      <c r="AT55" s="8">
        <v>839.5</v>
      </c>
      <c r="AU55" s="8">
        <v>17.2</v>
      </c>
      <c r="AV55" s="8">
        <v>7.61</v>
      </c>
      <c r="AW55" s="8">
        <v>1.1087223587223587</v>
      </c>
      <c r="AX55" s="8">
        <v>18.2</v>
      </c>
      <c r="AY55" s="8">
        <v>0.7</v>
      </c>
      <c r="AZ55" s="8">
        <v>50.2</v>
      </c>
      <c r="BA55" s="8">
        <v>1.51</v>
      </c>
      <c r="BB55" s="8">
        <v>3.5</v>
      </c>
      <c r="BC55" s="8">
        <v>1.5</v>
      </c>
      <c r="BD55" s="8">
        <v>1615.335703172537</v>
      </c>
      <c r="BE55" s="8">
        <v>39.6</v>
      </c>
      <c r="BF55" s="8">
        <v>14</v>
      </c>
      <c r="BG55" s="8">
        <v>8.9</v>
      </c>
      <c r="BH55" s="8">
        <v>54.1</v>
      </c>
      <c r="BI55" s="8">
        <v>32.86</v>
      </c>
      <c r="BJ55" s="8">
        <v>61.6</v>
      </c>
      <c r="BK55" s="8">
        <v>39.6</v>
      </c>
      <c r="BL55" s="8">
        <v>98.06</v>
      </c>
      <c r="BM55" s="8">
        <v>20.100000000000001</v>
      </c>
      <c r="BN55" s="8">
        <v>6.3</v>
      </c>
      <c r="BO55" s="8">
        <v>58.7</v>
      </c>
      <c r="BP55" s="8">
        <v>4.5999999999999996</v>
      </c>
      <c r="BQ55" s="8">
        <v>11.7</v>
      </c>
      <c r="BR55" s="8">
        <v>0.254</v>
      </c>
      <c r="BS55" s="8">
        <v>5.2</v>
      </c>
      <c r="BT55" s="8">
        <v>20.057946080000001</v>
      </c>
      <c r="BU55" s="8">
        <v>17.940000000000012</v>
      </c>
      <c r="BV55" s="8">
        <v>18.54</v>
      </c>
      <c r="BW55" s="8">
        <v>9.3000000000000007</v>
      </c>
      <c r="BX55" s="8">
        <v>20</v>
      </c>
      <c r="BY55" s="8">
        <v>32.900000000000006</v>
      </c>
      <c r="BZ55" s="8">
        <v>27.983333333333334</v>
      </c>
      <c r="CA55" s="8">
        <v>35.600000000000009</v>
      </c>
      <c r="CB55" s="8">
        <v>0.35241853852601018</v>
      </c>
      <c r="CC55" s="8">
        <v>0.45263157894736838</v>
      </c>
      <c r="CD55" s="8">
        <v>0.3308695652173913</v>
      </c>
      <c r="CE55" s="8">
        <v>0.61595686595686594</v>
      </c>
      <c r="CF55" s="8">
        <v>0.52</v>
      </c>
      <c r="CG55" s="8">
        <v>3.888888888888889E-2</v>
      </c>
      <c r="CH55" s="8">
        <v>1.004</v>
      </c>
      <c r="CI55" s="8">
        <v>0.5033333333333333</v>
      </c>
      <c r="CJ55" s="8">
        <v>0.26400000000000001</v>
      </c>
      <c r="CK55" s="8">
        <v>0.7</v>
      </c>
      <c r="CL55" s="8">
        <v>0.65217391304347827</v>
      </c>
      <c r="CM55" s="8">
        <v>0.89740872398474281</v>
      </c>
      <c r="CN55" s="8">
        <v>0.77285714285714291</v>
      </c>
      <c r="CO55" s="8">
        <v>0.88</v>
      </c>
      <c r="CP55" s="8">
        <v>0.99</v>
      </c>
      <c r="CQ55" s="8">
        <v>0.8914545454545455</v>
      </c>
      <c r="CR55" s="8">
        <v>0.83750000000000002</v>
      </c>
      <c r="CS55" s="8">
        <v>0.7823809523809524</v>
      </c>
      <c r="CT55" s="8">
        <v>0.37058823529411766</v>
      </c>
      <c r="CU55" s="8">
        <v>0.9467741935483871</v>
      </c>
      <c r="CV55" s="8">
        <v>0.3833333333333333</v>
      </c>
      <c r="CW55" s="8">
        <v>0.97499999999999998</v>
      </c>
      <c r="CX55" s="8">
        <v>0.84666666666666668</v>
      </c>
      <c r="CY55" s="8">
        <v>0.57777777777777783</v>
      </c>
      <c r="CZ55" s="8">
        <v>1.002897304</v>
      </c>
      <c r="DA55" s="8">
        <v>0.85428571428571487</v>
      </c>
      <c r="DB55" s="8">
        <v>0.88285714285714278</v>
      </c>
      <c r="DC55" s="8">
        <v>0.93</v>
      </c>
      <c r="DD55" s="8">
        <v>0.60606060606060608</v>
      </c>
      <c r="DE55" s="8">
        <v>0.91388888888888908</v>
      </c>
      <c r="DF55" s="8">
        <v>0.93277777777777782</v>
      </c>
      <c r="DG55" s="8">
        <v>0.89000000000000024</v>
      </c>
      <c r="DH55" s="8">
        <v>0.92741720664739524</v>
      </c>
      <c r="DI55" s="8">
        <v>0.72418063616257866</v>
      </c>
    </row>
    <row r="56" spans="1:113" x14ac:dyDescent="0.25">
      <c r="A56" t="s">
        <v>78</v>
      </c>
      <c r="B56" t="s">
        <v>91</v>
      </c>
      <c r="C56" t="s">
        <v>72</v>
      </c>
      <c r="D56">
        <v>10.5</v>
      </c>
      <c r="E56" t="s">
        <v>99</v>
      </c>
      <c r="F56">
        <v>103.6</v>
      </c>
      <c r="G56">
        <v>34</v>
      </c>
      <c r="H56">
        <v>22</v>
      </c>
      <c r="I56">
        <v>13</v>
      </c>
      <c r="J56">
        <v>9</v>
      </c>
      <c r="K56" s="8">
        <v>0.59090909090909094</v>
      </c>
      <c r="L56" s="8">
        <v>12109</v>
      </c>
      <c r="M56" s="8">
        <v>34.799999999999997</v>
      </c>
      <c r="N56" s="8">
        <v>765.59999999999991</v>
      </c>
      <c r="O56" s="8">
        <v>28.1</v>
      </c>
      <c r="P56" s="8">
        <v>10.199999999999999</v>
      </c>
      <c r="Q56" s="8">
        <v>19.7</v>
      </c>
      <c r="R56" s="8">
        <v>52</v>
      </c>
      <c r="S56" s="8">
        <v>2.2000000000000002</v>
      </c>
      <c r="T56" s="8">
        <v>5.9</v>
      </c>
      <c r="U56" s="8">
        <v>37.200000000000003</v>
      </c>
      <c r="V56" s="8">
        <v>5.5</v>
      </c>
      <c r="W56" s="8">
        <v>7.7</v>
      </c>
      <c r="X56" s="8">
        <v>71</v>
      </c>
      <c r="Y56" s="8">
        <v>1</v>
      </c>
      <c r="Z56" s="8">
        <v>6.8</v>
      </c>
      <c r="AA56" s="8">
        <v>7.8</v>
      </c>
      <c r="AB56" s="8">
        <v>0.6</v>
      </c>
      <c r="AC56" s="8">
        <v>6.6</v>
      </c>
      <c r="AD56" s="8">
        <v>3.5</v>
      </c>
      <c r="AE56" s="8">
        <v>1.3</v>
      </c>
      <c r="AF56" s="8">
        <v>0.9</v>
      </c>
      <c r="AG56" s="8">
        <v>1.1000000000000001</v>
      </c>
      <c r="AH56" s="8">
        <v>1.9</v>
      </c>
      <c r="AI56" s="8">
        <v>5.6</v>
      </c>
      <c r="AJ56" s="8">
        <v>106.4</v>
      </c>
      <c r="AK56" s="8">
        <v>105.7</v>
      </c>
      <c r="AL56" s="8">
        <v>31.6</v>
      </c>
      <c r="AM56" s="8">
        <v>2.8</v>
      </c>
      <c r="AN56" s="8">
        <v>17.8</v>
      </c>
      <c r="AO56" s="8">
        <v>10.7</v>
      </c>
      <c r="AP56" s="8">
        <v>24.799999999999997</v>
      </c>
      <c r="AQ56" s="8">
        <v>10</v>
      </c>
      <c r="AR56" s="8">
        <v>1</v>
      </c>
      <c r="AS56" s="8">
        <v>6</v>
      </c>
      <c r="AT56" s="8">
        <v>400</v>
      </c>
      <c r="AU56" s="8">
        <v>16.899999999999999</v>
      </c>
      <c r="AV56" s="8">
        <v>7.9600000000000017</v>
      </c>
      <c r="AW56" s="8">
        <v>1.1330645161290325</v>
      </c>
      <c r="AX56" s="8">
        <v>19.899999999999999</v>
      </c>
      <c r="AY56" s="8">
        <v>1.4</v>
      </c>
      <c r="AZ56" s="8">
        <v>42.5</v>
      </c>
      <c r="BA56" s="8">
        <v>1.86</v>
      </c>
      <c r="BB56" s="8">
        <v>1.6</v>
      </c>
      <c r="BC56" s="8">
        <v>1.8</v>
      </c>
      <c r="BD56" s="8">
        <v>1505.0083352024683</v>
      </c>
      <c r="BE56" s="8">
        <v>27.9</v>
      </c>
      <c r="BF56" s="8">
        <v>13</v>
      </c>
      <c r="BG56" s="8">
        <v>10.6</v>
      </c>
      <c r="BH56" s="8">
        <v>57.5</v>
      </c>
      <c r="BI56" s="8">
        <v>32.555</v>
      </c>
      <c r="BJ56" s="8">
        <v>60.9</v>
      </c>
      <c r="BK56" s="8">
        <v>31</v>
      </c>
      <c r="BL56" s="8">
        <v>103.92</v>
      </c>
      <c r="BM56" s="8">
        <v>19.7</v>
      </c>
      <c r="BN56" s="8">
        <v>0.7</v>
      </c>
      <c r="BO56" s="8">
        <v>50.5</v>
      </c>
      <c r="BP56" s="8">
        <v>1.1000000000000001</v>
      </c>
      <c r="BQ56" s="8">
        <v>7</v>
      </c>
      <c r="BR56" s="8">
        <v>0.16</v>
      </c>
      <c r="BS56" s="8">
        <v>1</v>
      </c>
      <c r="BT56" s="8">
        <v>6</v>
      </c>
      <c r="BU56" s="8">
        <v>16.600000000000001</v>
      </c>
      <c r="BV56" s="8">
        <v>11.5</v>
      </c>
      <c r="BW56" s="8">
        <v>5.5</v>
      </c>
      <c r="BX56" s="8">
        <v>32</v>
      </c>
      <c r="BY56" s="8">
        <v>29.499999999999993</v>
      </c>
      <c r="BZ56" s="8">
        <v>13.333333333333334</v>
      </c>
      <c r="CA56" s="8">
        <v>32.099999999999994</v>
      </c>
      <c r="CB56" s="8">
        <v>0.30597257860188892</v>
      </c>
      <c r="CC56" s="8">
        <v>0.4447368421052631</v>
      </c>
      <c r="CD56" s="8">
        <v>0.34608695652173921</v>
      </c>
      <c r="CE56" s="8">
        <v>0.62948028673835132</v>
      </c>
      <c r="CF56" s="8">
        <v>0.56857142857142851</v>
      </c>
      <c r="CG56" s="8">
        <v>7.7777777777777779E-2</v>
      </c>
      <c r="CH56" s="8">
        <v>0.85</v>
      </c>
      <c r="CI56" s="8">
        <v>0.62</v>
      </c>
      <c r="CJ56" s="8">
        <v>0.312</v>
      </c>
      <c r="CK56" s="8">
        <v>0.32</v>
      </c>
      <c r="CL56" s="8">
        <v>0.78260869565217395</v>
      </c>
      <c r="CM56" s="8">
        <v>0.83611574177914905</v>
      </c>
      <c r="CN56" s="8">
        <v>0.8214285714285714</v>
      </c>
      <c r="CO56" s="8">
        <v>0.87</v>
      </c>
      <c r="CP56" s="8">
        <v>0.77500000000000002</v>
      </c>
      <c r="CQ56" s="8">
        <v>0.94472727272727275</v>
      </c>
      <c r="CR56" s="8">
        <v>0.8208333333333333</v>
      </c>
      <c r="CS56" s="8">
        <v>0.7751190476190476</v>
      </c>
      <c r="CT56" s="8">
        <v>4.1176470588235294E-2</v>
      </c>
      <c r="CU56" s="8">
        <v>0.81451612903225812</v>
      </c>
      <c r="CV56" s="8">
        <v>9.1666666666666674E-2</v>
      </c>
      <c r="CW56" s="8">
        <v>0.58333333333333337</v>
      </c>
      <c r="CX56" s="8">
        <v>0.53333333333333333</v>
      </c>
      <c r="CY56" s="8">
        <v>0.1111111111111111</v>
      </c>
      <c r="CZ56" s="8">
        <v>0.3</v>
      </c>
      <c r="DA56" s="8">
        <v>0.79047619047619055</v>
      </c>
      <c r="DB56" s="8">
        <v>0.54761904761904767</v>
      </c>
      <c r="DC56" s="8">
        <v>0.55000000000000004</v>
      </c>
      <c r="DD56" s="8">
        <v>0.96969696969696972</v>
      </c>
      <c r="DE56" s="8">
        <v>0.8194444444444442</v>
      </c>
      <c r="DF56" s="8">
        <v>0.44444444444444448</v>
      </c>
      <c r="DG56" s="8">
        <v>0.80249999999999988</v>
      </c>
      <c r="DH56" s="8">
        <v>0.8051909963207603</v>
      </c>
      <c r="DI56" s="8">
        <v>0.59371859660377813</v>
      </c>
    </row>
    <row r="57" spans="1:113" x14ac:dyDescent="0.25">
      <c r="A57" t="s">
        <v>68</v>
      </c>
      <c r="B57" t="s">
        <v>91</v>
      </c>
      <c r="C57" t="s">
        <v>59</v>
      </c>
      <c r="D57">
        <v>10.5</v>
      </c>
      <c r="E57" t="s">
        <v>60</v>
      </c>
      <c r="F57">
        <v>102.59</v>
      </c>
      <c r="G57">
        <v>29</v>
      </c>
      <c r="H57">
        <v>19</v>
      </c>
      <c r="I57">
        <v>10</v>
      </c>
      <c r="J57">
        <v>9</v>
      </c>
      <c r="K57" s="8">
        <v>0.52631578947368418</v>
      </c>
      <c r="L57" s="8">
        <v>5547.2916666666752</v>
      </c>
      <c r="M57" s="8">
        <v>34.6</v>
      </c>
      <c r="N57" s="8">
        <v>657.4</v>
      </c>
      <c r="O57" s="8">
        <v>19.600000000000001</v>
      </c>
      <c r="P57" s="8">
        <v>6.9</v>
      </c>
      <c r="Q57" s="8">
        <v>14.4</v>
      </c>
      <c r="R57" s="8">
        <v>48.2</v>
      </c>
      <c r="S57" s="8">
        <v>1.6</v>
      </c>
      <c r="T57" s="8">
        <v>3.7</v>
      </c>
      <c r="U57" s="8">
        <v>42.9</v>
      </c>
      <c r="V57" s="8">
        <v>4.2</v>
      </c>
      <c r="W57" s="8">
        <v>5.0999999999999996</v>
      </c>
      <c r="X57" s="8">
        <v>81.400000000000006</v>
      </c>
      <c r="Y57" s="8">
        <v>1.8</v>
      </c>
      <c r="Z57" s="8">
        <v>3.3</v>
      </c>
      <c r="AA57" s="8">
        <v>5.0999999999999996</v>
      </c>
      <c r="AB57" s="8">
        <v>0.2</v>
      </c>
      <c r="AC57" s="8">
        <v>3.7</v>
      </c>
      <c r="AD57" s="8">
        <v>1.6</v>
      </c>
      <c r="AE57" s="8">
        <v>2.2999999999999998</v>
      </c>
      <c r="AF57" s="8">
        <v>0.8</v>
      </c>
      <c r="AG57" s="8">
        <v>0.6</v>
      </c>
      <c r="AH57" s="8">
        <v>1.9</v>
      </c>
      <c r="AI57" s="8">
        <v>4</v>
      </c>
      <c r="AJ57" s="8">
        <v>109.4</v>
      </c>
      <c r="AK57" s="8">
        <v>111.5</v>
      </c>
      <c r="AL57" s="8">
        <v>16.5</v>
      </c>
      <c r="AM57" s="8">
        <v>4.9000000000000004</v>
      </c>
      <c r="AN57" s="8">
        <v>9.1</v>
      </c>
      <c r="AO57" s="8">
        <v>7.2</v>
      </c>
      <c r="AP57" s="8">
        <v>15.867999999999999</v>
      </c>
      <c r="AQ57" s="8">
        <v>1</v>
      </c>
      <c r="AR57" s="8">
        <v>0</v>
      </c>
      <c r="AS57" s="8">
        <v>5</v>
      </c>
      <c r="AT57" s="8">
        <v>350</v>
      </c>
      <c r="AU57" s="8">
        <v>16.599999999999998</v>
      </c>
      <c r="AV57" s="8">
        <v>11.329999999999998</v>
      </c>
      <c r="AW57" s="8">
        <v>1.2351903201411649</v>
      </c>
      <c r="AX57" s="8">
        <v>16.8</v>
      </c>
      <c r="AY57" s="8">
        <v>0.6</v>
      </c>
      <c r="AZ57" s="8">
        <v>28.400000000000002</v>
      </c>
      <c r="BA57" s="8">
        <v>2.33</v>
      </c>
      <c r="BB57" s="8">
        <v>3.8</v>
      </c>
      <c r="BC57" s="8">
        <v>1.6</v>
      </c>
      <c r="BD57" s="8">
        <v>1582.9091890939433</v>
      </c>
      <c r="BE57" s="8">
        <v>29.2</v>
      </c>
      <c r="BF57" s="8">
        <v>8.8000000000000007</v>
      </c>
      <c r="BG57" s="8">
        <v>6.9</v>
      </c>
      <c r="BH57" s="8">
        <v>53.6</v>
      </c>
      <c r="BI57" s="8">
        <v>29.4</v>
      </c>
      <c r="BJ57" s="8">
        <v>58.9</v>
      </c>
      <c r="BK57" s="8">
        <v>21.7</v>
      </c>
      <c r="BL57" s="8">
        <v>101.72</v>
      </c>
      <c r="BM57" s="8">
        <v>13</v>
      </c>
      <c r="BN57" s="8">
        <v>-2.1</v>
      </c>
      <c r="BO57" s="8">
        <v>39</v>
      </c>
      <c r="BP57" s="8">
        <v>-1.6</v>
      </c>
      <c r="BQ57" s="8">
        <v>1</v>
      </c>
      <c r="BR57" s="8">
        <v>0.15</v>
      </c>
      <c r="BS57" s="8">
        <v>0</v>
      </c>
      <c r="BT57" s="8">
        <v>4</v>
      </c>
      <c r="BU57" s="8">
        <v>13.350000000000001</v>
      </c>
      <c r="BV57" s="8">
        <v>12</v>
      </c>
      <c r="BW57" s="8">
        <v>4</v>
      </c>
      <c r="BX57" s="8">
        <v>26</v>
      </c>
      <c r="BY57" s="8">
        <v>21.500000000000004</v>
      </c>
      <c r="BZ57" s="8">
        <v>11.666666666666666</v>
      </c>
      <c r="CA57" s="8">
        <v>23</v>
      </c>
      <c r="CB57" s="8">
        <v>0.22466668206740226</v>
      </c>
      <c r="CC57" s="8">
        <v>0.43684210526315786</v>
      </c>
      <c r="CD57" s="8">
        <v>0.49260869565217386</v>
      </c>
      <c r="CE57" s="8">
        <v>0.68621684452286935</v>
      </c>
      <c r="CF57" s="8">
        <v>0.48000000000000004</v>
      </c>
      <c r="CG57" s="8">
        <v>3.3333333333333333E-2</v>
      </c>
      <c r="CH57" s="8">
        <v>0.56800000000000006</v>
      </c>
      <c r="CI57" s="8">
        <v>0.77666666666666673</v>
      </c>
      <c r="CJ57" s="8">
        <v>0.20399999999999999</v>
      </c>
      <c r="CK57" s="8">
        <v>0.76</v>
      </c>
      <c r="CL57" s="8">
        <v>0.69565217391304357</v>
      </c>
      <c r="CM57" s="8">
        <v>0.87939399394107964</v>
      </c>
      <c r="CN57" s="8">
        <v>0.76571428571428568</v>
      </c>
      <c r="CO57" s="8">
        <v>0.84142857142857141</v>
      </c>
      <c r="CP57" s="8">
        <v>0.54249999999999998</v>
      </c>
      <c r="CQ57" s="8">
        <v>0.92472727272727273</v>
      </c>
      <c r="CR57" s="8">
        <v>0.54166666666666663</v>
      </c>
      <c r="CS57" s="8">
        <v>0.7</v>
      </c>
      <c r="CT57" s="8">
        <v>-0.12352941176470589</v>
      </c>
      <c r="CU57" s="8">
        <v>0.62903225806451613</v>
      </c>
      <c r="CV57" s="8">
        <v>-0.13333333333333333</v>
      </c>
      <c r="CW57" s="8">
        <v>8.3333333333333329E-2</v>
      </c>
      <c r="CX57" s="8">
        <v>0.5</v>
      </c>
      <c r="CY57" s="8">
        <v>0</v>
      </c>
      <c r="CZ57" s="8">
        <v>0.2</v>
      </c>
      <c r="DA57" s="8">
        <v>0.63571428571428579</v>
      </c>
      <c r="DB57" s="8">
        <v>0.5714285714285714</v>
      </c>
      <c r="DC57" s="8">
        <v>0.4</v>
      </c>
      <c r="DD57" s="8">
        <v>0.78787878787878785</v>
      </c>
      <c r="DE57" s="8">
        <v>0.59722222222222232</v>
      </c>
      <c r="DF57" s="8">
        <v>0.3888888888888889</v>
      </c>
      <c r="DG57" s="8">
        <v>0.57499999999999996</v>
      </c>
      <c r="DH57" s="8">
        <v>0.59122811070369019</v>
      </c>
      <c r="DI57" s="8">
        <v>0.50098794759266807</v>
      </c>
    </row>
    <row r="58" spans="1:113" x14ac:dyDescent="0.25">
      <c r="A58" t="s">
        <v>71</v>
      </c>
      <c r="B58" t="s">
        <v>92</v>
      </c>
      <c r="C58" t="s">
        <v>72</v>
      </c>
      <c r="D58">
        <v>10.5</v>
      </c>
      <c r="E58" t="s">
        <v>73</v>
      </c>
      <c r="F58">
        <v>101.73</v>
      </c>
      <c r="G58">
        <v>30</v>
      </c>
      <c r="H58">
        <v>38</v>
      </c>
      <c r="I58">
        <v>25</v>
      </c>
      <c r="J58">
        <v>13</v>
      </c>
      <c r="K58" s="8">
        <v>0.65789473684210531</v>
      </c>
      <c r="L58" s="8">
        <v>8040.1666666666752</v>
      </c>
      <c r="M58" s="8">
        <v>35.700000000000003</v>
      </c>
      <c r="N58" s="8">
        <v>1356.6000000000001</v>
      </c>
      <c r="O58" s="8">
        <v>28.5</v>
      </c>
      <c r="P58" s="8">
        <v>9.8000000000000007</v>
      </c>
      <c r="Q58" s="8">
        <v>19.399999999999999</v>
      </c>
      <c r="R58" s="8">
        <v>50.6</v>
      </c>
      <c r="S58" s="8">
        <v>1.8</v>
      </c>
      <c r="T58" s="8">
        <v>4.9000000000000004</v>
      </c>
      <c r="U58" s="8">
        <v>36.9</v>
      </c>
      <c r="V58" s="8">
        <v>7.1</v>
      </c>
      <c r="W58" s="8">
        <v>7.8</v>
      </c>
      <c r="X58" s="8">
        <v>91.2</v>
      </c>
      <c r="Y58" s="8">
        <v>0.5</v>
      </c>
      <c r="Z58" s="8">
        <v>7</v>
      </c>
      <c r="AA58" s="8">
        <v>7.5</v>
      </c>
      <c r="AB58" s="8">
        <v>0.7</v>
      </c>
      <c r="AC58" s="8">
        <v>6.2</v>
      </c>
      <c r="AD58" s="8">
        <v>3.4</v>
      </c>
      <c r="AE58" s="8">
        <v>0.8</v>
      </c>
      <c r="AF58" s="8">
        <v>1</v>
      </c>
      <c r="AG58" s="8">
        <v>0.5</v>
      </c>
      <c r="AH58" s="8">
        <v>1.9</v>
      </c>
      <c r="AI58" s="8">
        <v>5.7</v>
      </c>
      <c r="AJ58" s="8">
        <v>115.2</v>
      </c>
      <c r="AK58" s="8">
        <v>106.8</v>
      </c>
      <c r="AL58" s="8">
        <v>27.5</v>
      </c>
      <c r="AM58" s="8">
        <v>1.5</v>
      </c>
      <c r="AN58" s="8">
        <v>18</v>
      </c>
      <c r="AO58" s="8">
        <v>10.6</v>
      </c>
      <c r="AP58" s="8">
        <v>24.955999999999996</v>
      </c>
      <c r="AQ58" s="8">
        <v>12</v>
      </c>
      <c r="AR58" s="8">
        <v>2</v>
      </c>
      <c r="AS58" s="8">
        <v>10.5</v>
      </c>
      <c r="AT58" s="8">
        <v>600</v>
      </c>
      <c r="AU58" s="8">
        <v>16.399999999999999</v>
      </c>
      <c r="AV58" s="8">
        <v>8.2900000000000027</v>
      </c>
      <c r="AW58" s="8">
        <v>1.1420099374899826</v>
      </c>
      <c r="AX58" s="8">
        <v>19</v>
      </c>
      <c r="AY58" s="8">
        <v>1.9</v>
      </c>
      <c r="AZ58" s="8">
        <v>42.2</v>
      </c>
      <c r="BA58" s="8">
        <v>1.79</v>
      </c>
      <c r="BB58" s="8">
        <v>1.6</v>
      </c>
      <c r="BC58" s="8">
        <v>1.3</v>
      </c>
      <c r="BD58" s="8">
        <v>1661.6941219006944</v>
      </c>
      <c r="BE58" s="8">
        <v>36.6</v>
      </c>
      <c r="BF58" s="8">
        <v>13</v>
      </c>
      <c r="BG58" s="8">
        <v>10.199999999999999</v>
      </c>
      <c r="BH58" s="8">
        <v>55.3</v>
      </c>
      <c r="BI58" s="8">
        <v>32.9</v>
      </c>
      <c r="BJ58" s="8">
        <v>62.5</v>
      </c>
      <c r="BK58" s="8">
        <v>30.7</v>
      </c>
      <c r="BL58" s="8">
        <v>102.89</v>
      </c>
      <c r="BM58" s="8">
        <v>18.2</v>
      </c>
      <c r="BN58" s="8">
        <v>8.3000000000000007</v>
      </c>
      <c r="BO58" s="8">
        <v>48.9</v>
      </c>
      <c r="BP58" s="8">
        <v>6.4</v>
      </c>
      <c r="BQ58" s="8">
        <v>2.5</v>
      </c>
      <c r="BR58" s="8">
        <v>0.19500000000000001</v>
      </c>
      <c r="BS58" s="8">
        <v>5</v>
      </c>
      <c r="BT58" s="8">
        <v>10</v>
      </c>
      <c r="BU58" s="8">
        <v>15.790000000000004</v>
      </c>
      <c r="BV58" s="8">
        <v>14.6</v>
      </c>
      <c r="BW58" s="8">
        <v>5.5</v>
      </c>
      <c r="BX58" s="8">
        <v>27</v>
      </c>
      <c r="BY58" s="8">
        <v>30.300000000000004</v>
      </c>
      <c r="BZ58" s="8">
        <v>20</v>
      </c>
      <c r="CA58" s="8">
        <v>33.600000000000009</v>
      </c>
      <c r="CB58" s="8">
        <v>0.31012778649255829</v>
      </c>
      <c r="CC58" s="8">
        <v>0.43157894736842101</v>
      </c>
      <c r="CD58" s="8">
        <v>0.36043478260869577</v>
      </c>
      <c r="CE58" s="8">
        <v>0.63444996527221253</v>
      </c>
      <c r="CF58" s="8">
        <v>0.54285714285714282</v>
      </c>
      <c r="CG58" s="8">
        <v>0.10555555555555556</v>
      </c>
      <c r="CH58" s="8">
        <v>0.84400000000000008</v>
      </c>
      <c r="CI58" s="8">
        <v>0.59666666666666668</v>
      </c>
      <c r="CJ58" s="8">
        <v>0.3</v>
      </c>
      <c r="CK58" s="8">
        <v>0.32</v>
      </c>
      <c r="CL58" s="8">
        <v>0.56521739130434789</v>
      </c>
      <c r="CM58" s="8">
        <v>0.9231634010559413</v>
      </c>
      <c r="CN58" s="8">
        <v>0.78999999999999992</v>
      </c>
      <c r="CO58" s="8">
        <v>0.8928571428571429</v>
      </c>
      <c r="CP58" s="8">
        <v>0.76749999999999996</v>
      </c>
      <c r="CQ58" s="8">
        <v>0.9353636363636364</v>
      </c>
      <c r="CR58" s="8">
        <v>0.7583333333333333</v>
      </c>
      <c r="CS58" s="8">
        <v>0.78333333333333333</v>
      </c>
      <c r="CT58" s="8">
        <v>0.4882352941176471</v>
      </c>
      <c r="CU58" s="8">
        <v>0.78870967741935483</v>
      </c>
      <c r="CV58" s="8">
        <v>0.53333333333333333</v>
      </c>
      <c r="CW58" s="8">
        <v>0.20833333333333334</v>
      </c>
      <c r="CX58" s="8">
        <v>0.65</v>
      </c>
      <c r="CY58" s="8">
        <v>0.55555555555555558</v>
      </c>
      <c r="CZ58" s="8">
        <v>0.5</v>
      </c>
      <c r="DA58" s="8">
        <v>0.75190476190476208</v>
      </c>
      <c r="DB58" s="8">
        <v>0.69523809523809521</v>
      </c>
      <c r="DC58" s="8">
        <v>0.55000000000000004</v>
      </c>
      <c r="DD58" s="8">
        <v>0.81818181818181823</v>
      </c>
      <c r="DE58" s="8">
        <v>0.84166666666666679</v>
      </c>
      <c r="DF58" s="8">
        <v>0.66666666666666663</v>
      </c>
      <c r="DG58" s="8">
        <v>0.84000000000000019</v>
      </c>
      <c r="DH58" s="8">
        <v>0.81612575392778497</v>
      </c>
      <c r="DI58" s="8">
        <v>0.63297694546629524</v>
      </c>
    </row>
    <row r="59" spans="1:113" x14ac:dyDescent="0.25">
      <c r="A59" t="s">
        <v>66</v>
      </c>
      <c r="B59" t="s">
        <v>92</v>
      </c>
      <c r="C59" t="s">
        <v>62</v>
      </c>
      <c r="D59">
        <v>11</v>
      </c>
      <c r="E59" t="s">
        <v>67</v>
      </c>
      <c r="F59">
        <v>98.39</v>
      </c>
      <c r="G59">
        <v>29</v>
      </c>
      <c r="H59">
        <v>33</v>
      </c>
      <c r="I59">
        <v>20</v>
      </c>
      <c r="J59">
        <v>13</v>
      </c>
      <c r="K59" s="8">
        <v>0.60606060606060608</v>
      </c>
      <c r="L59" s="8">
        <v>9734.8333333333503</v>
      </c>
      <c r="M59" s="8">
        <v>36.9</v>
      </c>
      <c r="N59" s="8">
        <v>1217.7</v>
      </c>
      <c r="O59" s="8">
        <v>33.299999999999997</v>
      </c>
      <c r="P59" s="8">
        <v>9.6</v>
      </c>
      <c r="Q59" s="8">
        <v>21.8</v>
      </c>
      <c r="R59" s="8">
        <v>44.2</v>
      </c>
      <c r="S59" s="8">
        <v>4.5999999999999996</v>
      </c>
      <c r="T59" s="8">
        <v>11.9</v>
      </c>
      <c r="U59" s="8">
        <v>38.700000000000003</v>
      </c>
      <c r="V59" s="8">
        <v>9.4</v>
      </c>
      <c r="W59" s="8">
        <v>11.1</v>
      </c>
      <c r="X59" s="8">
        <v>84.9</v>
      </c>
      <c r="Y59" s="8">
        <v>0.7</v>
      </c>
      <c r="Z59" s="8">
        <v>5.0999999999999996</v>
      </c>
      <c r="AA59" s="8">
        <v>5.8</v>
      </c>
      <c r="AB59" s="8">
        <v>0.2</v>
      </c>
      <c r="AC59" s="8">
        <v>8.4</v>
      </c>
      <c r="AD59" s="8">
        <v>5.5</v>
      </c>
      <c r="AE59" s="8">
        <v>2.1</v>
      </c>
      <c r="AF59" s="8">
        <v>0.5</v>
      </c>
      <c r="AG59" s="8">
        <v>1.5</v>
      </c>
      <c r="AH59" s="8">
        <v>3.4</v>
      </c>
      <c r="AI59" s="8">
        <v>7.2</v>
      </c>
      <c r="AJ59" s="8">
        <v>113.8</v>
      </c>
      <c r="AK59" s="8">
        <v>111.7</v>
      </c>
      <c r="AL59" s="8">
        <v>43.5</v>
      </c>
      <c r="AM59" s="8">
        <v>2</v>
      </c>
      <c r="AN59" s="8">
        <v>14.1</v>
      </c>
      <c r="AO59" s="8">
        <v>13.8</v>
      </c>
      <c r="AP59" s="8">
        <v>30.612000000000002</v>
      </c>
      <c r="AQ59" s="8">
        <v>12</v>
      </c>
      <c r="AR59" s="8">
        <v>4</v>
      </c>
      <c r="AS59" s="8">
        <v>14.3</v>
      </c>
      <c r="AT59" s="8">
        <v>810</v>
      </c>
      <c r="AU59" s="8">
        <v>16</v>
      </c>
      <c r="AV59" s="8">
        <v>6.8199999999999985</v>
      </c>
      <c r="AW59" s="8">
        <v>1.0878087024696197</v>
      </c>
      <c r="AX59" s="8">
        <v>20.9</v>
      </c>
      <c r="AY59" s="8">
        <v>0.5</v>
      </c>
      <c r="AZ59" s="8">
        <v>47.499999999999993</v>
      </c>
      <c r="BA59" s="8">
        <v>1.52</v>
      </c>
      <c r="BB59" s="8">
        <v>3.8</v>
      </c>
      <c r="BC59" s="8">
        <v>1.6</v>
      </c>
      <c r="BD59" s="8">
        <v>1591.6285647801171</v>
      </c>
      <c r="BE59" s="8">
        <v>43.1</v>
      </c>
      <c r="BF59" s="8">
        <v>17</v>
      </c>
      <c r="BG59" s="8">
        <v>8</v>
      </c>
      <c r="BH59" s="8">
        <v>54.7</v>
      </c>
      <c r="BI59" s="8">
        <v>34.195000000000007</v>
      </c>
      <c r="BJ59" s="8">
        <v>62.3</v>
      </c>
      <c r="BK59" s="8">
        <v>37.5</v>
      </c>
      <c r="BL59" s="8">
        <v>96.44</v>
      </c>
      <c r="BM59" s="8">
        <v>19.100000000000001</v>
      </c>
      <c r="BN59" s="8">
        <v>2</v>
      </c>
      <c r="BO59" s="8">
        <v>55.1</v>
      </c>
      <c r="BP59" s="8">
        <v>1.3</v>
      </c>
      <c r="BQ59" s="8">
        <v>10.1</v>
      </c>
      <c r="BR59" s="8">
        <v>0.24</v>
      </c>
      <c r="BS59" s="8">
        <v>3</v>
      </c>
      <c r="BT59" s="8">
        <v>17.399999999999999</v>
      </c>
      <c r="BU59" s="8">
        <v>15.730000000000008</v>
      </c>
      <c r="BV59" s="8">
        <v>16</v>
      </c>
      <c r="BW59" s="8">
        <v>8</v>
      </c>
      <c r="BX59" s="8">
        <v>18.3</v>
      </c>
      <c r="BY59" s="8">
        <v>30.699999999999989</v>
      </c>
      <c r="BZ59" s="8">
        <v>27</v>
      </c>
      <c r="CA59" s="8">
        <v>33</v>
      </c>
      <c r="CB59" s="8">
        <v>0.33335302292339858</v>
      </c>
      <c r="CC59" s="8">
        <v>0.42105263157894735</v>
      </c>
      <c r="CD59" s="8">
        <v>0.29652173913043472</v>
      </c>
      <c r="CE59" s="8">
        <v>0.60433816803867757</v>
      </c>
      <c r="CF59" s="8">
        <v>0.59714285714285709</v>
      </c>
      <c r="CG59" s="8">
        <v>2.7777777777777776E-2</v>
      </c>
      <c r="CH59" s="8">
        <v>0.94999999999999984</v>
      </c>
      <c r="CI59" s="8">
        <v>0.50666666666666671</v>
      </c>
      <c r="CJ59" s="8">
        <v>0.23199999999999998</v>
      </c>
      <c r="CK59" s="8">
        <v>0.76</v>
      </c>
      <c r="CL59" s="8">
        <v>0.69565217391304357</v>
      </c>
      <c r="CM59" s="8">
        <v>0.8842380915445095</v>
      </c>
      <c r="CN59" s="8">
        <v>0.78142857142857147</v>
      </c>
      <c r="CO59" s="8">
        <v>0.89</v>
      </c>
      <c r="CP59" s="8">
        <v>0.9375</v>
      </c>
      <c r="CQ59" s="8">
        <v>0.87672727272727269</v>
      </c>
      <c r="CR59" s="8">
        <v>0.79583333333333339</v>
      </c>
      <c r="CS59" s="8">
        <v>0.81416666666666682</v>
      </c>
      <c r="CT59" s="8">
        <v>0.11764705882352941</v>
      </c>
      <c r="CU59" s="8">
        <v>0.88870967741935492</v>
      </c>
      <c r="CV59" s="8">
        <v>0.10833333333333334</v>
      </c>
      <c r="CW59" s="8">
        <v>0.84166666666666667</v>
      </c>
      <c r="CX59" s="8">
        <v>0.8</v>
      </c>
      <c r="CY59" s="8">
        <v>0.33333333333333331</v>
      </c>
      <c r="CZ59" s="8">
        <v>0.86999999999999988</v>
      </c>
      <c r="DA59" s="8">
        <v>0.74904761904761941</v>
      </c>
      <c r="DB59" s="8">
        <v>0.76190476190476186</v>
      </c>
      <c r="DC59" s="8">
        <v>0.8</v>
      </c>
      <c r="DD59" s="8">
        <v>0.55454545454545456</v>
      </c>
      <c r="DE59" s="8">
        <v>0.85277777777777741</v>
      </c>
      <c r="DF59" s="8">
        <v>0.9</v>
      </c>
      <c r="DG59" s="8">
        <v>0.82499999999999996</v>
      </c>
      <c r="DH59" s="8">
        <v>0.87724479716683834</v>
      </c>
      <c r="DI59" s="8">
        <v>0.66722676343648213</v>
      </c>
    </row>
    <row r="60" spans="1:113" x14ac:dyDescent="0.25">
      <c r="A60" t="s">
        <v>71</v>
      </c>
      <c r="B60" t="s">
        <v>93</v>
      </c>
      <c r="C60" t="s">
        <v>72</v>
      </c>
      <c r="D60">
        <v>10.5</v>
      </c>
      <c r="E60" t="s">
        <v>73</v>
      </c>
      <c r="F60">
        <v>101.73</v>
      </c>
      <c r="G60">
        <v>30</v>
      </c>
      <c r="H60">
        <v>61</v>
      </c>
      <c r="I60">
        <v>43</v>
      </c>
      <c r="J60">
        <v>18</v>
      </c>
      <c r="K60" s="8">
        <v>0.70491803278688525</v>
      </c>
      <c r="L60" s="8">
        <v>12060.250000000013</v>
      </c>
      <c r="M60" s="8">
        <v>35.5</v>
      </c>
      <c r="N60" s="8">
        <v>2165.5</v>
      </c>
      <c r="O60" s="8">
        <v>27.5</v>
      </c>
      <c r="P60" s="8">
        <v>9.6999999999999993</v>
      </c>
      <c r="Q60" s="8">
        <v>18.8</v>
      </c>
      <c r="R60" s="8">
        <v>51.4</v>
      </c>
      <c r="S60" s="8">
        <v>1.9</v>
      </c>
      <c r="T60" s="8">
        <v>5.2</v>
      </c>
      <c r="U60" s="8">
        <v>36.4</v>
      </c>
      <c r="V60" s="8">
        <v>6.2</v>
      </c>
      <c r="W60" s="8">
        <v>7</v>
      </c>
      <c r="X60" s="8">
        <v>89</v>
      </c>
      <c r="Y60" s="8">
        <v>0.5</v>
      </c>
      <c r="Z60" s="8">
        <v>6.4</v>
      </c>
      <c r="AA60" s="8">
        <v>6.9</v>
      </c>
      <c r="AB60" s="8">
        <v>0.8</v>
      </c>
      <c r="AC60" s="8">
        <v>5.8</v>
      </c>
      <c r="AD60" s="8">
        <v>3</v>
      </c>
      <c r="AE60" s="8">
        <v>0.8</v>
      </c>
      <c r="AF60" s="8">
        <v>1.2</v>
      </c>
      <c r="AG60" s="8">
        <v>0.5</v>
      </c>
      <c r="AH60" s="8">
        <v>2</v>
      </c>
      <c r="AI60" s="8">
        <v>5.3</v>
      </c>
      <c r="AJ60" s="8">
        <v>118.7</v>
      </c>
      <c r="AK60" s="8">
        <v>107.9</v>
      </c>
      <c r="AL60" s="8">
        <v>24.5</v>
      </c>
      <c r="AM60" s="8">
        <v>1.5</v>
      </c>
      <c r="AN60" s="8">
        <v>16.2</v>
      </c>
      <c r="AO60" s="8">
        <v>9.8000000000000007</v>
      </c>
      <c r="AP60" s="8">
        <v>23.628</v>
      </c>
      <c r="AQ60" s="8">
        <v>14</v>
      </c>
      <c r="AR60" s="8">
        <v>2</v>
      </c>
      <c r="AS60" s="8">
        <v>11</v>
      </c>
      <c r="AT60" s="8">
        <v>580</v>
      </c>
      <c r="AU60" s="8">
        <v>15.9</v>
      </c>
      <c r="AV60" s="8">
        <v>8.41</v>
      </c>
      <c r="AW60" s="8">
        <v>1.1638733705772812</v>
      </c>
      <c r="AX60" s="8">
        <v>18.8</v>
      </c>
      <c r="AY60" s="8">
        <v>2.1</v>
      </c>
      <c r="AZ60" s="8">
        <v>40.199999999999996</v>
      </c>
      <c r="BA60" s="8">
        <v>1.91</v>
      </c>
      <c r="BB60" s="8">
        <v>1.5</v>
      </c>
      <c r="BC60" s="8">
        <v>1.1000000000000001</v>
      </c>
      <c r="BD60" s="8">
        <v>1667.2707707437905</v>
      </c>
      <c r="BE60" s="8">
        <v>33</v>
      </c>
      <c r="BF60" s="8">
        <v>12</v>
      </c>
      <c r="BG60" s="8">
        <v>9.4</v>
      </c>
      <c r="BH60" s="8">
        <v>56.5</v>
      </c>
      <c r="BI60" s="8">
        <v>32.43</v>
      </c>
      <c r="BJ60" s="8">
        <v>62.8</v>
      </c>
      <c r="BK60" s="8">
        <v>29.1</v>
      </c>
      <c r="BL60" s="8">
        <v>103.28</v>
      </c>
      <c r="BM60" s="8">
        <v>16.8</v>
      </c>
      <c r="BN60" s="8">
        <v>10.9</v>
      </c>
      <c r="BO60" s="8">
        <v>47.4</v>
      </c>
      <c r="BP60" s="8">
        <v>8.4</v>
      </c>
      <c r="BQ60" s="8">
        <v>4.2</v>
      </c>
      <c r="BR60" s="8">
        <v>0.2</v>
      </c>
      <c r="BS60" s="8">
        <v>6</v>
      </c>
      <c r="BT60" s="8">
        <v>10.8</v>
      </c>
      <c r="BU60" s="8">
        <v>15.849999999999998</v>
      </c>
      <c r="BV60" s="8">
        <v>14.8</v>
      </c>
      <c r="BW60" s="8">
        <v>5.7</v>
      </c>
      <c r="BX60" s="8">
        <v>27.5</v>
      </c>
      <c r="BY60" s="8">
        <v>29.299999999999997</v>
      </c>
      <c r="BZ60" s="8">
        <v>19.333333333333332</v>
      </c>
      <c r="CA60" s="8">
        <v>32.099999999999994</v>
      </c>
      <c r="CB60" s="8">
        <v>0.30079168596170114</v>
      </c>
      <c r="CC60" s="8">
        <v>0.41842105263157897</v>
      </c>
      <c r="CD60" s="8">
        <v>0.3656521739130435</v>
      </c>
      <c r="CE60" s="8">
        <v>0.64659631698737841</v>
      </c>
      <c r="CF60" s="8">
        <v>0.53714285714285714</v>
      </c>
      <c r="CG60" s="8">
        <v>0.11666666666666667</v>
      </c>
      <c r="CH60" s="8">
        <v>0.80399999999999994</v>
      </c>
      <c r="CI60" s="8">
        <v>0.6366666666666666</v>
      </c>
      <c r="CJ60" s="8">
        <v>0.27600000000000002</v>
      </c>
      <c r="CK60" s="8">
        <v>0.3</v>
      </c>
      <c r="CL60" s="8">
        <v>0.47826086956521746</v>
      </c>
      <c r="CM60" s="8">
        <v>0.92626153930210586</v>
      </c>
      <c r="CN60" s="8">
        <v>0.80714285714285716</v>
      </c>
      <c r="CO60" s="8">
        <v>0.89714285714285713</v>
      </c>
      <c r="CP60" s="8">
        <v>0.72750000000000004</v>
      </c>
      <c r="CQ60" s="8">
        <v>0.93890909090909092</v>
      </c>
      <c r="CR60" s="8">
        <v>0.70000000000000007</v>
      </c>
      <c r="CS60" s="8">
        <v>0.77214285714285713</v>
      </c>
      <c r="CT60" s="8">
        <v>0.64117647058823535</v>
      </c>
      <c r="CU60" s="8">
        <v>0.76451612903225807</v>
      </c>
      <c r="CV60" s="8">
        <v>0.70000000000000007</v>
      </c>
      <c r="CW60" s="8">
        <v>0.35000000000000003</v>
      </c>
      <c r="CX60" s="8">
        <v>0.66666666666666674</v>
      </c>
      <c r="CY60" s="8">
        <v>0.66666666666666663</v>
      </c>
      <c r="CZ60" s="8">
        <v>0.54</v>
      </c>
      <c r="DA60" s="8">
        <v>0.75476190476190463</v>
      </c>
      <c r="DB60" s="8">
        <v>0.70476190476190481</v>
      </c>
      <c r="DC60" s="8">
        <v>0.57000000000000006</v>
      </c>
      <c r="DD60" s="8">
        <v>0.83333333333333337</v>
      </c>
      <c r="DE60" s="8">
        <v>0.81388888888888877</v>
      </c>
      <c r="DF60" s="8">
        <v>0.64444444444444438</v>
      </c>
      <c r="DG60" s="8">
        <v>0.80249999999999988</v>
      </c>
      <c r="DH60" s="8">
        <v>0.79155706832026618</v>
      </c>
      <c r="DI60" s="8">
        <v>0.64352435258367935</v>
      </c>
    </row>
    <row r="61" spans="1:113" x14ac:dyDescent="0.25">
      <c r="A61" t="s">
        <v>68</v>
      </c>
      <c r="B61" t="s">
        <v>93</v>
      </c>
      <c r="C61" t="s">
        <v>59</v>
      </c>
      <c r="D61">
        <v>10.5</v>
      </c>
      <c r="E61" t="s">
        <v>60</v>
      </c>
      <c r="F61">
        <v>102.59</v>
      </c>
      <c r="G61">
        <v>29</v>
      </c>
      <c r="H61">
        <v>50</v>
      </c>
      <c r="I61">
        <v>30</v>
      </c>
      <c r="J61">
        <v>20</v>
      </c>
      <c r="K61" s="8">
        <v>0.6</v>
      </c>
      <c r="L61" s="8">
        <v>16641.875000000025</v>
      </c>
      <c r="M61" s="8">
        <v>33.6</v>
      </c>
      <c r="N61" s="8">
        <v>1680</v>
      </c>
      <c r="O61" s="8">
        <v>19.100000000000001</v>
      </c>
      <c r="P61" s="8">
        <v>6.7</v>
      </c>
      <c r="Q61" s="8">
        <v>14</v>
      </c>
      <c r="R61" s="8">
        <v>47.6</v>
      </c>
      <c r="S61" s="8">
        <v>1.1000000000000001</v>
      </c>
      <c r="T61" s="8">
        <v>3.2</v>
      </c>
      <c r="U61" s="8">
        <v>35.200000000000003</v>
      </c>
      <c r="V61" s="8">
        <v>4.5999999999999996</v>
      </c>
      <c r="W61" s="8">
        <v>5.4</v>
      </c>
      <c r="X61" s="8">
        <v>85.5</v>
      </c>
      <c r="Y61" s="8">
        <v>1.7</v>
      </c>
      <c r="Z61" s="8">
        <v>3.4</v>
      </c>
      <c r="AA61" s="8">
        <v>5.0999999999999996</v>
      </c>
      <c r="AB61" s="8">
        <v>0.3</v>
      </c>
      <c r="AC61" s="8">
        <v>4.0999999999999996</v>
      </c>
      <c r="AD61" s="8">
        <v>1.4</v>
      </c>
      <c r="AE61" s="8">
        <v>2</v>
      </c>
      <c r="AF61" s="8">
        <v>0.6</v>
      </c>
      <c r="AG61" s="8">
        <v>0.7</v>
      </c>
      <c r="AH61" s="8">
        <v>1.7</v>
      </c>
      <c r="AI61" s="8">
        <v>4.0999999999999996</v>
      </c>
      <c r="AJ61" s="8">
        <v>111.6</v>
      </c>
      <c r="AK61" s="8">
        <v>107.7</v>
      </c>
      <c r="AL61" s="8">
        <v>18.100000000000001</v>
      </c>
      <c r="AM61" s="8">
        <v>5</v>
      </c>
      <c r="AN61" s="8">
        <v>9.6</v>
      </c>
      <c r="AO61" s="8">
        <v>6.6</v>
      </c>
      <c r="AP61" s="8">
        <v>15.516</v>
      </c>
      <c r="AQ61" s="8">
        <v>2</v>
      </c>
      <c r="AR61" s="8">
        <v>0</v>
      </c>
      <c r="AS61" s="8">
        <v>7.5</v>
      </c>
      <c r="AT61" s="8">
        <v>330</v>
      </c>
      <c r="AU61" s="8">
        <v>15.699999999999998</v>
      </c>
      <c r="AV61" s="8">
        <v>11.02</v>
      </c>
      <c r="AW61" s="8">
        <v>1.2309873678783192</v>
      </c>
      <c r="AX61" s="8">
        <v>18.600000000000001</v>
      </c>
      <c r="AY61" s="8">
        <v>0.7</v>
      </c>
      <c r="AZ61" s="8">
        <v>28.300000000000004</v>
      </c>
      <c r="BA61" s="8">
        <v>2.82</v>
      </c>
      <c r="BB61" s="8">
        <v>3.2</v>
      </c>
      <c r="BC61" s="8">
        <v>1.4</v>
      </c>
      <c r="BD61" s="8">
        <v>1593.75640709502</v>
      </c>
      <c r="BE61" s="8">
        <v>32.9</v>
      </c>
      <c r="BF61" s="8">
        <v>7.9</v>
      </c>
      <c r="BG61" s="8">
        <v>7.4</v>
      </c>
      <c r="BH61" s="8">
        <v>51.6</v>
      </c>
      <c r="BI61" s="8">
        <v>29.03</v>
      </c>
      <c r="BJ61" s="8">
        <v>58.1</v>
      </c>
      <c r="BK61" s="8">
        <v>22</v>
      </c>
      <c r="BL61" s="8">
        <v>102.36</v>
      </c>
      <c r="BM61" s="8">
        <v>13.1</v>
      </c>
      <c r="BN61" s="8">
        <v>3.9</v>
      </c>
      <c r="BO61" s="8">
        <v>37.6</v>
      </c>
      <c r="BP61" s="8">
        <v>2.6</v>
      </c>
      <c r="BQ61" s="8">
        <v>3.5</v>
      </c>
      <c r="BR61" s="8">
        <v>0.17</v>
      </c>
      <c r="BS61" s="8">
        <v>2</v>
      </c>
      <c r="BT61" s="8">
        <v>7.5</v>
      </c>
      <c r="BU61" s="8">
        <v>12.690000000000007</v>
      </c>
      <c r="BV61" s="8">
        <v>11.5</v>
      </c>
      <c r="BW61" s="8">
        <v>3.5</v>
      </c>
      <c r="BX61" s="8">
        <v>25.3</v>
      </c>
      <c r="BY61" s="8">
        <v>21.400000000000006</v>
      </c>
      <c r="BZ61" s="8">
        <v>11</v>
      </c>
      <c r="CA61" s="8">
        <v>23.100000000000009</v>
      </c>
      <c r="CB61" s="8">
        <v>0.22394477090963105</v>
      </c>
      <c r="CC61" s="8">
        <v>0.41315789473684206</v>
      </c>
      <c r="CD61" s="8">
        <v>0.47913043478260869</v>
      </c>
      <c r="CE61" s="8">
        <v>0.68388187104351061</v>
      </c>
      <c r="CF61" s="8">
        <v>0.53142857142857147</v>
      </c>
      <c r="CG61" s="8">
        <v>3.888888888888889E-2</v>
      </c>
      <c r="CH61" s="8">
        <v>0.56600000000000006</v>
      </c>
      <c r="CI61" s="8">
        <v>0.94</v>
      </c>
      <c r="CJ61" s="8">
        <v>0.20399999999999999</v>
      </c>
      <c r="CK61" s="8">
        <v>0.64</v>
      </c>
      <c r="CL61" s="8">
        <v>0.60869565217391308</v>
      </c>
      <c r="CM61" s="8">
        <v>0.88542022616390004</v>
      </c>
      <c r="CN61" s="8">
        <v>0.73714285714285721</v>
      </c>
      <c r="CO61" s="8">
        <v>0.83000000000000007</v>
      </c>
      <c r="CP61" s="8">
        <v>0.55000000000000004</v>
      </c>
      <c r="CQ61" s="8">
        <v>0.93054545454545456</v>
      </c>
      <c r="CR61" s="8">
        <v>0.54583333333333328</v>
      </c>
      <c r="CS61" s="8">
        <v>0.69119047619047624</v>
      </c>
      <c r="CT61" s="8">
        <v>0.22941176470588234</v>
      </c>
      <c r="CU61" s="8">
        <v>0.6064516129032258</v>
      </c>
      <c r="CV61" s="8">
        <v>0.21666666666666667</v>
      </c>
      <c r="CW61" s="8">
        <v>0.29166666666666669</v>
      </c>
      <c r="CX61" s="8">
        <v>0.56666666666666676</v>
      </c>
      <c r="CY61" s="8">
        <v>0.22222222222222221</v>
      </c>
      <c r="CZ61" s="8">
        <v>0.375</v>
      </c>
      <c r="DA61" s="8">
        <v>0.60428571428571465</v>
      </c>
      <c r="DB61" s="8">
        <v>0.54761904761904767</v>
      </c>
      <c r="DC61" s="8">
        <v>0.35</v>
      </c>
      <c r="DD61" s="8">
        <v>0.76666666666666672</v>
      </c>
      <c r="DE61" s="8">
        <v>0.59444444444444455</v>
      </c>
      <c r="DF61" s="8">
        <v>0.36666666666666664</v>
      </c>
      <c r="DG61" s="8">
        <v>0.57750000000000024</v>
      </c>
      <c r="DH61" s="8">
        <v>0.58932834449902904</v>
      </c>
      <c r="DI61" s="8">
        <v>0.53687225451385168</v>
      </c>
    </row>
    <row r="62" spans="1:113" x14ac:dyDescent="0.25">
      <c r="A62" t="s">
        <v>66</v>
      </c>
      <c r="B62" t="s">
        <v>91</v>
      </c>
      <c r="C62" t="s">
        <v>62</v>
      </c>
      <c r="D62">
        <v>11</v>
      </c>
      <c r="E62" t="s">
        <v>67</v>
      </c>
      <c r="F62">
        <v>98.39</v>
      </c>
      <c r="G62">
        <v>29</v>
      </c>
      <c r="H62">
        <v>18</v>
      </c>
      <c r="I62">
        <v>9</v>
      </c>
      <c r="J62">
        <v>9</v>
      </c>
      <c r="K62" s="8">
        <v>0.5</v>
      </c>
      <c r="L62" s="8">
        <v>4867.4166666666752</v>
      </c>
      <c r="M62" s="8">
        <v>36.799999999999997</v>
      </c>
      <c r="N62" s="8">
        <v>662.4</v>
      </c>
      <c r="O62" s="8">
        <v>30.7</v>
      </c>
      <c r="P62" s="8">
        <v>9.1999999999999993</v>
      </c>
      <c r="Q62" s="8">
        <v>20.9</v>
      </c>
      <c r="R62" s="8">
        <v>43.8</v>
      </c>
      <c r="S62" s="8">
        <v>4.0999999999999996</v>
      </c>
      <c r="T62" s="8">
        <v>11.3</v>
      </c>
      <c r="U62" s="8">
        <v>36.299999999999997</v>
      </c>
      <c r="V62" s="8">
        <v>8.1999999999999993</v>
      </c>
      <c r="W62" s="8">
        <v>9.9</v>
      </c>
      <c r="X62" s="8">
        <v>82.7</v>
      </c>
      <c r="Y62" s="8">
        <v>0.7</v>
      </c>
      <c r="Z62" s="8">
        <v>5</v>
      </c>
      <c r="AA62" s="8">
        <v>5.7</v>
      </c>
      <c r="AB62" s="8">
        <v>0.2</v>
      </c>
      <c r="AC62" s="8">
        <v>8.8000000000000007</v>
      </c>
      <c r="AD62" s="8">
        <v>5.7</v>
      </c>
      <c r="AE62" s="8">
        <v>2.2999999999999998</v>
      </c>
      <c r="AF62" s="8">
        <v>0.6</v>
      </c>
      <c r="AG62" s="8">
        <v>1.1000000000000001</v>
      </c>
      <c r="AH62" s="8">
        <v>3.4</v>
      </c>
      <c r="AI62" s="8">
        <v>6.9</v>
      </c>
      <c r="AJ62" s="8">
        <v>114.7</v>
      </c>
      <c r="AK62" s="8">
        <v>112.8</v>
      </c>
      <c r="AL62" s="8">
        <v>42.6</v>
      </c>
      <c r="AM62" s="8">
        <v>1.9</v>
      </c>
      <c r="AN62" s="8">
        <v>14.5</v>
      </c>
      <c r="AO62" s="8">
        <v>14.5</v>
      </c>
      <c r="AP62" s="8">
        <v>29.419999999999995</v>
      </c>
      <c r="AQ62" s="8">
        <v>7</v>
      </c>
      <c r="AR62" s="8">
        <v>1</v>
      </c>
      <c r="AS62" s="8">
        <v>14</v>
      </c>
      <c r="AT62" s="8">
        <v>800</v>
      </c>
      <c r="AU62" s="8">
        <v>15.600000000000001</v>
      </c>
      <c r="AV62" s="8">
        <v>6.93</v>
      </c>
      <c r="AW62" s="8">
        <v>1.0435078178110131</v>
      </c>
      <c r="AX62" s="8">
        <v>22.3</v>
      </c>
      <c r="AY62" s="8">
        <v>0.5</v>
      </c>
      <c r="AZ62" s="8">
        <v>45.2</v>
      </c>
      <c r="BA62" s="8">
        <v>1.53</v>
      </c>
      <c r="BB62" s="8">
        <v>3.6</v>
      </c>
      <c r="BC62" s="8">
        <v>1.7</v>
      </c>
      <c r="BD62" s="8">
        <v>1603.755635873441</v>
      </c>
      <c r="BE62" s="8">
        <v>39.200000000000003</v>
      </c>
      <c r="BF62" s="8">
        <v>18</v>
      </c>
      <c r="BG62" s="8">
        <v>8.1</v>
      </c>
      <c r="BH62" s="8">
        <v>53.6</v>
      </c>
      <c r="BI62" s="8">
        <v>33.440000000000005</v>
      </c>
      <c r="BJ62" s="8">
        <v>60.6</v>
      </c>
      <c r="BK62" s="8">
        <v>36.299999999999997</v>
      </c>
      <c r="BL62" s="8">
        <v>96.12</v>
      </c>
      <c r="BM62" s="8">
        <v>17.600000000000001</v>
      </c>
      <c r="BN62" s="8">
        <v>1.9</v>
      </c>
      <c r="BO62" s="8">
        <v>53.6</v>
      </c>
      <c r="BP62" s="8">
        <v>1.3</v>
      </c>
      <c r="BQ62" s="8">
        <v>10</v>
      </c>
      <c r="BR62" s="8">
        <v>0.222</v>
      </c>
      <c r="BS62" s="8">
        <v>3</v>
      </c>
      <c r="BT62" s="8">
        <v>17</v>
      </c>
      <c r="BU62" s="8">
        <v>14.120000000000001</v>
      </c>
      <c r="BV62" s="8">
        <v>14</v>
      </c>
      <c r="BW62" s="8">
        <v>7</v>
      </c>
      <c r="BX62" s="8">
        <v>17</v>
      </c>
      <c r="BY62" s="8">
        <v>29.000000000000004</v>
      </c>
      <c r="BZ62" s="8">
        <v>26.666666666666668</v>
      </c>
      <c r="CA62" s="8">
        <v>31.4</v>
      </c>
      <c r="CB62" s="8">
        <v>0.31707931268298833</v>
      </c>
      <c r="CC62" s="8">
        <v>0.41052631578947374</v>
      </c>
      <c r="CD62" s="8">
        <v>0.30130434782608695</v>
      </c>
      <c r="CE62" s="8">
        <v>0.57972656545056278</v>
      </c>
      <c r="CF62" s="8">
        <v>0.63714285714285712</v>
      </c>
      <c r="CG62" s="8">
        <v>2.7777777777777776E-2</v>
      </c>
      <c r="CH62" s="8">
        <v>0.90400000000000003</v>
      </c>
      <c r="CI62" s="8">
        <v>0.51</v>
      </c>
      <c r="CJ62" s="8">
        <v>0.22800000000000001</v>
      </c>
      <c r="CK62" s="8">
        <v>0.72</v>
      </c>
      <c r="CL62" s="8">
        <v>0.73913043478260876</v>
      </c>
      <c r="CM62" s="8">
        <v>0.8909753532630228</v>
      </c>
      <c r="CN62" s="8">
        <v>0.76571428571428568</v>
      </c>
      <c r="CO62" s="8">
        <v>0.86571428571428577</v>
      </c>
      <c r="CP62" s="8">
        <v>0.90749999999999997</v>
      </c>
      <c r="CQ62" s="8">
        <v>0.87381818181818183</v>
      </c>
      <c r="CR62" s="8">
        <v>0.73333333333333339</v>
      </c>
      <c r="CS62" s="8">
        <v>0.79619047619047634</v>
      </c>
      <c r="CT62" s="8">
        <v>0.11176470588235293</v>
      </c>
      <c r="CU62" s="8">
        <v>0.86451612903225805</v>
      </c>
      <c r="CV62" s="8">
        <v>0.10833333333333334</v>
      </c>
      <c r="CW62" s="8">
        <v>0.83333333333333337</v>
      </c>
      <c r="CX62" s="8">
        <v>0.74</v>
      </c>
      <c r="CY62" s="8">
        <v>0.33333333333333331</v>
      </c>
      <c r="CZ62" s="8">
        <v>0.85</v>
      </c>
      <c r="DA62" s="8">
        <v>0.67238095238095241</v>
      </c>
      <c r="DB62" s="8">
        <v>0.66666666666666663</v>
      </c>
      <c r="DC62" s="8">
        <v>0.7</v>
      </c>
      <c r="DD62" s="8">
        <v>0.51515151515151514</v>
      </c>
      <c r="DE62" s="8">
        <v>0.80555555555555569</v>
      </c>
      <c r="DF62" s="8">
        <v>0.88888888888888895</v>
      </c>
      <c r="DG62" s="8">
        <v>0.78499999999999992</v>
      </c>
      <c r="DH62" s="8">
        <v>0.83441924390260092</v>
      </c>
      <c r="DI62" s="8">
        <v>0.64375618350824204</v>
      </c>
    </row>
    <row r="63" spans="1:113" x14ac:dyDescent="0.25">
      <c r="A63" t="s">
        <v>68</v>
      </c>
      <c r="B63" t="s">
        <v>94</v>
      </c>
      <c r="C63" t="s">
        <v>59</v>
      </c>
      <c r="D63">
        <v>10.5</v>
      </c>
      <c r="E63" t="s">
        <v>60</v>
      </c>
      <c r="F63">
        <v>102.59</v>
      </c>
      <c r="G63">
        <v>29</v>
      </c>
      <c r="H63">
        <v>65</v>
      </c>
      <c r="I63">
        <v>38</v>
      </c>
      <c r="J63">
        <v>27</v>
      </c>
      <c r="K63" s="8">
        <v>0.58461538461538465</v>
      </c>
      <c r="L63" s="8">
        <v>22189.166666666701</v>
      </c>
      <c r="M63" s="8">
        <v>33.6</v>
      </c>
      <c r="N63" s="8">
        <v>2184</v>
      </c>
      <c r="O63" s="8">
        <v>18.7</v>
      </c>
      <c r="P63" s="8">
        <v>6.4</v>
      </c>
      <c r="Q63" s="8">
        <v>13.9</v>
      </c>
      <c r="R63" s="8">
        <v>46.2</v>
      </c>
      <c r="S63" s="8">
        <v>1</v>
      </c>
      <c r="T63" s="8">
        <v>3</v>
      </c>
      <c r="U63" s="8">
        <v>34.700000000000003</v>
      </c>
      <c r="V63" s="8">
        <v>4.8</v>
      </c>
      <c r="W63" s="8">
        <v>5.6</v>
      </c>
      <c r="X63" s="8">
        <v>85.5</v>
      </c>
      <c r="Y63" s="8">
        <v>1.9</v>
      </c>
      <c r="Z63" s="8">
        <v>3.4</v>
      </c>
      <c r="AA63" s="8">
        <v>5.3</v>
      </c>
      <c r="AB63" s="8">
        <v>0.3</v>
      </c>
      <c r="AC63" s="8">
        <v>4</v>
      </c>
      <c r="AD63" s="8">
        <v>1.5</v>
      </c>
      <c r="AE63" s="8">
        <v>1.9</v>
      </c>
      <c r="AF63" s="8">
        <v>0.6</v>
      </c>
      <c r="AG63" s="8">
        <v>0.7</v>
      </c>
      <c r="AH63" s="8">
        <v>1.7</v>
      </c>
      <c r="AI63" s="8">
        <v>4.2</v>
      </c>
      <c r="AJ63" s="8">
        <v>111.9</v>
      </c>
      <c r="AK63" s="8">
        <v>108.3</v>
      </c>
      <c r="AL63" s="8">
        <v>17.899999999999999</v>
      </c>
      <c r="AM63" s="8">
        <v>5.4</v>
      </c>
      <c r="AN63" s="8">
        <v>9.4</v>
      </c>
      <c r="AO63" s="8">
        <v>6.7</v>
      </c>
      <c r="AP63" s="8">
        <v>15.407999999999999</v>
      </c>
      <c r="AQ63" s="8">
        <v>3</v>
      </c>
      <c r="AR63" s="8">
        <v>0</v>
      </c>
      <c r="AS63" s="8">
        <v>7.9</v>
      </c>
      <c r="AT63" s="8">
        <v>319.2</v>
      </c>
      <c r="AU63" s="8">
        <v>15.599999999999998</v>
      </c>
      <c r="AV63" s="8">
        <v>10.670000000000002</v>
      </c>
      <c r="AW63" s="8">
        <v>1.2136552440290758</v>
      </c>
      <c r="AX63" s="8">
        <v>18.5</v>
      </c>
      <c r="AY63" s="8">
        <v>0.7</v>
      </c>
      <c r="AZ63" s="8">
        <v>28</v>
      </c>
      <c r="BA63" s="8">
        <v>2.77</v>
      </c>
      <c r="BB63" s="8">
        <v>3</v>
      </c>
      <c r="BC63" s="8">
        <v>1.4</v>
      </c>
      <c r="BD63" s="8">
        <v>1596.5386082673081</v>
      </c>
      <c r="BE63" s="8">
        <v>34.5</v>
      </c>
      <c r="BF63" s="8">
        <v>8.4</v>
      </c>
      <c r="BG63" s="8">
        <v>7.5</v>
      </c>
      <c r="BH63" s="8">
        <v>49.9</v>
      </c>
      <c r="BI63" s="8">
        <v>28.735000000000003</v>
      </c>
      <c r="BJ63" s="8">
        <v>57.1</v>
      </c>
      <c r="BK63" s="8">
        <v>21.8</v>
      </c>
      <c r="BL63" s="8">
        <v>102.44</v>
      </c>
      <c r="BM63" s="8">
        <v>12.6</v>
      </c>
      <c r="BN63" s="8">
        <v>3.6</v>
      </c>
      <c r="BO63" s="8">
        <v>37.1</v>
      </c>
      <c r="BP63" s="8">
        <v>2.5</v>
      </c>
      <c r="BQ63" s="8">
        <v>3.2</v>
      </c>
      <c r="BR63" s="8">
        <v>0.17299999999999999</v>
      </c>
      <c r="BS63" s="8">
        <v>2</v>
      </c>
      <c r="BT63" s="8">
        <v>8.2846223719999994</v>
      </c>
      <c r="BU63" s="8">
        <v>12.099999999999996</v>
      </c>
      <c r="BV63" s="8">
        <v>10.97</v>
      </c>
      <c r="BW63" s="8">
        <v>3.2</v>
      </c>
      <c r="BX63" s="8">
        <v>24.4</v>
      </c>
      <c r="BY63" s="8">
        <v>20.7</v>
      </c>
      <c r="BZ63" s="8">
        <v>10.639999999999999</v>
      </c>
      <c r="CA63" s="8">
        <v>22.500000000000004</v>
      </c>
      <c r="CB63" s="8">
        <v>0.21639156648660499</v>
      </c>
      <c r="CC63" s="8">
        <v>0.41052631578947363</v>
      </c>
      <c r="CD63" s="8">
        <v>0.46391304347826096</v>
      </c>
      <c r="CE63" s="8">
        <v>0.67425291334948656</v>
      </c>
      <c r="CF63" s="8">
        <v>0.52857142857142858</v>
      </c>
      <c r="CG63" s="8">
        <v>3.888888888888889E-2</v>
      </c>
      <c r="CH63" s="8">
        <v>0.56000000000000005</v>
      </c>
      <c r="CI63" s="8">
        <v>0.92333333333333334</v>
      </c>
      <c r="CJ63" s="8">
        <v>0.21199999999999999</v>
      </c>
      <c r="CK63" s="8">
        <v>0.6</v>
      </c>
      <c r="CL63" s="8">
        <v>0.60869565217391308</v>
      </c>
      <c r="CM63" s="8">
        <v>0.88696589348183785</v>
      </c>
      <c r="CN63" s="8">
        <v>0.71285714285714286</v>
      </c>
      <c r="CO63" s="8">
        <v>0.81571428571428573</v>
      </c>
      <c r="CP63" s="8">
        <v>0.54500000000000004</v>
      </c>
      <c r="CQ63" s="8">
        <v>0.93127272727272725</v>
      </c>
      <c r="CR63" s="8">
        <v>0.52500000000000002</v>
      </c>
      <c r="CS63" s="8">
        <v>0.6841666666666667</v>
      </c>
      <c r="CT63" s="8">
        <v>0.21176470588235294</v>
      </c>
      <c r="CU63" s="8">
        <v>0.59838709677419355</v>
      </c>
      <c r="CV63" s="8">
        <v>0.20833333333333334</v>
      </c>
      <c r="CW63" s="8">
        <v>0.26666666666666666</v>
      </c>
      <c r="CX63" s="8">
        <v>0.57666666666666666</v>
      </c>
      <c r="CY63" s="8">
        <v>0.22222222222222221</v>
      </c>
      <c r="CZ63" s="8">
        <v>0.41423111859999995</v>
      </c>
      <c r="DA63" s="8">
        <v>0.57619047619047603</v>
      </c>
      <c r="DB63" s="8">
        <v>0.52238095238095239</v>
      </c>
      <c r="DC63" s="8">
        <v>0.32</v>
      </c>
      <c r="DD63" s="8">
        <v>0.73939393939393938</v>
      </c>
      <c r="DE63" s="8">
        <v>0.57499999999999996</v>
      </c>
      <c r="DF63" s="8">
        <v>0.35466666666666663</v>
      </c>
      <c r="DG63" s="8">
        <v>0.56250000000000011</v>
      </c>
      <c r="DH63" s="8">
        <v>0.56945149075422363</v>
      </c>
      <c r="DI63" s="8">
        <v>0.5262191758471606</v>
      </c>
    </row>
    <row r="64" spans="1:113" x14ac:dyDescent="0.25">
      <c r="A64" t="s">
        <v>68</v>
      </c>
      <c r="B64" t="s">
        <v>92</v>
      </c>
      <c r="C64" t="s">
        <v>59</v>
      </c>
      <c r="D64">
        <v>10.5</v>
      </c>
      <c r="E64" t="s">
        <v>60</v>
      </c>
      <c r="F64">
        <v>102.59</v>
      </c>
      <c r="G64">
        <v>29</v>
      </c>
      <c r="H64">
        <v>30</v>
      </c>
      <c r="I64">
        <v>17</v>
      </c>
      <c r="J64">
        <v>13</v>
      </c>
      <c r="K64" s="8">
        <v>0.56666666666666665</v>
      </c>
      <c r="L64" s="8">
        <v>11094.58333333335</v>
      </c>
      <c r="M64" s="8">
        <v>33.200000000000003</v>
      </c>
      <c r="N64" s="8">
        <v>996.00000000000011</v>
      </c>
      <c r="O64" s="8">
        <v>19.2</v>
      </c>
      <c r="P64" s="8">
        <v>6.8</v>
      </c>
      <c r="Q64" s="8">
        <v>14.5</v>
      </c>
      <c r="R64" s="8">
        <v>46.8</v>
      </c>
      <c r="S64" s="8">
        <v>1.4</v>
      </c>
      <c r="T64" s="8">
        <v>3.6</v>
      </c>
      <c r="U64" s="8">
        <v>38.5</v>
      </c>
      <c r="V64" s="8">
        <v>4.2</v>
      </c>
      <c r="W64" s="8">
        <v>4.9000000000000004</v>
      </c>
      <c r="X64" s="8">
        <v>84.5</v>
      </c>
      <c r="Y64" s="8">
        <v>1.6</v>
      </c>
      <c r="Z64" s="8">
        <v>3.2</v>
      </c>
      <c r="AA64" s="8">
        <v>4.8</v>
      </c>
      <c r="AB64" s="8">
        <v>0.2</v>
      </c>
      <c r="AC64" s="8">
        <v>3.6</v>
      </c>
      <c r="AD64" s="8">
        <v>1.4</v>
      </c>
      <c r="AE64" s="8">
        <v>2.1</v>
      </c>
      <c r="AF64" s="8">
        <v>0.7</v>
      </c>
      <c r="AG64" s="8">
        <v>0.6</v>
      </c>
      <c r="AH64" s="8">
        <v>1.8</v>
      </c>
      <c r="AI64" s="8">
        <v>3.9</v>
      </c>
      <c r="AJ64" s="8">
        <v>109.9</v>
      </c>
      <c r="AK64" s="8">
        <v>109.9</v>
      </c>
      <c r="AL64" s="8">
        <v>16.5</v>
      </c>
      <c r="AM64" s="8">
        <v>4.7</v>
      </c>
      <c r="AN64" s="8">
        <v>9.1</v>
      </c>
      <c r="AO64" s="8">
        <v>6.6</v>
      </c>
      <c r="AP64" s="8">
        <v>15.876000000000001</v>
      </c>
      <c r="AQ64" s="8">
        <v>2</v>
      </c>
      <c r="AR64" s="8">
        <v>0</v>
      </c>
      <c r="AS64" s="8">
        <v>6</v>
      </c>
      <c r="AT64" s="8">
        <v>310</v>
      </c>
      <c r="AU64" s="8">
        <v>15.399999999999999</v>
      </c>
      <c r="AV64" s="8">
        <v>10.690000000000001</v>
      </c>
      <c r="AW64" s="8">
        <v>1.2093726379440664</v>
      </c>
      <c r="AX64" s="8">
        <v>16.399999999999999</v>
      </c>
      <c r="AY64" s="8">
        <v>0.4</v>
      </c>
      <c r="AZ64" s="8">
        <v>27.6</v>
      </c>
      <c r="BA64" s="8">
        <v>2.4900000000000002</v>
      </c>
      <c r="BB64" s="8">
        <v>3.4</v>
      </c>
      <c r="BC64" s="8">
        <v>1.5</v>
      </c>
      <c r="BD64" s="8">
        <v>1581.9564733185439</v>
      </c>
      <c r="BE64" s="8">
        <v>29</v>
      </c>
      <c r="BF64" s="8">
        <v>7.8</v>
      </c>
      <c r="BG64" s="8">
        <v>6.9</v>
      </c>
      <c r="BH64" s="8">
        <v>51.6</v>
      </c>
      <c r="BI64" s="8">
        <v>28.32</v>
      </c>
      <c r="BJ64" s="8">
        <v>57.4</v>
      </c>
      <c r="BK64" s="8">
        <v>22.7</v>
      </c>
      <c r="BL64" s="8">
        <v>101.68</v>
      </c>
      <c r="BM64" s="8">
        <v>12.7</v>
      </c>
      <c r="BN64" s="8">
        <v>0</v>
      </c>
      <c r="BO64" s="8">
        <v>37.1</v>
      </c>
      <c r="BP64" s="8">
        <v>-0.3</v>
      </c>
      <c r="BQ64" s="8">
        <v>2</v>
      </c>
      <c r="BR64" s="8">
        <v>0.16</v>
      </c>
      <c r="BS64" s="8">
        <v>0.3</v>
      </c>
      <c r="BT64" s="8">
        <v>5</v>
      </c>
      <c r="BU64" s="8">
        <v>12.64</v>
      </c>
      <c r="BV64" s="8">
        <v>11.4</v>
      </c>
      <c r="BW64" s="8">
        <v>3.4</v>
      </c>
      <c r="BX64" s="8">
        <v>25</v>
      </c>
      <c r="BY64" s="8">
        <v>20.600000000000005</v>
      </c>
      <c r="BZ64" s="8">
        <v>10.333333333333334</v>
      </c>
      <c r="CA64" s="8">
        <v>22.1</v>
      </c>
      <c r="CB64" s="8">
        <v>0.21468073287398545</v>
      </c>
      <c r="CC64" s="8">
        <v>0.40526315789473683</v>
      </c>
      <c r="CD64" s="8">
        <v>0.46478260869565224</v>
      </c>
      <c r="CE64" s="8">
        <v>0.67187368774670353</v>
      </c>
      <c r="CF64" s="8">
        <v>0.46857142857142853</v>
      </c>
      <c r="CG64" s="8">
        <v>2.2222222222222223E-2</v>
      </c>
      <c r="CH64" s="8">
        <v>0.55200000000000005</v>
      </c>
      <c r="CI64" s="8">
        <v>0.83000000000000007</v>
      </c>
      <c r="CJ64" s="8">
        <v>0.192</v>
      </c>
      <c r="CK64" s="8">
        <v>0.67999999999999994</v>
      </c>
      <c r="CL64" s="8">
        <v>0.65217391304347827</v>
      </c>
      <c r="CM64" s="8">
        <v>0.87886470739919109</v>
      </c>
      <c r="CN64" s="8">
        <v>0.73714285714285721</v>
      </c>
      <c r="CO64" s="8">
        <v>0.82</v>
      </c>
      <c r="CP64" s="8">
        <v>0.5675</v>
      </c>
      <c r="CQ64" s="8">
        <v>0.92436363636363639</v>
      </c>
      <c r="CR64" s="8">
        <v>0.52916666666666667</v>
      </c>
      <c r="CS64" s="8">
        <v>0.67428571428571427</v>
      </c>
      <c r="CT64" s="8">
        <v>0</v>
      </c>
      <c r="CU64" s="8">
        <v>0.59838709677419355</v>
      </c>
      <c r="CV64" s="8">
        <v>-2.4999999999999998E-2</v>
      </c>
      <c r="CW64" s="8">
        <v>0.16666666666666666</v>
      </c>
      <c r="CX64" s="8">
        <v>0.53333333333333333</v>
      </c>
      <c r="CY64" s="8">
        <v>3.3333333333333333E-2</v>
      </c>
      <c r="CZ64" s="8">
        <v>0.25</v>
      </c>
      <c r="DA64" s="8">
        <v>0.60190476190476194</v>
      </c>
      <c r="DB64" s="8">
        <v>0.54285714285714293</v>
      </c>
      <c r="DC64" s="8">
        <v>0.33999999999999997</v>
      </c>
      <c r="DD64" s="8">
        <v>0.75757575757575757</v>
      </c>
      <c r="DE64" s="8">
        <v>0.57222222222222241</v>
      </c>
      <c r="DF64" s="8">
        <v>0.34444444444444444</v>
      </c>
      <c r="DG64" s="8">
        <v>0.55249999999999999</v>
      </c>
      <c r="DH64" s="8">
        <v>0.56494929703680385</v>
      </c>
      <c r="DI64" s="8">
        <v>0.49698077050565465</v>
      </c>
    </row>
    <row r="65" spans="1:113" x14ac:dyDescent="0.25">
      <c r="A65" t="s">
        <v>96</v>
      </c>
      <c r="B65" t="s">
        <v>94</v>
      </c>
      <c r="C65" t="s">
        <v>62</v>
      </c>
      <c r="D65">
        <v>11</v>
      </c>
      <c r="E65" t="s">
        <v>100</v>
      </c>
      <c r="F65">
        <v>99.6</v>
      </c>
      <c r="G65">
        <v>20</v>
      </c>
      <c r="H65">
        <v>72</v>
      </c>
      <c r="I65">
        <v>28</v>
      </c>
      <c r="J65">
        <v>44</v>
      </c>
      <c r="K65" s="8">
        <v>0.3888888888888889</v>
      </c>
      <c r="L65" s="8">
        <v>29560</v>
      </c>
      <c r="M65" s="8">
        <v>32.200000000000003</v>
      </c>
      <c r="N65" s="8">
        <v>2318.4</v>
      </c>
      <c r="O65" s="8">
        <v>21.2</v>
      </c>
      <c r="P65" s="8">
        <v>7</v>
      </c>
      <c r="Q65" s="8">
        <v>16.5</v>
      </c>
      <c r="R65" s="8">
        <v>42.7</v>
      </c>
      <c r="S65" s="8">
        <v>2.2999999999999998</v>
      </c>
      <c r="T65" s="8">
        <v>7.1</v>
      </c>
      <c r="U65" s="8">
        <v>32.700000000000003</v>
      </c>
      <c r="V65" s="8">
        <v>4.8</v>
      </c>
      <c r="W65" s="8">
        <v>6.7</v>
      </c>
      <c r="X65" s="8">
        <v>71.3</v>
      </c>
      <c r="Y65" s="8">
        <v>1.2</v>
      </c>
      <c r="Z65" s="8">
        <v>6.6</v>
      </c>
      <c r="AA65" s="8">
        <v>7.8</v>
      </c>
      <c r="AB65" s="8">
        <v>0.1</v>
      </c>
      <c r="AC65" s="8">
        <v>6</v>
      </c>
      <c r="AD65" s="8">
        <v>3.4</v>
      </c>
      <c r="AE65" s="8">
        <v>1.1000000000000001</v>
      </c>
      <c r="AF65" s="8">
        <v>0.3</v>
      </c>
      <c r="AG65" s="8">
        <v>0.7</v>
      </c>
      <c r="AH65" s="8">
        <v>1.9</v>
      </c>
      <c r="AI65" s="8">
        <v>5.6</v>
      </c>
      <c r="AJ65" s="8">
        <v>107.6</v>
      </c>
      <c r="AK65" s="8">
        <v>110.6</v>
      </c>
      <c r="AL65" s="8">
        <v>31.7</v>
      </c>
      <c r="AM65" s="8">
        <v>3.6</v>
      </c>
      <c r="AN65" s="8">
        <v>19.8</v>
      </c>
      <c r="AO65" s="8">
        <v>11.9</v>
      </c>
      <c r="AP65" s="8">
        <v>20.988</v>
      </c>
      <c r="AQ65" s="8">
        <v>24</v>
      </c>
      <c r="AR65" s="8">
        <v>8</v>
      </c>
      <c r="AS65" s="8">
        <v>4.9000000000000004</v>
      </c>
      <c r="AT65" s="8">
        <v>315.2</v>
      </c>
      <c r="AU65" s="8">
        <v>14.999999999999998</v>
      </c>
      <c r="AV65" s="8">
        <v>6.339999999999999</v>
      </c>
      <c r="AW65" s="8">
        <v>1.0101010101010102</v>
      </c>
      <c r="AX65" s="8">
        <v>20.7</v>
      </c>
      <c r="AY65" s="8">
        <v>0.2</v>
      </c>
      <c r="AZ65" s="8">
        <v>35</v>
      </c>
      <c r="BA65" s="8">
        <v>1.74</v>
      </c>
      <c r="BB65" s="8">
        <v>2</v>
      </c>
      <c r="BC65" s="8">
        <v>1.4</v>
      </c>
      <c r="BD65" s="8">
        <v>1660.798775181991</v>
      </c>
      <c r="BE65" s="8">
        <v>29.1</v>
      </c>
      <c r="BF65" s="8">
        <v>14</v>
      </c>
      <c r="BG65" s="8">
        <v>11.7</v>
      </c>
      <c r="BH65" s="8">
        <v>49.7</v>
      </c>
      <c r="BI65" s="8">
        <v>30.085000000000001</v>
      </c>
      <c r="BJ65" s="8">
        <v>54.5</v>
      </c>
      <c r="BK65" s="8">
        <v>29.6</v>
      </c>
      <c r="BL65" s="8">
        <v>100.99</v>
      </c>
      <c r="BM65" s="8">
        <v>14.9</v>
      </c>
      <c r="BN65" s="8">
        <v>-3.1</v>
      </c>
      <c r="BO65" s="8">
        <v>40.299999999999997</v>
      </c>
      <c r="BP65" s="8">
        <v>-1.6</v>
      </c>
      <c r="BQ65" s="8">
        <v>4.0999999999999996</v>
      </c>
      <c r="BR65" s="8">
        <v>0.10100000000000001</v>
      </c>
      <c r="BS65" s="8">
        <v>1.4</v>
      </c>
      <c r="BT65" s="8">
        <v>5.9393602830000001</v>
      </c>
      <c r="BU65" s="8">
        <v>10.500000000000005</v>
      </c>
      <c r="BV65" s="8">
        <v>6.56</v>
      </c>
      <c r="BW65" s="8">
        <v>3.4</v>
      </c>
      <c r="BX65" s="8">
        <v>21.1</v>
      </c>
      <c r="BY65" s="8">
        <v>21.6</v>
      </c>
      <c r="BZ65" s="8">
        <v>10.506666666666666</v>
      </c>
      <c r="CA65" s="8">
        <v>24.6</v>
      </c>
      <c r="CB65" s="8">
        <v>0.23568865697434319</v>
      </c>
      <c r="CC65" s="8">
        <v>0.39473684210526311</v>
      </c>
      <c r="CD65" s="8">
        <v>0.27565217391304342</v>
      </c>
      <c r="CE65" s="8">
        <v>0.5611672278338945</v>
      </c>
      <c r="CF65" s="8">
        <v>0.59142857142857141</v>
      </c>
      <c r="CG65" s="8">
        <v>1.1111111111111112E-2</v>
      </c>
      <c r="CH65" s="8">
        <v>0.7</v>
      </c>
      <c r="CI65" s="8">
        <v>0.57999999999999996</v>
      </c>
      <c r="CJ65" s="8">
        <v>0.312</v>
      </c>
      <c r="CK65" s="8">
        <v>0.4</v>
      </c>
      <c r="CL65" s="8">
        <v>0.60869565217391308</v>
      </c>
      <c r="CM65" s="8">
        <v>0.92266598621221718</v>
      </c>
      <c r="CN65" s="8">
        <v>0.71000000000000008</v>
      </c>
      <c r="CO65" s="8">
        <v>0.77857142857142858</v>
      </c>
      <c r="CP65" s="8">
        <v>0.74</v>
      </c>
      <c r="CQ65" s="8">
        <v>0.91809090909090907</v>
      </c>
      <c r="CR65" s="8">
        <v>0.62083333333333335</v>
      </c>
      <c r="CS65" s="8">
        <v>0.71630952380952384</v>
      </c>
      <c r="CT65" s="8">
        <v>-0.18235294117647061</v>
      </c>
      <c r="CU65" s="8">
        <v>0.64999999999999991</v>
      </c>
      <c r="CV65" s="8">
        <v>-0.13333333333333333</v>
      </c>
      <c r="CW65" s="8">
        <v>0.34166666666666662</v>
      </c>
      <c r="CX65" s="8">
        <v>0.33666666666666673</v>
      </c>
      <c r="CY65" s="8">
        <v>0.15555555555555556</v>
      </c>
      <c r="CZ65" s="8">
        <v>0.29696801415000001</v>
      </c>
      <c r="DA65" s="8">
        <v>0.50000000000000022</v>
      </c>
      <c r="DB65" s="8">
        <v>0.31238095238095237</v>
      </c>
      <c r="DC65" s="8">
        <v>0.33999999999999997</v>
      </c>
      <c r="DD65" s="8">
        <v>0.6393939393939394</v>
      </c>
      <c r="DE65" s="8">
        <v>0.60000000000000009</v>
      </c>
      <c r="DF65" s="8">
        <v>0.35022222222222221</v>
      </c>
      <c r="DG65" s="8">
        <v>0.61499999999999999</v>
      </c>
      <c r="DH65" s="8">
        <v>0.62023330782721886</v>
      </c>
      <c r="DI65" s="8">
        <v>0.47761449406051953</v>
      </c>
    </row>
    <row r="66" spans="1:113" x14ac:dyDescent="0.25">
      <c r="A66" t="s">
        <v>71</v>
      </c>
      <c r="B66" t="s">
        <v>94</v>
      </c>
      <c r="C66" t="s">
        <v>72</v>
      </c>
      <c r="D66">
        <v>10.5</v>
      </c>
      <c r="E66" t="s">
        <v>73</v>
      </c>
      <c r="F66">
        <v>101.73</v>
      </c>
      <c r="G66">
        <v>30</v>
      </c>
      <c r="H66">
        <v>78</v>
      </c>
      <c r="I66">
        <v>54</v>
      </c>
      <c r="J66">
        <v>24</v>
      </c>
      <c r="K66" s="8">
        <v>0.69230769230769229</v>
      </c>
      <c r="L66" s="8">
        <v>16080.33333333335</v>
      </c>
      <c r="M66" s="8">
        <v>34.6</v>
      </c>
      <c r="N66" s="8">
        <v>2698.8</v>
      </c>
      <c r="O66" s="8">
        <v>26</v>
      </c>
      <c r="P66" s="8">
        <v>9.1999999999999993</v>
      </c>
      <c r="Q66" s="8">
        <v>17.7</v>
      </c>
      <c r="R66" s="8">
        <v>52.1</v>
      </c>
      <c r="S66" s="8">
        <v>1.8</v>
      </c>
      <c r="T66" s="8">
        <v>5</v>
      </c>
      <c r="U66" s="8">
        <v>35.299999999999997</v>
      </c>
      <c r="V66" s="8">
        <v>5.7</v>
      </c>
      <c r="W66" s="8">
        <v>6.5</v>
      </c>
      <c r="X66" s="8">
        <v>88.5</v>
      </c>
      <c r="Y66" s="8">
        <v>0.4</v>
      </c>
      <c r="Z66" s="8">
        <v>5.9</v>
      </c>
      <c r="AA66" s="8">
        <v>6.4</v>
      </c>
      <c r="AB66" s="8">
        <v>0.8</v>
      </c>
      <c r="AC66" s="8">
        <v>5.9</v>
      </c>
      <c r="AD66" s="8">
        <v>2.9</v>
      </c>
      <c r="AE66" s="8">
        <v>0.7</v>
      </c>
      <c r="AF66" s="8">
        <v>1.1000000000000001</v>
      </c>
      <c r="AG66" s="8">
        <v>0.5</v>
      </c>
      <c r="AH66" s="8">
        <v>2</v>
      </c>
      <c r="AI66" s="8">
        <v>4.9000000000000004</v>
      </c>
      <c r="AJ66" s="8">
        <v>118.7</v>
      </c>
      <c r="AK66" s="8">
        <v>107.3</v>
      </c>
      <c r="AL66" s="8">
        <v>25.1</v>
      </c>
      <c r="AM66" s="8">
        <v>1.3</v>
      </c>
      <c r="AN66" s="8">
        <v>15.3</v>
      </c>
      <c r="AO66" s="8">
        <v>9.8000000000000007</v>
      </c>
      <c r="AP66" s="8">
        <v>22.351999999999997</v>
      </c>
      <c r="AQ66" s="8">
        <v>16</v>
      </c>
      <c r="AR66" s="8">
        <v>2</v>
      </c>
      <c r="AS66" s="8">
        <v>11.5</v>
      </c>
      <c r="AT66" s="8">
        <v>555</v>
      </c>
      <c r="AU66" s="8">
        <v>14.7</v>
      </c>
      <c r="AV66" s="8">
        <v>7.83</v>
      </c>
      <c r="AW66" s="8">
        <v>1.1632068718682893</v>
      </c>
      <c r="AX66" s="8">
        <v>20</v>
      </c>
      <c r="AY66" s="8">
        <v>2</v>
      </c>
      <c r="AZ66" s="8">
        <v>38.299999999999997</v>
      </c>
      <c r="BA66" s="8">
        <v>2.0299999999999998</v>
      </c>
      <c r="BB66" s="8">
        <v>1.5</v>
      </c>
      <c r="BC66" s="8">
        <v>1</v>
      </c>
      <c r="BD66" s="8">
        <v>1660.798775181991</v>
      </c>
      <c r="BE66" s="8">
        <v>32.200000000000003</v>
      </c>
      <c r="BF66" s="8">
        <v>12</v>
      </c>
      <c r="BG66" s="8">
        <v>8.8000000000000007</v>
      </c>
      <c r="BH66" s="8">
        <v>57.1</v>
      </c>
      <c r="BI66" s="8">
        <v>32.430000000000007</v>
      </c>
      <c r="BJ66" s="8">
        <v>63.1</v>
      </c>
      <c r="BK66" s="8">
        <v>28.3</v>
      </c>
      <c r="BL66" s="8">
        <v>103.33</v>
      </c>
      <c r="BM66" s="8">
        <v>16.2</v>
      </c>
      <c r="BN66" s="8">
        <v>11.4</v>
      </c>
      <c r="BO66" s="8">
        <v>45</v>
      </c>
      <c r="BP66" s="8">
        <v>8.4</v>
      </c>
      <c r="BQ66" s="8">
        <v>4.3</v>
      </c>
      <c r="BR66" s="8">
        <v>0.20399999999999999</v>
      </c>
      <c r="BS66" s="8">
        <v>5.9</v>
      </c>
      <c r="BT66" s="8">
        <v>10.51977868</v>
      </c>
      <c r="BU66" s="8">
        <v>14.83</v>
      </c>
      <c r="BV66" s="8">
        <v>14.1</v>
      </c>
      <c r="BW66" s="8">
        <v>5.0999999999999996</v>
      </c>
      <c r="BX66" s="8">
        <v>26.3</v>
      </c>
      <c r="BY66" s="8">
        <v>27.900000000000002</v>
      </c>
      <c r="BZ66" s="8">
        <v>18.5</v>
      </c>
      <c r="CA66" s="8">
        <v>30.299999999999997</v>
      </c>
      <c r="CB66" s="8">
        <v>0.28727641270959781</v>
      </c>
      <c r="CC66" s="8">
        <v>0.38684210526315788</v>
      </c>
      <c r="CD66" s="8">
        <v>0.34043478260869564</v>
      </c>
      <c r="CE66" s="8">
        <v>0.64622603992682737</v>
      </c>
      <c r="CF66" s="8">
        <v>0.5714285714285714</v>
      </c>
      <c r="CG66" s="8">
        <v>0.1111111111111111</v>
      </c>
      <c r="CH66" s="8">
        <v>0.7659999999999999</v>
      </c>
      <c r="CI66" s="8">
        <v>0.67666666666666664</v>
      </c>
      <c r="CJ66" s="8">
        <v>0.25600000000000001</v>
      </c>
      <c r="CK66" s="8">
        <v>0.3</v>
      </c>
      <c r="CL66" s="8">
        <v>0.43478260869565222</v>
      </c>
      <c r="CM66" s="8">
        <v>0.92266598621221718</v>
      </c>
      <c r="CN66" s="8">
        <v>0.81571428571428573</v>
      </c>
      <c r="CO66" s="8">
        <v>0.90142857142857147</v>
      </c>
      <c r="CP66" s="8">
        <v>0.70750000000000002</v>
      </c>
      <c r="CQ66" s="8">
        <v>0.9393636363636364</v>
      </c>
      <c r="CR66" s="8">
        <v>0.67499999999999993</v>
      </c>
      <c r="CS66" s="8">
        <v>0.77214285714285735</v>
      </c>
      <c r="CT66" s="8">
        <v>0.67058823529411771</v>
      </c>
      <c r="CU66" s="8">
        <v>0.72580645161290325</v>
      </c>
      <c r="CV66" s="8">
        <v>0.70000000000000007</v>
      </c>
      <c r="CW66" s="8">
        <v>0.35833333333333334</v>
      </c>
      <c r="CX66" s="8">
        <v>0.67999999999999994</v>
      </c>
      <c r="CY66" s="8">
        <v>0.65555555555555556</v>
      </c>
      <c r="CZ66" s="8">
        <v>0.52598893400000002</v>
      </c>
      <c r="DA66" s="8">
        <v>0.70619047619047615</v>
      </c>
      <c r="DB66" s="8">
        <v>0.67142857142857137</v>
      </c>
      <c r="DC66" s="8">
        <v>0.51</v>
      </c>
      <c r="DD66" s="8">
        <v>0.79696969696969699</v>
      </c>
      <c r="DE66" s="8">
        <v>0.77500000000000002</v>
      </c>
      <c r="DF66" s="8">
        <v>0.6166666666666667</v>
      </c>
      <c r="DG66" s="8">
        <v>0.75749999999999995</v>
      </c>
      <c r="DH66" s="8">
        <v>0.7559905597620995</v>
      </c>
      <c r="DI66" s="8">
        <v>0.6290414282304897</v>
      </c>
    </row>
    <row r="67" spans="1:113" x14ac:dyDescent="0.25">
      <c r="A67" t="s">
        <v>87</v>
      </c>
      <c r="B67" t="s">
        <v>92</v>
      </c>
      <c r="C67" t="s">
        <v>62</v>
      </c>
      <c r="D67">
        <v>11</v>
      </c>
      <c r="E67" t="s">
        <v>73</v>
      </c>
      <c r="F67">
        <v>101.73</v>
      </c>
      <c r="G67">
        <v>31</v>
      </c>
      <c r="H67">
        <v>27</v>
      </c>
      <c r="I67">
        <v>20</v>
      </c>
      <c r="J67">
        <v>7</v>
      </c>
      <c r="K67" s="8">
        <v>0.7407407407407407</v>
      </c>
      <c r="L67" s="8">
        <v>24692.08333333335</v>
      </c>
      <c r="M67" s="8">
        <v>34.5</v>
      </c>
      <c r="N67" s="8">
        <v>931.5</v>
      </c>
      <c r="O67" s="8">
        <v>28.7</v>
      </c>
      <c r="P67" s="8">
        <v>9.5</v>
      </c>
      <c r="Q67" s="8">
        <v>19.5</v>
      </c>
      <c r="R67" s="8">
        <v>48.7</v>
      </c>
      <c r="S67" s="8">
        <v>4.9000000000000004</v>
      </c>
      <c r="T67" s="8">
        <v>10.9</v>
      </c>
      <c r="U67" s="8">
        <v>45.2</v>
      </c>
      <c r="V67" s="8">
        <v>4.8</v>
      </c>
      <c r="W67" s="8">
        <v>5.3</v>
      </c>
      <c r="X67" s="8">
        <v>91.5</v>
      </c>
      <c r="Y67" s="8">
        <v>0.7</v>
      </c>
      <c r="Z67" s="8">
        <v>4.5</v>
      </c>
      <c r="AA67" s="8">
        <v>5.2</v>
      </c>
      <c r="AB67" s="8">
        <v>0.8</v>
      </c>
      <c r="AC67" s="8">
        <v>5.3</v>
      </c>
      <c r="AD67" s="8">
        <v>3</v>
      </c>
      <c r="AE67" s="8">
        <v>1.4</v>
      </c>
      <c r="AF67" s="8">
        <v>0.4</v>
      </c>
      <c r="AG67" s="8">
        <v>0.4</v>
      </c>
      <c r="AH67" s="8">
        <v>2.6</v>
      </c>
      <c r="AI67" s="8">
        <v>4.5</v>
      </c>
      <c r="AJ67" s="8">
        <v>115.2</v>
      </c>
      <c r="AK67" s="8">
        <v>105.4</v>
      </c>
      <c r="AL67" s="8">
        <v>23.8</v>
      </c>
      <c r="AM67" s="8">
        <v>1.9</v>
      </c>
      <c r="AN67" s="8">
        <v>12.1</v>
      </c>
      <c r="AO67" s="8">
        <v>10.1</v>
      </c>
      <c r="AP67" s="8">
        <v>23.352</v>
      </c>
      <c r="AQ67" s="8">
        <v>0</v>
      </c>
      <c r="AR67" s="8">
        <v>0</v>
      </c>
      <c r="AS67" s="8">
        <v>8</v>
      </c>
      <c r="AT67" s="8">
        <v>510</v>
      </c>
      <c r="AU67" s="8">
        <v>14.600000000000001</v>
      </c>
      <c r="AV67" s="8">
        <v>8.17</v>
      </c>
      <c r="AW67" s="8">
        <v>1.2290167865707433</v>
      </c>
      <c r="AX67" s="8">
        <v>17.8</v>
      </c>
      <c r="AY67" s="8">
        <v>1.8</v>
      </c>
      <c r="AZ67" s="8">
        <v>39.199999999999996</v>
      </c>
      <c r="BA67" s="8">
        <v>1.77</v>
      </c>
      <c r="BB67" s="8">
        <v>2.6</v>
      </c>
      <c r="BC67" s="8">
        <v>1.7</v>
      </c>
      <c r="BD67" s="8">
        <v>1661.6941219006944</v>
      </c>
      <c r="BE67" s="8">
        <v>24.6</v>
      </c>
      <c r="BF67" s="8">
        <v>12</v>
      </c>
      <c r="BG67" s="8">
        <v>7.2</v>
      </c>
      <c r="BH67" s="8">
        <v>61.3</v>
      </c>
      <c r="BI67" s="8">
        <v>32.65</v>
      </c>
      <c r="BJ67" s="8">
        <v>65.8</v>
      </c>
      <c r="BK67" s="8">
        <v>29.2</v>
      </c>
      <c r="BL67" s="8">
        <v>104.84</v>
      </c>
      <c r="BM67" s="8">
        <v>16.3</v>
      </c>
      <c r="BN67" s="8">
        <v>9.6999999999999993</v>
      </c>
      <c r="BO67" s="8">
        <v>45.1</v>
      </c>
      <c r="BP67" s="8">
        <v>7.6</v>
      </c>
      <c r="BQ67" s="8">
        <v>5</v>
      </c>
      <c r="BR67" s="8">
        <v>0.16</v>
      </c>
      <c r="BS67" s="8">
        <v>6</v>
      </c>
      <c r="BT67" s="8">
        <v>12</v>
      </c>
      <c r="BU67" s="8">
        <v>16.410000000000004</v>
      </c>
      <c r="BV67" s="8">
        <v>16</v>
      </c>
      <c r="BW67" s="8">
        <v>5.7</v>
      </c>
      <c r="BX67" s="8">
        <v>26.5</v>
      </c>
      <c r="BY67" s="8">
        <v>27.499999999999993</v>
      </c>
      <c r="BZ67" s="8">
        <v>17</v>
      </c>
      <c r="CA67" s="8">
        <v>28.999999999999993</v>
      </c>
      <c r="CB67" s="8">
        <v>0.28185986829355103</v>
      </c>
      <c r="CC67" s="8">
        <v>0.3842105263157895</v>
      </c>
      <c r="CD67" s="8">
        <v>0.35521739130434782</v>
      </c>
      <c r="CE67" s="8">
        <v>0.68278710365041295</v>
      </c>
      <c r="CF67" s="8">
        <v>0.50857142857142856</v>
      </c>
      <c r="CG67" s="8">
        <v>0.1</v>
      </c>
      <c r="CH67" s="8">
        <v>0.78399999999999992</v>
      </c>
      <c r="CI67" s="8">
        <v>0.59</v>
      </c>
      <c r="CJ67" s="8">
        <v>0.20800000000000002</v>
      </c>
      <c r="CK67" s="8">
        <v>0.52</v>
      </c>
      <c r="CL67" s="8">
        <v>0.73913043478260876</v>
      </c>
      <c r="CM67" s="8">
        <v>0.9231634010559413</v>
      </c>
      <c r="CN67" s="8">
        <v>0.87571428571428567</v>
      </c>
      <c r="CO67" s="8">
        <v>0.94</v>
      </c>
      <c r="CP67" s="8">
        <v>0.73</v>
      </c>
      <c r="CQ67" s="8">
        <v>0.9530909090909091</v>
      </c>
      <c r="CR67" s="8">
        <v>0.6791666666666667</v>
      </c>
      <c r="CS67" s="8">
        <v>0.77738095238095239</v>
      </c>
      <c r="CT67" s="8">
        <v>0.57058823529411762</v>
      </c>
      <c r="CU67" s="8">
        <v>0.72741935483870968</v>
      </c>
      <c r="CV67" s="8">
        <v>0.6333333333333333</v>
      </c>
      <c r="CW67" s="8">
        <v>0.41666666666666669</v>
      </c>
      <c r="CX67" s="8">
        <v>0.53333333333333333</v>
      </c>
      <c r="CY67" s="8">
        <v>0.66666666666666663</v>
      </c>
      <c r="CZ67" s="8">
        <v>0.6</v>
      </c>
      <c r="DA67" s="8">
        <v>0.78142857142857158</v>
      </c>
      <c r="DB67" s="8">
        <v>0.76190476190476186</v>
      </c>
      <c r="DC67" s="8">
        <v>0.57000000000000006</v>
      </c>
      <c r="DD67" s="8">
        <v>0.80303030303030298</v>
      </c>
      <c r="DE67" s="8">
        <v>0.76388888888888873</v>
      </c>
      <c r="DF67" s="8">
        <v>0.56666666666666665</v>
      </c>
      <c r="DG67" s="8">
        <v>0.72499999999999987</v>
      </c>
      <c r="DH67" s="8">
        <v>0.74173649550934484</v>
      </c>
      <c r="DI67" s="8">
        <v>0.64412801178420953</v>
      </c>
    </row>
    <row r="68" spans="1:113" x14ac:dyDescent="0.25">
      <c r="A68" t="s">
        <v>96</v>
      </c>
      <c r="B68" t="s">
        <v>93</v>
      </c>
      <c r="C68" t="s">
        <v>62</v>
      </c>
      <c r="D68">
        <v>11</v>
      </c>
      <c r="E68" t="s">
        <v>100</v>
      </c>
      <c r="F68">
        <v>99.6</v>
      </c>
      <c r="G68">
        <v>20</v>
      </c>
      <c r="H68">
        <v>57</v>
      </c>
      <c r="I68">
        <v>26</v>
      </c>
      <c r="J68">
        <v>31</v>
      </c>
      <c r="K68" s="8">
        <v>0.45614035087719296</v>
      </c>
      <c r="L68" s="8">
        <v>19509.600000000002</v>
      </c>
      <c r="M68" s="8">
        <v>32.200000000000003</v>
      </c>
      <c r="N68" s="8">
        <v>1835.4</v>
      </c>
      <c r="O68" s="8">
        <v>20.9</v>
      </c>
      <c r="P68" s="8">
        <v>6.9</v>
      </c>
      <c r="Q68" s="8">
        <v>15.9</v>
      </c>
      <c r="R68" s="8">
        <v>43.4</v>
      </c>
      <c r="S68" s="8">
        <v>2.5</v>
      </c>
      <c r="T68" s="8">
        <v>7</v>
      </c>
      <c r="U68" s="8">
        <v>35.299999999999997</v>
      </c>
      <c r="V68" s="8">
        <v>4.7</v>
      </c>
      <c r="W68" s="8">
        <v>6.5</v>
      </c>
      <c r="X68" s="8">
        <v>72.599999999999994</v>
      </c>
      <c r="Y68" s="8">
        <v>1.1000000000000001</v>
      </c>
      <c r="Z68" s="8">
        <v>6.2</v>
      </c>
      <c r="AA68" s="8">
        <v>7.3</v>
      </c>
      <c r="AB68" s="8">
        <v>0.1</v>
      </c>
      <c r="AC68" s="8">
        <v>5.7</v>
      </c>
      <c r="AD68" s="8">
        <v>3.4</v>
      </c>
      <c r="AE68" s="8">
        <v>1</v>
      </c>
      <c r="AF68" s="8">
        <v>0.3</v>
      </c>
      <c r="AG68" s="8">
        <v>0.7</v>
      </c>
      <c r="AH68" s="8">
        <v>1.9</v>
      </c>
      <c r="AI68" s="8">
        <v>5.5</v>
      </c>
      <c r="AJ68" s="8">
        <v>107.5</v>
      </c>
      <c r="AK68" s="8">
        <v>108.6</v>
      </c>
      <c r="AL68" s="8">
        <v>30.3</v>
      </c>
      <c r="AM68" s="8">
        <v>3.3</v>
      </c>
      <c r="AN68" s="8">
        <v>18.2</v>
      </c>
      <c r="AO68" s="8">
        <v>12.3</v>
      </c>
      <c r="AP68" s="8">
        <v>20.423999999999999</v>
      </c>
      <c r="AQ68" s="8">
        <v>15</v>
      </c>
      <c r="AR68" s="8">
        <v>4</v>
      </c>
      <c r="AS68" s="8">
        <v>5.5</v>
      </c>
      <c r="AT68" s="8">
        <v>300</v>
      </c>
      <c r="AU68" s="8">
        <v>14.4</v>
      </c>
      <c r="AV68" s="8">
        <v>6.169999999999999</v>
      </c>
      <c r="AW68" s="8">
        <v>1.0233059146102623</v>
      </c>
      <c r="AX68" s="8">
        <v>20.5</v>
      </c>
      <c r="AY68" s="8">
        <v>0.3</v>
      </c>
      <c r="AZ68" s="8">
        <v>33.9</v>
      </c>
      <c r="BA68" s="8">
        <v>1.67</v>
      </c>
      <c r="BB68" s="8">
        <v>1.9</v>
      </c>
      <c r="BC68" s="8">
        <v>1.5</v>
      </c>
      <c r="BD68" s="8">
        <v>1667.2707707437905</v>
      </c>
      <c r="BE68" s="8">
        <v>29.6</v>
      </c>
      <c r="BF68" s="8">
        <v>15</v>
      </c>
      <c r="BG68" s="8">
        <v>10.8</v>
      </c>
      <c r="BH68" s="8">
        <v>51.2</v>
      </c>
      <c r="BI68" s="8">
        <v>30.830000000000005</v>
      </c>
      <c r="BJ68" s="8">
        <v>56</v>
      </c>
      <c r="BK68" s="8">
        <v>28.6</v>
      </c>
      <c r="BL68" s="8">
        <v>101.12</v>
      </c>
      <c r="BM68" s="8">
        <v>14.8</v>
      </c>
      <c r="BN68" s="8">
        <v>-1.1000000000000001</v>
      </c>
      <c r="BO68" s="8">
        <v>38.6</v>
      </c>
      <c r="BP68" s="8">
        <v>-0.3</v>
      </c>
      <c r="BQ68" s="8">
        <v>4.5</v>
      </c>
      <c r="BR68" s="8">
        <v>0.12</v>
      </c>
      <c r="BS68" s="8">
        <v>0</v>
      </c>
      <c r="BT68" s="8">
        <v>4.5</v>
      </c>
      <c r="BU68" s="8">
        <v>10.33</v>
      </c>
      <c r="BV68" s="8">
        <v>6.5</v>
      </c>
      <c r="BW68" s="8">
        <v>3.3</v>
      </c>
      <c r="BX68" s="8">
        <v>21</v>
      </c>
      <c r="BY68" s="8">
        <v>20.999999999999996</v>
      </c>
      <c r="BZ68" s="8">
        <v>10</v>
      </c>
      <c r="CA68" s="8">
        <v>23.899999999999995</v>
      </c>
      <c r="CB68" s="8">
        <v>0.22815745383189076</v>
      </c>
      <c r="CC68" s="8">
        <v>0.37894736842105264</v>
      </c>
      <c r="CD68" s="8">
        <v>0.26826086956521733</v>
      </c>
      <c r="CE68" s="8">
        <v>0.5685032858945902</v>
      </c>
      <c r="CF68" s="8">
        <v>0.58571428571428574</v>
      </c>
      <c r="CG68" s="8">
        <v>1.6666666666666666E-2</v>
      </c>
      <c r="CH68" s="8">
        <v>0.67799999999999994</v>
      </c>
      <c r="CI68" s="8">
        <v>0.55666666666666664</v>
      </c>
      <c r="CJ68" s="8">
        <v>0.29199999999999998</v>
      </c>
      <c r="CK68" s="8">
        <v>0.38</v>
      </c>
      <c r="CL68" s="8">
        <v>0.65217391304347827</v>
      </c>
      <c r="CM68" s="8">
        <v>0.92626153930210586</v>
      </c>
      <c r="CN68" s="8">
        <v>0.73142857142857143</v>
      </c>
      <c r="CO68" s="8">
        <v>0.8</v>
      </c>
      <c r="CP68" s="8">
        <v>0.71500000000000008</v>
      </c>
      <c r="CQ68" s="8">
        <v>0.91927272727272735</v>
      </c>
      <c r="CR68" s="8">
        <v>0.6166666666666667</v>
      </c>
      <c r="CS68" s="8">
        <v>0.73404761904761917</v>
      </c>
      <c r="CT68" s="8">
        <v>-6.4705882352941183E-2</v>
      </c>
      <c r="CU68" s="8">
        <v>0.6225806451612903</v>
      </c>
      <c r="CV68" s="8">
        <v>-2.4999999999999998E-2</v>
      </c>
      <c r="CW68" s="8">
        <v>0.375</v>
      </c>
      <c r="CX68" s="8">
        <v>0.4</v>
      </c>
      <c r="CY68" s="8">
        <v>0</v>
      </c>
      <c r="CZ68" s="8">
        <v>0.22500000000000001</v>
      </c>
      <c r="DA68" s="8">
        <v>0.4919047619047619</v>
      </c>
      <c r="DB68" s="8">
        <v>0.30952380952380953</v>
      </c>
      <c r="DC68" s="8">
        <v>0.32999999999999996</v>
      </c>
      <c r="DD68" s="8">
        <v>0.63636363636363635</v>
      </c>
      <c r="DE68" s="8">
        <v>0.58333333333333326</v>
      </c>
      <c r="DF68" s="8">
        <v>0.33333333333333331</v>
      </c>
      <c r="DG68" s="8">
        <v>0.59749999999999992</v>
      </c>
      <c r="DH68" s="8">
        <v>0.60041435218918615</v>
      </c>
      <c r="DI68" s="8">
        <v>0.47608931778581437</v>
      </c>
    </row>
    <row r="69" spans="1:113" x14ac:dyDescent="0.25">
      <c r="A69" t="s">
        <v>87</v>
      </c>
      <c r="B69" t="s">
        <v>93</v>
      </c>
      <c r="C69" t="s">
        <v>62</v>
      </c>
      <c r="D69">
        <v>11</v>
      </c>
      <c r="E69" t="s">
        <v>73</v>
      </c>
      <c r="F69">
        <v>101.73</v>
      </c>
      <c r="G69">
        <v>31</v>
      </c>
      <c r="H69">
        <v>51</v>
      </c>
      <c r="I69">
        <v>38</v>
      </c>
      <c r="J69">
        <v>13</v>
      </c>
      <c r="K69" s="8">
        <v>0.74509803921568629</v>
      </c>
      <c r="L69" s="8">
        <v>37038.125000000029</v>
      </c>
      <c r="M69" s="8">
        <v>34.4</v>
      </c>
      <c r="N69" s="8">
        <v>1754.3999999999999</v>
      </c>
      <c r="O69" s="8">
        <v>28.4</v>
      </c>
      <c r="P69" s="8">
        <v>9.5</v>
      </c>
      <c r="Q69" s="8">
        <v>19.899999999999999</v>
      </c>
      <c r="R69" s="8">
        <v>48.1</v>
      </c>
      <c r="S69" s="8">
        <v>5.2</v>
      </c>
      <c r="T69" s="8">
        <v>11.8</v>
      </c>
      <c r="U69" s="8">
        <v>43.8</v>
      </c>
      <c r="V69" s="8">
        <v>4.2</v>
      </c>
      <c r="W69" s="8">
        <v>4.5</v>
      </c>
      <c r="X69" s="8">
        <v>91.8</v>
      </c>
      <c r="Y69" s="8">
        <v>0.7</v>
      </c>
      <c r="Z69" s="8">
        <v>4.5999999999999996</v>
      </c>
      <c r="AA69" s="8">
        <v>5.3</v>
      </c>
      <c r="AB69" s="8">
        <v>0.9</v>
      </c>
      <c r="AC69" s="8">
        <v>5.3</v>
      </c>
      <c r="AD69" s="8">
        <v>2.8</v>
      </c>
      <c r="AE69" s="8">
        <v>1.2</v>
      </c>
      <c r="AF69" s="8">
        <v>0.4</v>
      </c>
      <c r="AG69" s="8">
        <v>0.6</v>
      </c>
      <c r="AH69" s="8">
        <v>2.5</v>
      </c>
      <c r="AI69" s="8">
        <v>4</v>
      </c>
      <c r="AJ69" s="8">
        <v>119.5</v>
      </c>
      <c r="AK69" s="8">
        <v>108</v>
      </c>
      <c r="AL69" s="8">
        <v>22.7</v>
      </c>
      <c r="AM69" s="8">
        <v>2</v>
      </c>
      <c r="AN69" s="8">
        <v>12.1</v>
      </c>
      <c r="AO69" s="8">
        <v>9.5</v>
      </c>
      <c r="AP69" s="8">
        <v>23.184000000000001</v>
      </c>
      <c r="AQ69" s="8">
        <v>2</v>
      </c>
      <c r="AR69" s="8">
        <v>0</v>
      </c>
      <c r="AS69" s="8">
        <v>8.8000000000000007</v>
      </c>
      <c r="AT69" s="8">
        <v>500</v>
      </c>
      <c r="AU69" s="8">
        <v>13.999999999999998</v>
      </c>
      <c r="AV69" s="8">
        <v>7.4799999999999995</v>
      </c>
      <c r="AW69" s="8">
        <v>1.224982746721877</v>
      </c>
      <c r="AX69" s="8">
        <v>17.8</v>
      </c>
      <c r="AY69" s="8">
        <v>2.1</v>
      </c>
      <c r="AZ69" s="8">
        <v>38.999999999999993</v>
      </c>
      <c r="BA69" s="8">
        <v>1.88</v>
      </c>
      <c r="BB69" s="8">
        <v>2.2999999999999998</v>
      </c>
      <c r="BC69" s="8">
        <v>1.5</v>
      </c>
      <c r="BD69" s="8">
        <v>1667.2707707437905</v>
      </c>
      <c r="BE69" s="8">
        <v>21.1</v>
      </c>
      <c r="BF69" s="8">
        <v>11</v>
      </c>
      <c r="BG69" s="8">
        <v>7.4</v>
      </c>
      <c r="BH69" s="8">
        <v>61.1</v>
      </c>
      <c r="BI69" s="8">
        <v>31.835000000000001</v>
      </c>
      <c r="BJ69" s="8">
        <v>65</v>
      </c>
      <c r="BK69" s="8">
        <v>29.2</v>
      </c>
      <c r="BL69" s="8">
        <v>104.33</v>
      </c>
      <c r="BM69" s="8">
        <v>15.4</v>
      </c>
      <c r="BN69" s="8">
        <v>11.5</v>
      </c>
      <c r="BO69" s="8">
        <v>44.7</v>
      </c>
      <c r="BP69" s="8">
        <v>8.8000000000000007</v>
      </c>
      <c r="BQ69" s="8">
        <v>5.5</v>
      </c>
      <c r="BR69" s="8">
        <v>0.18</v>
      </c>
      <c r="BS69" s="8">
        <v>6.8</v>
      </c>
      <c r="BT69" s="8">
        <v>12.5</v>
      </c>
      <c r="BU69" s="8">
        <v>16.140000000000004</v>
      </c>
      <c r="BV69" s="8">
        <v>15.8</v>
      </c>
      <c r="BW69" s="8">
        <v>5.3</v>
      </c>
      <c r="BX69" s="8">
        <v>26</v>
      </c>
      <c r="BY69" s="8">
        <v>27.099999999999994</v>
      </c>
      <c r="BZ69" s="8">
        <v>16.666666666666668</v>
      </c>
      <c r="CA69" s="8">
        <v>27.999999999999993</v>
      </c>
      <c r="CB69" s="8">
        <v>0.2769516121665187</v>
      </c>
      <c r="CC69" s="8">
        <v>0.36842105263157893</v>
      </c>
      <c r="CD69" s="8">
        <v>0.32521739130434779</v>
      </c>
      <c r="CE69" s="8">
        <v>0.68054597040104281</v>
      </c>
      <c r="CF69" s="8">
        <v>0.50857142857142856</v>
      </c>
      <c r="CG69" s="8">
        <v>0.11666666666666667</v>
      </c>
      <c r="CH69" s="8">
        <v>0.7799999999999998</v>
      </c>
      <c r="CI69" s="8">
        <v>0.62666666666666659</v>
      </c>
      <c r="CJ69" s="8">
        <v>0.21199999999999999</v>
      </c>
      <c r="CK69" s="8">
        <v>0.45999999999999996</v>
      </c>
      <c r="CL69" s="8">
        <v>0.65217391304347827</v>
      </c>
      <c r="CM69" s="8">
        <v>0.92626153930210586</v>
      </c>
      <c r="CN69" s="8">
        <v>0.87285714285714289</v>
      </c>
      <c r="CO69" s="8">
        <v>0.9285714285714286</v>
      </c>
      <c r="CP69" s="8">
        <v>0.73</v>
      </c>
      <c r="CQ69" s="8">
        <v>0.94845454545454544</v>
      </c>
      <c r="CR69" s="8">
        <v>0.64166666666666672</v>
      </c>
      <c r="CS69" s="8">
        <v>0.75797619047619047</v>
      </c>
      <c r="CT69" s="8">
        <v>0.67647058823529416</v>
      </c>
      <c r="CU69" s="8">
        <v>0.72096774193548396</v>
      </c>
      <c r="CV69" s="8">
        <v>0.73333333333333339</v>
      </c>
      <c r="CW69" s="8">
        <v>0.45833333333333331</v>
      </c>
      <c r="CX69" s="8">
        <v>0.6</v>
      </c>
      <c r="CY69" s="8">
        <v>0.75555555555555554</v>
      </c>
      <c r="CZ69" s="8">
        <v>0.625</v>
      </c>
      <c r="DA69" s="8">
        <v>0.76857142857142879</v>
      </c>
      <c r="DB69" s="8">
        <v>0.75238095238095237</v>
      </c>
      <c r="DC69" s="8">
        <v>0.53</v>
      </c>
      <c r="DD69" s="8">
        <v>0.78787878787878785</v>
      </c>
      <c r="DE69" s="8">
        <v>0.75277777777777766</v>
      </c>
      <c r="DF69" s="8">
        <v>0.55555555555555558</v>
      </c>
      <c r="DG69" s="8">
        <v>0.69999999999999984</v>
      </c>
      <c r="DH69" s="8">
        <v>0.72882003201715451</v>
      </c>
      <c r="DI69" s="8">
        <v>0.64630299028712335</v>
      </c>
    </row>
    <row r="70" spans="1:113" x14ac:dyDescent="0.25">
      <c r="A70" t="s">
        <v>87</v>
      </c>
      <c r="B70" t="s">
        <v>94</v>
      </c>
      <c r="C70" t="s">
        <v>62</v>
      </c>
      <c r="D70">
        <v>11</v>
      </c>
      <c r="E70" t="s">
        <v>73</v>
      </c>
      <c r="F70">
        <v>101.73</v>
      </c>
      <c r="G70">
        <v>31</v>
      </c>
      <c r="H70">
        <v>69</v>
      </c>
      <c r="I70">
        <v>52</v>
      </c>
      <c r="J70">
        <v>17</v>
      </c>
      <c r="K70" s="8">
        <v>0.75362318840579712</v>
      </c>
      <c r="L70" s="8">
        <v>49384.166666666701</v>
      </c>
      <c r="M70" s="8">
        <v>33.799999999999997</v>
      </c>
      <c r="N70" s="8">
        <v>2332.1999999999998</v>
      </c>
      <c r="O70" s="8">
        <v>27.3</v>
      </c>
      <c r="P70" s="8">
        <v>9.1999999999999993</v>
      </c>
      <c r="Q70" s="8">
        <v>19.399999999999999</v>
      </c>
      <c r="R70" s="8">
        <v>47.2</v>
      </c>
      <c r="S70" s="8">
        <v>5.0999999999999996</v>
      </c>
      <c r="T70" s="8">
        <v>11.7</v>
      </c>
      <c r="U70" s="8">
        <v>43.7</v>
      </c>
      <c r="V70" s="8">
        <v>3.8</v>
      </c>
      <c r="W70" s="8">
        <v>4.2</v>
      </c>
      <c r="X70" s="8">
        <v>91.6</v>
      </c>
      <c r="Y70" s="8">
        <v>0.7</v>
      </c>
      <c r="Z70" s="8">
        <v>4.7</v>
      </c>
      <c r="AA70" s="8">
        <v>5.3</v>
      </c>
      <c r="AB70" s="8">
        <v>0.9</v>
      </c>
      <c r="AC70" s="8">
        <v>5.2</v>
      </c>
      <c r="AD70" s="8">
        <v>2.8</v>
      </c>
      <c r="AE70" s="8">
        <v>1.3</v>
      </c>
      <c r="AF70" s="8">
        <v>0.4</v>
      </c>
      <c r="AG70" s="8">
        <v>0.5</v>
      </c>
      <c r="AH70" s="8">
        <v>2.4</v>
      </c>
      <c r="AI70" s="8">
        <v>3.6</v>
      </c>
      <c r="AJ70" s="8">
        <v>119.5</v>
      </c>
      <c r="AK70" s="8">
        <v>105.8</v>
      </c>
      <c r="AL70" s="8">
        <v>22.5</v>
      </c>
      <c r="AM70" s="8">
        <v>2</v>
      </c>
      <c r="AN70" s="8">
        <v>12.2</v>
      </c>
      <c r="AO70" s="8">
        <v>9.6</v>
      </c>
      <c r="AP70" s="8">
        <v>22.571999999999999</v>
      </c>
      <c r="AQ70" s="8">
        <v>3</v>
      </c>
      <c r="AR70" s="8">
        <v>0</v>
      </c>
      <c r="AS70" s="8">
        <v>9.6999999999999993</v>
      </c>
      <c r="AT70" s="8">
        <v>468</v>
      </c>
      <c r="AU70" s="8">
        <v>13.899999999999999</v>
      </c>
      <c r="AV70" s="8">
        <v>7.580000000000001</v>
      </c>
      <c r="AW70" s="8">
        <v>1.2094630515683149</v>
      </c>
      <c r="AX70" s="8">
        <v>18</v>
      </c>
      <c r="AY70" s="8">
        <v>2.2000000000000002</v>
      </c>
      <c r="AZ70" s="8">
        <v>37.800000000000004</v>
      </c>
      <c r="BA70" s="8">
        <v>1.88</v>
      </c>
      <c r="BB70" s="8">
        <v>2.4</v>
      </c>
      <c r="BC70" s="8">
        <v>1.5</v>
      </c>
      <c r="BD70" s="8">
        <v>1660.798775181991</v>
      </c>
      <c r="BE70" s="8">
        <v>19.600000000000001</v>
      </c>
      <c r="BF70" s="8">
        <v>11</v>
      </c>
      <c r="BG70" s="8">
        <v>7.5</v>
      </c>
      <c r="BH70" s="8">
        <v>60.4</v>
      </c>
      <c r="BI70" s="8">
        <v>31.35</v>
      </c>
      <c r="BJ70" s="8">
        <v>64.099999999999994</v>
      </c>
      <c r="BK70" s="8">
        <v>29.2</v>
      </c>
      <c r="BL70" s="8">
        <v>104.18</v>
      </c>
      <c r="BM70" s="8">
        <v>15.2</v>
      </c>
      <c r="BN70" s="8">
        <v>13.7</v>
      </c>
      <c r="BO70" s="8">
        <v>43.8</v>
      </c>
      <c r="BP70" s="8">
        <v>10</v>
      </c>
      <c r="BQ70" s="8">
        <v>6.3</v>
      </c>
      <c r="BR70" s="8">
        <v>0.19900000000000001</v>
      </c>
      <c r="BS70" s="8">
        <v>7.4</v>
      </c>
      <c r="BT70" s="8">
        <v>13.2637935</v>
      </c>
      <c r="BU70" s="8">
        <v>15.599999999999994</v>
      </c>
      <c r="BV70" s="8">
        <v>15.24</v>
      </c>
      <c r="BW70" s="8">
        <v>5.0999999999999996</v>
      </c>
      <c r="BX70" s="8">
        <v>25.6</v>
      </c>
      <c r="BY70" s="8">
        <v>26.099999999999998</v>
      </c>
      <c r="BZ70" s="8">
        <v>15.6</v>
      </c>
      <c r="CA70" s="8">
        <v>26.800000000000004</v>
      </c>
      <c r="CB70" s="8">
        <v>0.26761511318557368</v>
      </c>
      <c r="CC70" s="8">
        <v>0.3657894736842105</v>
      </c>
      <c r="CD70" s="8">
        <v>0.3295652173913044</v>
      </c>
      <c r="CE70" s="8">
        <v>0.67192391753795266</v>
      </c>
      <c r="CF70" s="8">
        <v>0.51428571428571423</v>
      </c>
      <c r="CG70" s="8">
        <v>0.12222222222222223</v>
      </c>
      <c r="CH70" s="8">
        <v>0.75600000000000012</v>
      </c>
      <c r="CI70" s="8">
        <v>0.62666666666666659</v>
      </c>
      <c r="CJ70" s="8">
        <v>0.21199999999999999</v>
      </c>
      <c r="CK70" s="8">
        <v>0.48</v>
      </c>
      <c r="CL70" s="8">
        <v>0.65217391304347827</v>
      </c>
      <c r="CM70" s="8">
        <v>0.92266598621221718</v>
      </c>
      <c r="CN70" s="8">
        <v>0.86285714285714288</v>
      </c>
      <c r="CO70" s="8">
        <v>0.91571428571428559</v>
      </c>
      <c r="CP70" s="8">
        <v>0.73</v>
      </c>
      <c r="CQ70" s="8">
        <v>0.94709090909090921</v>
      </c>
      <c r="CR70" s="8">
        <v>0.6333333333333333</v>
      </c>
      <c r="CS70" s="8">
        <v>0.74642857142857144</v>
      </c>
      <c r="CT70" s="8">
        <v>0.80588235294117638</v>
      </c>
      <c r="CU70" s="8">
        <v>0.70645161290322578</v>
      </c>
      <c r="CV70" s="8">
        <v>0.83333333333333337</v>
      </c>
      <c r="CW70" s="8">
        <v>0.52500000000000002</v>
      </c>
      <c r="CX70" s="8">
        <v>0.66333333333333344</v>
      </c>
      <c r="CY70" s="8">
        <v>0.8222222222222223</v>
      </c>
      <c r="CZ70" s="8">
        <v>0.66318967500000003</v>
      </c>
      <c r="DA70" s="8">
        <v>0.74285714285714255</v>
      </c>
      <c r="DB70" s="8">
        <v>0.72571428571428576</v>
      </c>
      <c r="DC70" s="8">
        <v>0.51</v>
      </c>
      <c r="DD70" s="8">
        <v>0.77575757575757576</v>
      </c>
      <c r="DE70" s="8">
        <v>0.72499999999999998</v>
      </c>
      <c r="DF70" s="8">
        <v>0.52</v>
      </c>
      <c r="DG70" s="8">
        <v>0.67000000000000015</v>
      </c>
      <c r="DH70" s="8">
        <v>0.70425029785677284</v>
      </c>
      <c r="DI70" s="8">
        <v>0.65255341204334649</v>
      </c>
    </row>
    <row r="71" spans="1:113" x14ac:dyDescent="0.25">
      <c r="A71" t="s">
        <v>74</v>
      </c>
      <c r="B71" t="s">
        <v>93</v>
      </c>
      <c r="C71" t="s">
        <v>62</v>
      </c>
      <c r="D71">
        <v>11</v>
      </c>
      <c r="E71" t="s">
        <v>75</v>
      </c>
      <c r="F71">
        <v>100.43</v>
      </c>
      <c r="G71">
        <v>27</v>
      </c>
      <c r="H71">
        <v>51</v>
      </c>
      <c r="I71">
        <v>28</v>
      </c>
      <c r="J71">
        <v>23</v>
      </c>
      <c r="K71" s="8">
        <v>0.5490196078431373</v>
      </c>
      <c r="L71" s="8">
        <v>25537.5</v>
      </c>
      <c r="M71" s="8">
        <v>32.799999999999997</v>
      </c>
      <c r="N71" s="8">
        <v>1672.8</v>
      </c>
      <c r="O71" s="8">
        <v>23.6</v>
      </c>
      <c r="P71" s="8">
        <v>9</v>
      </c>
      <c r="Q71" s="8">
        <v>18.2</v>
      </c>
      <c r="R71" s="8">
        <v>49.6</v>
      </c>
      <c r="S71" s="8">
        <v>2.5</v>
      </c>
      <c r="T71" s="8">
        <v>6.1</v>
      </c>
      <c r="U71" s="8">
        <v>41.5</v>
      </c>
      <c r="V71" s="8">
        <v>3</v>
      </c>
      <c r="W71" s="8">
        <v>3.5</v>
      </c>
      <c r="X71" s="8">
        <v>87.1</v>
      </c>
      <c r="Y71" s="8">
        <v>1.2</v>
      </c>
      <c r="Z71" s="8">
        <v>3.6</v>
      </c>
      <c r="AA71" s="8">
        <v>4.8</v>
      </c>
      <c r="AB71" s="8">
        <v>0.4</v>
      </c>
      <c r="AC71" s="8">
        <v>6.8</v>
      </c>
      <c r="AD71" s="8">
        <v>2.6</v>
      </c>
      <c r="AE71" s="8">
        <v>1.6</v>
      </c>
      <c r="AF71" s="8">
        <v>0.5</v>
      </c>
      <c r="AG71" s="8">
        <v>0.7</v>
      </c>
      <c r="AH71" s="8">
        <v>2.2999999999999998</v>
      </c>
      <c r="AI71" s="8">
        <v>3.7</v>
      </c>
      <c r="AJ71" s="8">
        <v>113.6</v>
      </c>
      <c r="AK71" s="8">
        <v>106.1</v>
      </c>
      <c r="AL71" s="8">
        <v>33</v>
      </c>
      <c r="AM71" s="8">
        <v>3.4</v>
      </c>
      <c r="AN71" s="8">
        <v>10.5</v>
      </c>
      <c r="AO71" s="8">
        <v>9</v>
      </c>
      <c r="AP71" s="8">
        <v>20.411999999999999</v>
      </c>
      <c r="AQ71" s="8">
        <v>15</v>
      </c>
      <c r="AR71" s="8">
        <v>0</v>
      </c>
      <c r="AS71" s="8">
        <v>9.5</v>
      </c>
      <c r="AT71" s="8">
        <v>435</v>
      </c>
      <c r="AU71" s="8">
        <v>13.200000000000001</v>
      </c>
      <c r="AV71" s="8">
        <v>8</v>
      </c>
      <c r="AW71" s="8">
        <v>1.1561826376641193</v>
      </c>
      <c r="AX71" s="8">
        <v>23.5</v>
      </c>
      <c r="AY71" s="8">
        <v>0.8</v>
      </c>
      <c r="AZ71" s="8">
        <v>35.200000000000003</v>
      </c>
      <c r="BA71" s="8">
        <v>2.6</v>
      </c>
      <c r="BB71" s="8">
        <v>2.6</v>
      </c>
      <c r="BC71" s="8">
        <v>1.8</v>
      </c>
      <c r="BD71" s="8">
        <v>1667.2707707437905</v>
      </c>
      <c r="BE71" s="8">
        <v>16.5</v>
      </c>
      <c r="BF71" s="8">
        <v>11</v>
      </c>
      <c r="BG71" s="8">
        <v>7</v>
      </c>
      <c r="BH71" s="8">
        <v>56.6</v>
      </c>
      <c r="BI71" s="8">
        <v>29.265000000000001</v>
      </c>
      <c r="BJ71" s="8">
        <v>59.9</v>
      </c>
      <c r="BK71" s="8">
        <v>28.4</v>
      </c>
      <c r="BL71" s="8">
        <v>101.58</v>
      </c>
      <c r="BM71" s="8">
        <v>16.100000000000001</v>
      </c>
      <c r="BN71" s="8">
        <v>7.5</v>
      </c>
      <c r="BO71" s="8">
        <v>43.2</v>
      </c>
      <c r="BP71" s="8">
        <v>5.9</v>
      </c>
      <c r="BQ71" s="8">
        <v>7</v>
      </c>
      <c r="BR71" s="8">
        <v>0.2</v>
      </c>
      <c r="BS71" s="8">
        <v>5</v>
      </c>
      <c r="BT71" s="8">
        <v>11.5</v>
      </c>
      <c r="BU71" s="8">
        <v>13.610000000000008</v>
      </c>
      <c r="BV71" s="8">
        <v>10.5</v>
      </c>
      <c r="BW71" s="8">
        <v>5.5</v>
      </c>
      <c r="BX71" s="8">
        <v>20.5</v>
      </c>
      <c r="BY71" s="8">
        <v>25.000000000000004</v>
      </c>
      <c r="BZ71" s="8">
        <v>14.5</v>
      </c>
      <c r="CA71" s="8">
        <v>25.70000000000001</v>
      </c>
      <c r="CB71" s="8">
        <v>0.26584997042606801</v>
      </c>
      <c r="CC71" s="8">
        <v>0.3473684210526316</v>
      </c>
      <c r="CD71" s="8">
        <v>0.34782608695652173</v>
      </c>
      <c r="CE71" s="8">
        <v>0.64232368759117742</v>
      </c>
      <c r="CF71" s="8">
        <v>0.67142857142857137</v>
      </c>
      <c r="CG71" s="8">
        <v>4.4444444444444446E-2</v>
      </c>
      <c r="CH71" s="8">
        <v>0.70400000000000007</v>
      </c>
      <c r="CI71" s="8">
        <v>0.8666666666666667</v>
      </c>
      <c r="CJ71" s="8">
        <v>0.192</v>
      </c>
      <c r="CK71" s="8">
        <v>0.52</v>
      </c>
      <c r="CL71" s="8">
        <v>0.78260869565217395</v>
      </c>
      <c r="CM71" s="8">
        <v>0.92626153930210586</v>
      </c>
      <c r="CN71" s="8">
        <v>0.80857142857142861</v>
      </c>
      <c r="CO71" s="8">
        <v>0.85571428571428565</v>
      </c>
      <c r="CP71" s="8">
        <v>0.71</v>
      </c>
      <c r="CQ71" s="8">
        <v>0.92345454545454542</v>
      </c>
      <c r="CR71" s="8">
        <v>0.67083333333333339</v>
      </c>
      <c r="CS71" s="8">
        <v>0.69678571428571434</v>
      </c>
      <c r="CT71" s="8">
        <v>0.44117647058823528</v>
      </c>
      <c r="CU71" s="8">
        <v>0.6967741935483871</v>
      </c>
      <c r="CV71" s="8">
        <v>0.4916666666666667</v>
      </c>
      <c r="CW71" s="8">
        <v>0.58333333333333337</v>
      </c>
      <c r="CX71" s="8">
        <v>0.66666666666666674</v>
      </c>
      <c r="CY71" s="8">
        <v>0.55555555555555558</v>
      </c>
      <c r="CZ71" s="8">
        <v>0.57499999999999996</v>
      </c>
      <c r="DA71" s="8">
        <v>0.6480952380952385</v>
      </c>
      <c r="DB71" s="8">
        <v>0.5</v>
      </c>
      <c r="DC71" s="8">
        <v>0.55000000000000004</v>
      </c>
      <c r="DD71" s="8">
        <v>0.62121212121212122</v>
      </c>
      <c r="DE71" s="8">
        <v>0.69444444444444453</v>
      </c>
      <c r="DF71" s="8">
        <v>0.48333333333333334</v>
      </c>
      <c r="DG71" s="8">
        <v>0.64250000000000029</v>
      </c>
      <c r="DH71" s="8">
        <v>0.69960518533175786</v>
      </c>
      <c r="DI71" s="8">
        <v>0.61123908216341694</v>
      </c>
    </row>
    <row r="72" spans="1:113" x14ac:dyDescent="0.25">
      <c r="A72" t="s">
        <v>74</v>
      </c>
      <c r="B72" t="s">
        <v>91</v>
      </c>
      <c r="C72" t="s">
        <v>62</v>
      </c>
      <c r="D72">
        <v>11</v>
      </c>
      <c r="E72" t="s">
        <v>75</v>
      </c>
      <c r="F72">
        <v>100.43</v>
      </c>
      <c r="G72">
        <v>27</v>
      </c>
      <c r="H72">
        <v>21</v>
      </c>
      <c r="I72">
        <v>12</v>
      </c>
      <c r="J72">
        <v>9</v>
      </c>
      <c r="K72" s="8">
        <v>0.5714285714285714</v>
      </c>
      <c r="L72" s="8">
        <v>8040.1666666666752</v>
      </c>
      <c r="M72" s="8">
        <v>32</v>
      </c>
      <c r="N72" s="8">
        <v>672</v>
      </c>
      <c r="O72" s="8">
        <v>22.3</v>
      </c>
      <c r="P72" s="8">
        <v>8.6999999999999993</v>
      </c>
      <c r="Q72" s="8">
        <v>17.899999999999999</v>
      </c>
      <c r="R72" s="8">
        <v>48.4</v>
      </c>
      <c r="S72" s="8">
        <v>2.6</v>
      </c>
      <c r="T72" s="8">
        <v>6.6</v>
      </c>
      <c r="U72" s="8">
        <v>39.6</v>
      </c>
      <c r="V72" s="8">
        <v>2.2999999999999998</v>
      </c>
      <c r="W72" s="8">
        <v>2.9</v>
      </c>
      <c r="X72" s="8">
        <v>80.3</v>
      </c>
      <c r="Y72" s="8">
        <v>1.2</v>
      </c>
      <c r="Z72" s="8">
        <v>3.6</v>
      </c>
      <c r="AA72" s="8">
        <v>4.9000000000000004</v>
      </c>
      <c r="AB72" s="8">
        <v>0.1</v>
      </c>
      <c r="AC72" s="8">
        <v>6.2</v>
      </c>
      <c r="AD72" s="8">
        <v>2.6</v>
      </c>
      <c r="AE72" s="8">
        <v>1.8</v>
      </c>
      <c r="AF72" s="8">
        <v>0.5</v>
      </c>
      <c r="AG72" s="8">
        <v>0.6</v>
      </c>
      <c r="AH72" s="8">
        <v>2.4</v>
      </c>
      <c r="AI72" s="8">
        <v>3.4</v>
      </c>
      <c r="AJ72" s="8">
        <v>109.7</v>
      </c>
      <c r="AK72" s="8">
        <v>104</v>
      </c>
      <c r="AL72" s="8">
        <v>32.299999999999997</v>
      </c>
      <c r="AM72" s="8">
        <v>3.7</v>
      </c>
      <c r="AN72" s="8">
        <v>10.5</v>
      </c>
      <c r="AO72" s="8">
        <v>9.1999999999999993</v>
      </c>
      <c r="AP72" s="8">
        <v>19.86</v>
      </c>
      <c r="AQ72" s="8">
        <v>4</v>
      </c>
      <c r="AR72" s="8">
        <v>0</v>
      </c>
      <c r="AS72" s="8">
        <v>8.5</v>
      </c>
      <c r="AT72" s="8">
        <v>400</v>
      </c>
      <c r="AU72" s="8">
        <v>13.200000000000001</v>
      </c>
      <c r="AV72" s="8">
        <v>7.73</v>
      </c>
      <c r="AW72" s="8">
        <v>1.1228600201409871</v>
      </c>
      <c r="AX72" s="8">
        <v>22.3</v>
      </c>
      <c r="AY72" s="8">
        <v>0.3</v>
      </c>
      <c r="AZ72" s="8">
        <v>33.400000000000006</v>
      </c>
      <c r="BA72" s="8">
        <v>2.4300000000000002</v>
      </c>
      <c r="BB72" s="8">
        <v>2.9</v>
      </c>
      <c r="BC72" s="8">
        <v>2</v>
      </c>
      <c r="BD72" s="8">
        <v>1677.6067089062224</v>
      </c>
      <c r="BE72" s="8">
        <v>12.8</v>
      </c>
      <c r="BF72" s="8">
        <v>11</v>
      </c>
      <c r="BG72" s="8">
        <v>7.2</v>
      </c>
      <c r="BH72" s="8">
        <v>55.7</v>
      </c>
      <c r="BI72" s="8">
        <v>28.39</v>
      </c>
      <c r="BJ72" s="8">
        <v>58.1</v>
      </c>
      <c r="BK72" s="8">
        <v>28.5</v>
      </c>
      <c r="BL72" s="8">
        <v>101.54</v>
      </c>
      <c r="BM72" s="8">
        <v>15.9</v>
      </c>
      <c r="BN72" s="8">
        <v>5.8</v>
      </c>
      <c r="BO72" s="8">
        <v>41.9</v>
      </c>
      <c r="BP72" s="8">
        <v>4.5</v>
      </c>
      <c r="BQ72" s="8">
        <v>6</v>
      </c>
      <c r="BR72" s="8">
        <v>0.19</v>
      </c>
      <c r="BS72" s="8">
        <v>3</v>
      </c>
      <c r="BT72" s="8">
        <v>10.5</v>
      </c>
      <c r="BU72" s="8">
        <v>12.840000000000005</v>
      </c>
      <c r="BV72" s="8">
        <v>10</v>
      </c>
      <c r="BW72" s="8">
        <v>4.9000000000000004</v>
      </c>
      <c r="BX72" s="8">
        <v>19.5</v>
      </c>
      <c r="BY72" s="8">
        <v>23.3</v>
      </c>
      <c r="BZ72" s="8">
        <v>13.333333333333334</v>
      </c>
      <c r="CA72" s="8">
        <v>23.700000000000003</v>
      </c>
      <c r="CB72" s="8">
        <v>0.24841396281702965</v>
      </c>
      <c r="CC72" s="8">
        <v>0.3473684210526316</v>
      </c>
      <c r="CD72" s="8">
        <v>0.33608695652173914</v>
      </c>
      <c r="CE72" s="8">
        <v>0.62381112230054836</v>
      </c>
      <c r="CF72" s="8">
        <v>0.63714285714285712</v>
      </c>
      <c r="CG72" s="8">
        <v>1.6666666666666666E-2</v>
      </c>
      <c r="CH72" s="8">
        <v>0.66800000000000015</v>
      </c>
      <c r="CI72" s="8">
        <v>0.81</v>
      </c>
      <c r="CJ72" s="8">
        <v>0.19600000000000001</v>
      </c>
      <c r="CK72" s="8">
        <v>0.57999999999999996</v>
      </c>
      <c r="CL72" s="8">
        <v>0.86956521739130443</v>
      </c>
      <c r="CM72" s="8">
        <v>0.93200372717012359</v>
      </c>
      <c r="CN72" s="8">
        <v>0.79571428571428571</v>
      </c>
      <c r="CO72" s="8">
        <v>0.83000000000000007</v>
      </c>
      <c r="CP72" s="8">
        <v>0.71250000000000002</v>
      </c>
      <c r="CQ72" s="8">
        <v>0.92309090909090918</v>
      </c>
      <c r="CR72" s="8">
        <v>0.66249999999999998</v>
      </c>
      <c r="CS72" s="8">
        <v>0.67595238095238097</v>
      </c>
      <c r="CT72" s="8">
        <v>0.3411764705882353</v>
      </c>
      <c r="CU72" s="8">
        <v>0.6758064516129032</v>
      </c>
      <c r="CV72" s="8">
        <v>0.375</v>
      </c>
      <c r="CW72" s="8">
        <v>0.5</v>
      </c>
      <c r="CX72" s="8">
        <v>0.63333333333333341</v>
      </c>
      <c r="CY72" s="8">
        <v>0.33333333333333331</v>
      </c>
      <c r="CZ72" s="8">
        <v>0.52500000000000002</v>
      </c>
      <c r="DA72" s="8">
        <v>0.61142857142857165</v>
      </c>
      <c r="DB72" s="8">
        <v>0.47619047619047616</v>
      </c>
      <c r="DC72" s="8">
        <v>0.49000000000000005</v>
      </c>
      <c r="DD72" s="8">
        <v>0.59090909090909094</v>
      </c>
      <c r="DE72" s="8">
        <v>0.64722222222222225</v>
      </c>
      <c r="DF72" s="8">
        <v>0.44444444444444448</v>
      </c>
      <c r="DG72" s="8">
        <v>0.59250000000000003</v>
      </c>
      <c r="DH72" s="8">
        <v>0.65372095478165693</v>
      </c>
      <c r="DI72" s="8">
        <v>0.57832712165149114</v>
      </c>
    </row>
    <row r="73" spans="1:113" x14ac:dyDescent="0.25">
      <c r="A73" t="s">
        <v>96</v>
      </c>
      <c r="B73" t="s">
        <v>92</v>
      </c>
      <c r="C73" t="s">
        <v>62</v>
      </c>
      <c r="D73">
        <v>11</v>
      </c>
      <c r="E73" t="s">
        <v>100</v>
      </c>
      <c r="F73">
        <v>99.6</v>
      </c>
      <c r="G73">
        <v>20</v>
      </c>
      <c r="H73">
        <v>35</v>
      </c>
      <c r="I73">
        <v>16</v>
      </c>
      <c r="J73">
        <v>19</v>
      </c>
      <c r="K73" s="8">
        <v>0.45714285714285713</v>
      </c>
      <c r="L73" s="8">
        <v>14780</v>
      </c>
      <c r="M73" s="8">
        <v>32.200000000000003</v>
      </c>
      <c r="N73" s="8">
        <v>1127</v>
      </c>
      <c r="O73" s="8">
        <v>19.600000000000001</v>
      </c>
      <c r="P73" s="8">
        <v>6.4</v>
      </c>
      <c r="Q73" s="8">
        <v>14.6</v>
      </c>
      <c r="R73" s="8">
        <v>43.6</v>
      </c>
      <c r="S73" s="8">
        <v>2.2999999999999998</v>
      </c>
      <c r="T73" s="8">
        <v>6.3</v>
      </c>
      <c r="U73" s="8">
        <v>37.4</v>
      </c>
      <c r="V73" s="8">
        <v>4.5</v>
      </c>
      <c r="W73" s="8">
        <v>5.9</v>
      </c>
      <c r="X73" s="8">
        <v>76.2</v>
      </c>
      <c r="Y73" s="8">
        <v>1.1000000000000001</v>
      </c>
      <c r="Z73" s="8">
        <v>5.4</v>
      </c>
      <c r="AA73" s="8">
        <v>6.5</v>
      </c>
      <c r="AB73" s="8">
        <v>0.1</v>
      </c>
      <c r="AC73" s="8">
        <v>5</v>
      </c>
      <c r="AD73" s="8">
        <v>3.5</v>
      </c>
      <c r="AE73" s="8">
        <v>1.1000000000000001</v>
      </c>
      <c r="AF73" s="8">
        <v>0.3</v>
      </c>
      <c r="AG73" s="8">
        <v>0.6</v>
      </c>
      <c r="AH73" s="8">
        <v>1.9</v>
      </c>
      <c r="AI73" s="8">
        <v>5.0999999999999996</v>
      </c>
      <c r="AJ73" s="8">
        <v>107.8</v>
      </c>
      <c r="AK73" s="8">
        <v>108.2</v>
      </c>
      <c r="AL73" s="8">
        <v>25.5</v>
      </c>
      <c r="AM73" s="8">
        <v>3.3</v>
      </c>
      <c r="AN73" s="8">
        <v>16</v>
      </c>
      <c r="AO73" s="8">
        <v>13.5</v>
      </c>
      <c r="AP73" s="8">
        <v>19.011999999999997</v>
      </c>
      <c r="AQ73" s="8">
        <v>5</v>
      </c>
      <c r="AR73" s="8">
        <v>0</v>
      </c>
      <c r="AS73" s="8">
        <v>7</v>
      </c>
      <c r="AT73" s="8">
        <v>280</v>
      </c>
      <c r="AU73" s="8">
        <v>13.2</v>
      </c>
      <c r="AV73" s="8">
        <v>5.65</v>
      </c>
      <c r="AW73" s="8">
        <v>1.0309278350515467</v>
      </c>
      <c r="AX73" s="8">
        <v>19.600000000000001</v>
      </c>
      <c r="AY73" s="8">
        <v>0.2</v>
      </c>
      <c r="AZ73" s="8">
        <v>31.1</v>
      </c>
      <c r="BA73" s="8">
        <v>1.45</v>
      </c>
      <c r="BB73" s="8">
        <v>1.9</v>
      </c>
      <c r="BC73" s="8">
        <v>1.6</v>
      </c>
      <c r="BD73" s="8">
        <v>1440.0406426680024</v>
      </c>
      <c r="BE73" s="8">
        <v>30.8</v>
      </c>
      <c r="BF73" s="8">
        <v>16</v>
      </c>
      <c r="BG73" s="8">
        <v>9.6999999999999993</v>
      </c>
      <c r="BH73" s="8">
        <v>51.7</v>
      </c>
      <c r="BI73" s="8">
        <v>31.240000000000006</v>
      </c>
      <c r="BJ73" s="8">
        <v>56.9</v>
      </c>
      <c r="BK73" s="8">
        <v>26.5</v>
      </c>
      <c r="BL73" s="8">
        <v>102.17</v>
      </c>
      <c r="BM73" s="8">
        <v>13.3</v>
      </c>
      <c r="BN73" s="8">
        <v>-0.4</v>
      </c>
      <c r="BO73" s="8">
        <v>35.5</v>
      </c>
      <c r="BP73" s="8">
        <v>0.4</v>
      </c>
      <c r="BQ73" s="8">
        <v>6</v>
      </c>
      <c r="BR73" s="8">
        <v>0.14000000000000001</v>
      </c>
      <c r="BS73" s="8">
        <v>0.5</v>
      </c>
      <c r="BT73" s="8">
        <v>5</v>
      </c>
      <c r="BU73" s="8">
        <v>9.5800000000000072</v>
      </c>
      <c r="BV73" s="8">
        <v>5.5</v>
      </c>
      <c r="BW73" s="8">
        <v>3</v>
      </c>
      <c r="BX73" s="8">
        <v>19</v>
      </c>
      <c r="BY73" s="8">
        <v>19.399999999999999</v>
      </c>
      <c r="BZ73" s="8">
        <v>9.3333333333333339</v>
      </c>
      <c r="CA73" s="8">
        <v>22</v>
      </c>
      <c r="CB73" s="8">
        <v>0.20832487002134537</v>
      </c>
      <c r="CC73" s="8">
        <v>0.34736842105263155</v>
      </c>
      <c r="CD73" s="8">
        <v>0.2456521739130435</v>
      </c>
      <c r="CE73" s="8">
        <v>0.57273768613974818</v>
      </c>
      <c r="CF73" s="8">
        <v>0.56000000000000005</v>
      </c>
      <c r="CG73" s="8">
        <v>1.1111111111111112E-2</v>
      </c>
      <c r="CH73" s="8">
        <v>0.622</v>
      </c>
      <c r="CI73" s="8">
        <v>0.48333333333333334</v>
      </c>
      <c r="CJ73" s="8">
        <v>0.26</v>
      </c>
      <c r="CK73" s="8">
        <v>0.38</v>
      </c>
      <c r="CL73" s="8">
        <v>0.69565217391304357</v>
      </c>
      <c r="CM73" s="8">
        <v>0.80002257926000131</v>
      </c>
      <c r="CN73" s="8">
        <v>0.73857142857142866</v>
      </c>
      <c r="CO73" s="8">
        <v>0.81285714285714283</v>
      </c>
      <c r="CP73" s="8">
        <v>0.66249999999999998</v>
      </c>
      <c r="CQ73" s="8">
        <v>0.92881818181818188</v>
      </c>
      <c r="CR73" s="8">
        <v>0.5541666666666667</v>
      </c>
      <c r="CS73" s="8">
        <v>0.74380952380952392</v>
      </c>
      <c r="CT73" s="8">
        <v>-2.3529411764705882E-2</v>
      </c>
      <c r="CU73" s="8">
        <v>0.57258064516129037</v>
      </c>
      <c r="CV73" s="8">
        <v>3.3333333333333333E-2</v>
      </c>
      <c r="CW73" s="8">
        <v>0.5</v>
      </c>
      <c r="CX73" s="8">
        <v>0.46666666666666673</v>
      </c>
      <c r="CY73" s="8">
        <v>5.5555555555555552E-2</v>
      </c>
      <c r="CZ73" s="8">
        <v>0.25</v>
      </c>
      <c r="DA73" s="8">
        <v>0.45619047619047653</v>
      </c>
      <c r="DB73" s="8">
        <v>0.26190476190476192</v>
      </c>
      <c r="DC73" s="8">
        <v>0.3</v>
      </c>
      <c r="DD73" s="8">
        <v>0.5757575757575758</v>
      </c>
      <c r="DE73" s="8">
        <v>0.53888888888888886</v>
      </c>
      <c r="DF73" s="8">
        <v>0.31111111111111112</v>
      </c>
      <c r="DG73" s="8">
        <v>0.55000000000000004</v>
      </c>
      <c r="DH73" s="8">
        <v>0.5482233421614352</v>
      </c>
      <c r="DI73" s="8">
        <v>0.46297760523163284</v>
      </c>
    </row>
    <row r="74" spans="1:113" x14ac:dyDescent="0.25">
      <c r="A74" t="s">
        <v>74</v>
      </c>
      <c r="B74" t="s">
        <v>92</v>
      </c>
      <c r="C74" t="s">
        <v>62</v>
      </c>
      <c r="D74">
        <v>11</v>
      </c>
      <c r="E74" t="s">
        <v>75</v>
      </c>
      <c r="F74">
        <v>100.43</v>
      </c>
      <c r="G74">
        <v>27</v>
      </c>
      <c r="H74">
        <v>34</v>
      </c>
      <c r="I74">
        <v>20</v>
      </c>
      <c r="J74">
        <v>14</v>
      </c>
      <c r="K74" s="8">
        <v>0.58823529411764708</v>
      </c>
      <c r="L74" s="8">
        <v>4360.0208333333376</v>
      </c>
      <c r="M74" s="8">
        <v>32.299999999999997</v>
      </c>
      <c r="N74" s="8">
        <v>1098.1999999999998</v>
      </c>
      <c r="O74" s="8">
        <v>23.1</v>
      </c>
      <c r="P74" s="8">
        <v>8.8000000000000007</v>
      </c>
      <c r="Q74" s="8">
        <v>18</v>
      </c>
      <c r="R74" s="8">
        <v>48.8</v>
      </c>
      <c r="S74" s="8">
        <v>2.7</v>
      </c>
      <c r="T74" s="8">
        <v>6.6</v>
      </c>
      <c r="U74" s="8">
        <v>40.799999999999997</v>
      </c>
      <c r="V74" s="8">
        <v>2.9</v>
      </c>
      <c r="W74" s="8">
        <v>3.4</v>
      </c>
      <c r="X74" s="8">
        <v>85.3</v>
      </c>
      <c r="Y74" s="8">
        <v>1.3</v>
      </c>
      <c r="Z74" s="8">
        <v>3.7</v>
      </c>
      <c r="AA74" s="8">
        <v>4.9000000000000004</v>
      </c>
      <c r="AB74" s="8">
        <v>0.3</v>
      </c>
      <c r="AC74" s="8">
        <v>6.6</v>
      </c>
      <c r="AD74" s="8">
        <v>2.6</v>
      </c>
      <c r="AE74" s="8">
        <v>1.6</v>
      </c>
      <c r="AF74" s="8">
        <v>0.4</v>
      </c>
      <c r="AG74" s="8">
        <v>0.6</v>
      </c>
      <c r="AH74" s="8">
        <v>2.2999999999999998</v>
      </c>
      <c r="AI74" s="8">
        <v>3.7</v>
      </c>
      <c r="AJ74" s="8">
        <v>113.5</v>
      </c>
      <c r="AK74" s="8">
        <v>104.4</v>
      </c>
      <c r="AL74" s="8">
        <v>32.9</v>
      </c>
      <c r="AM74" s="8">
        <v>3.8</v>
      </c>
      <c r="AN74" s="8">
        <v>10.8</v>
      </c>
      <c r="AO74" s="8">
        <v>9</v>
      </c>
      <c r="AP74" s="8">
        <v>20.076000000000004</v>
      </c>
      <c r="AQ74" s="8">
        <v>8</v>
      </c>
      <c r="AR74" s="8">
        <v>0</v>
      </c>
      <c r="AS74" s="8">
        <v>10</v>
      </c>
      <c r="AT74" s="8">
        <v>420</v>
      </c>
      <c r="AU74" s="8">
        <v>13.100000000000001</v>
      </c>
      <c r="AV74" s="8">
        <v>7.8600000000000012</v>
      </c>
      <c r="AW74" s="8">
        <v>1.1506276150627612</v>
      </c>
      <c r="AX74" s="8">
        <v>23.1</v>
      </c>
      <c r="AY74" s="8">
        <v>0.6</v>
      </c>
      <c r="AZ74" s="8">
        <v>34.6</v>
      </c>
      <c r="BA74" s="8">
        <v>2.56</v>
      </c>
      <c r="BB74" s="8">
        <v>2.5</v>
      </c>
      <c r="BC74" s="8">
        <v>2</v>
      </c>
      <c r="BD74" s="8">
        <v>1584.5519728600937</v>
      </c>
      <c r="BE74" s="8">
        <v>16.100000000000001</v>
      </c>
      <c r="BF74" s="8">
        <v>11</v>
      </c>
      <c r="BG74" s="8">
        <v>7.3</v>
      </c>
      <c r="BH74" s="8">
        <v>56.2</v>
      </c>
      <c r="BI74" s="8">
        <v>29.105000000000004</v>
      </c>
      <c r="BJ74" s="8">
        <v>59.4</v>
      </c>
      <c r="BK74" s="8">
        <v>28.4</v>
      </c>
      <c r="BL74" s="8">
        <v>101.37</v>
      </c>
      <c r="BM74" s="8">
        <v>16.399999999999999</v>
      </c>
      <c r="BN74" s="8">
        <v>9</v>
      </c>
      <c r="BO74" s="8">
        <v>42.6</v>
      </c>
      <c r="BP74" s="8">
        <v>6.9</v>
      </c>
      <c r="BQ74" s="8">
        <v>7.5</v>
      </c>
      <c r="BR74" s="8">
        <v>0.21</v>
      </c>
      <c r="BS74" s="8">
        <v>6</v>
      </c>
      <c r="BT74" s="8">
        <v>12</v>
      </c>
      <c r="BU74" s="8">
        <v>13.240000000000002</v>
      </c>
      <c r="BV74" s="8">
        <v>10.1</v>
      </c>
      <c r="BW74" s="8">
        <v>5</v>
      </c>
      <c r="BX74" s="8">
        <v>19.600000000000001</v>
      </c>
      <c r="BY74" s="8">
        <v>24.3</v>
      </c>
      <c r="BZ74" s="8">
        <v>14</v>
      </c>
      <c r="CA74" s="8">
        <v>25.100000000000005</v>
      </c>
      <c r="CB74" s="8">
        <v>0.25837850076577468</v>
      </c>
      <c r="CC74" s="8">
        <v>0.34473684210526317</v>
      </c>
      <c r="CD74" s="8">
        <v>0.34173913043478266</v>
      </c>
      <c r="CE74" s="8">
        <v>0.63923756392375619</v>
      </c>
      <c r="CF74" s="8">
        <v>0.66</v>
      </c>
      <c r="CG74" s="8">
        <v>3.3333333333333333E-2</v>
      </c>
      <c r="CH74" s="8">
        <v>0.69200000000000006</v>
      </c>
      <c r="CI74" s="8">
        <v>0.85333333333333339</v>
      </c>
      <c r="CJ74" s="8">
        <v>0.19600000000000001</v>
      </c>
      <c r="CK74" s="8">
        <v>0.5</v>
      </c>
      <c r="CL74" s="8">
        <v>0.86956521739130443</v>
      </c>
      <c r="CM74" s="8">
        <v>0.88030665158894095</v>
      </c>
      <c r="CN74" s="8">
        <v>0.80285714285714294</v>
      </c>
      <c r="CO74" s="8">
        <v>0.84857142857142853</v>
      </c>
      <c r="CP74" s="8">
        <v>0.71</v>
      </c>
      <c r="CQ74" s="8">
        <v>0.92154545454545456</v>
      </c>
      <c r="CR74" s="8">
        <v>0.68333333333333324</v>
      </c>
      <c r="CS74" s="8">
        <v>0.69297619047619052</v>
      </c>
      <c r="CT74" s="8">
        <v>0.52941176470588236</v>
      </c>
      <c r="CU74" s="8">
        <v>0.68709677419354842</v>
      </c>
      <c r="CV74" s="8">
        <v>0.57500000000000007</v>
      </c>
      <c r="CW74" s="8">
        <v>0.625</v>
      </c>
      <c r="CX74" s="8">
        <v>0.7</v>
      </c>
      <c r="CY74" s="8">
        <v>0.66666666666666663</v>
      </c>
      <c r="CZ74" s="8">
        <v>0.6</v>
      </c>
      <c r="DA74" s="8">
        <v>0.63047619047619052</v>
      </c>
      <c r="DB74" s="8">
        <v>0.48095238095238091</v>
      </c>
      <c r="DC74" s="8">
        <v>0.5</v>
      </c>
      <c r="DD74" s="8">
        <v>0.59393939393939399</v>
      </c>
      <c r="DE74" s="8">
        <v>0.67500000000000004</v>
      </c>
      <c r="DF74" s="8">
        <v>0.46666666666666667</v>
      </c>
      <c r="DG74" s="8">
        <v>0.62750000000000017</v>
      </c>
      <c r="DH74" s="8">
        <v>0.67994342306782807</v>
      </c>
      <c r="DI74" s="8">
        <v>0.61584965258008817</v>
      </c>
    </row>
    <row r="75" spans="1:113" x14ac:dyDescent="0.25">
      <c r="A75" t="s">
        <v>74</v>
      </c>
      <c r="B75" t="s">
        <v>94</v>
      </c>
      <c r="C75" t="s">
        <v>62</v>
      </c>
      <c r="D75">
        <v>11</v>
      </c>
      <c r="E75" t="s">
        <v>75</v>
      </c>
      <c r="F75">
        <v>100.43</v>
      </c>
      <c r="G75">
        <v>27</v>
      </c>
      <c r="H75">
        <v>67</v>
      </c>
      <c r="I75">
        <v>37</v>
      </c>
      <c r="J75">
        <v>30</v>
      </c>
      <c r="K75" s="8">
        <v>0.55223880597014929</v>
      </c>
      <c r="L75" s="8">
        <v>34050</v>
      </c>
      <c r="M75" s="8">
        <v>33</v>
      </c>
      <c r="N75" s="8">
        <v>2211</v>
      </c>
      <c r="O75" s="8">
        <v>23.8</v>
      </c>
      <c r="P75" s="8">
        <v>9</v>
      </c>
      <c r="Q75" s="8">
        <v>18.5</v>
      </c>
      <c r="R75" s="8">
        <v>48.7</v>
      </c>
      <c r="S75" s="8">
        <v>2.6</v>
      </c>
      <c r="T75" s="8">
        <v>6.5</v>
      </c>
      <c r="U75" s="8">
        <v>40.1</v>
      </c>
      <c r="V75" s="8">
        <v>3.2</v>
      </c>
      <c r="W75" s="8">
        <v>3.7</v>
      </c>
      <c r="X75" s="8">
        <v>87.3</v>
      </c>
      <c r="Y75" s="8">
        <v>1.1000000000000001</v>
      </c>
      <c r="Z75" s="8">
        <v>3.9</v>
      </c>
      <c r="AA75" s="8">
        <v>5</v>
      </c>
      <c r="AB75" s="8">
        <v>0.3</v>
      </c>
      <c r="AC75" s="8">
        <v>6.9</v>
      </c>
      <c r="AD75" s="8">
        <v>2.6</v>
      </c>
      <c r="AE75" s="8">
        <v>1.5</v>
      </c>
      <c r="AF75" s="8">
        <v>0.5</v>
      </c>
      <c r="AG75" s="8">
        <v>0.7</v>
      </c>
      <c r="AH75" s="8">
        <v>2.5</v>
      </c>
      <c r="AI75" s="8">
        <v>3.6</v>
      </c>
      <c r="AJ75" s="8">
        <v>113.4</v>
      </c>
      <c r="AK75" s="8">
        <v>107.1</v>
      </c>
      <c r="AL75" s="8">
        <v>33</v>
      </c>
      <c r="AM75" s="8">
        <v>3.1</v>
      </c>
      <c r="AN75" s="8">
        <v>11.3</v>
      </c>
      <c r="AO75" s="8">
        <v>8.6999999999999993</v>
      </c>
      <c r="AP75" s="8">
        <v>20.887999999999998</v>
      </c>
      <c r="AQ75" s="8">
        <v>21</v>
      </c>
      <c r="AR75" s="8">
        <v>1</v>
      </c>
      <c r="AS75" s="8">
        <v>9.1</v>
      </c>
      <c r="AT75" s="8">
        <v>441.6</v>
      </c>
      <c r="AU75" s="8">
        <v>13</v>
      </c>
      <c r="AV75" s="8">
        <v>7.5</v>
      </c>
      <c r="AW75" s="8">
        <v>1.1394101876675604</v>
      </c>
      <c r="AX75" s="8">
        <v>23.5</v>
      </c>
      <c r="AY75" s="8">
        <v>0.7</v>
      </c>
      <c r="AZ75" s="8">
        <v>35.700000000000003</v>
      </c>
      <c r="BA75" s="8">
        <v>2.7</v>
      </c>
      <c r="BB75" s="8">
        <v>2.5</v>
      </c>
      <c r="BC75" s="8">
        <v>1.8</v>
      </c>
      <c r="BD75" s="8">
        <v>1660.798775181991</v>
      </c>
      <c r="BE75" s="8">
        <v>17.3</v>
      </c>
      <c r="BF75" s="8">
        <v>11</v>
      </c>
      <c r="BG75" s="8">
        <v>7.2</v>
      </c>
      <c r="BH75" s="8">
        <v>55.7</v>
      </c>
      <c r="BI75" s="8">
        <v>29.065000000000001</v>
      </c>
      <c r="BJ75" s="8">
        <v>59.2</v>
      </c>
      <c r="BK75" s="8">
        <v>28.6</v>
      </c>
      <c r="BL75" s="8">
        <v>102.01</v>
      </c>
      <c r="BM75" s="8">
        <v>15.7</v>
      </c>
      <c r="BN75" s="8">
        <v>6.2</v>
      </c>
      <c r="BO75" s="8">
        <v>43.8</v>
      </c>
      <c r="BP75" s="8">
        <v>5</v>
      </c>
      <c r="BQ75" s="8">
        <v>6.4</v>
      </c>
      <c r="BR75" s="8">
        <v>0.19700000000000001</v>
      </c>
      <c r="BS75" s="8">
        <v>3.3</v>
      </c>
      <c r="BT75" s="8">
        <v>10.706791620000001</v>
      </c>
      <c r="BU75" s="8">
        <v>13.360000000000005</v>
      </c>
      <c r="BV75" s="8">
        <v>10.34</v>
      </c>
      <c r="BW75" s="8">
        <v>5.0999999999999996</v>
      </c>
      <c r="BX75" s="8">
        <v>19.600000000000001</v>
      </c>
      <c r="BY75" s="8">
        <v>25.1</v>
      </c>
      <c r="BZ75" s="8">
        <v>14.72</v>
      </c>
      <c r="CA75" s="8">
        <v>25.500000000000007</v>
      </c>
      <c r="CB75" s="8">
        <v>0.26684690475910616</v>
      </c>
      <c r="CC75" s="8">
        <v>0.34210526315789475</v>
      </c>
      <c r="CD75" s="8">
        <v>0.32608695652173914</v>
      </c>
      <c r="CE75" s="8">
        <v>0.63300565981531132</v>
      </c>
      <c r="CF75" s="8">
        <v>0.67142857142857137</v>
      </c>
      <c r="CG75" s="8">
        <v>3.888888888888889E-2</v>
      </c>
      <c r="CH75" s="8">
        <v>0.71400000000000008</v>
      </c>
      <c r="CI75" s="8">
        <v>0.9</v>
      </c>
      <c r="CJ75" s="8">
        <v>0.2</v>
      </c>
      <c r="CK75" s="8">
        <v>0.5</v>
      </c>
      <c r="CL75" s="8">
        <v>0.78260869565217395</v>
      </c>
      <c r="CM75" s="8">
        <v>0.92266598621221718</v>
      </c>
      <c r="CN75" s="8">
        <v>0.79571428571428571</v>
      </c>
      <c r="CO75" s="8">
        <v>0.84571428571428575</v>
      </c>
      <c r="CP75" s="8">
        <v>0.71500000000000008</v>
      </c>
      <c r="CQ75" s="8">
        <v>0.92736363636363639</v>
      </c>
      <c r="CR75" s="8">
        <v>0.65416666666666667</v>
      </c>
      <c r="CS75" s="8">
        <v>0.6920238095238096</v>
      </c>
      <c r="CT75" s="8">
        <v>0.36470588235294121</v>
      </c>
      <c r="CU75" s="8">
        <v>0.70645161290322578</v>
      </c>
      <c r="CV75" s="8">
        <v>0.41666666666666669</v>
      </c>
      <c r="CW75" s="8">
        <v>0.53333333333333333</v>
      </c>
      <c r="CX75" s="8">
        <v>0.65666666666666673</v>
      </c>
      <c r="CY75" s="8">
        <v>0.36666666666666664</v>
      </c>
      <c r="CZ75" s="8">
        <v>0.53533958100000001</v>
      </c>
      <c r="DA75" s="8">
        <v>0.63619047619047642</v>
      </c>
      <c r="DB75" s="8">
        <v>0.49238095238095236</v>
      </c>
      <c r="DC75" s="8">
        <v>0.51</v>
      </c>
      <c r="DD75" s="8">
        <v>0.59393939393939399</v>
      </c>
      <c r="DE75" s="8">
        <v>0.6972222222222223</v>
      </c>
      <c r="DF75" s="8">
        <v>0.4906666666666667</v>
      </c>
      <c r="DG75" s="8">
        <v>0.63750000000000018</v>
      </c>
      <c r="DH75" s="8">
        <v>0.70222869673448984</v>
      </c>
      <c r="DI75" s="8">
        <v>0.5937728601057245</v>
      </c>
    </row>
    <row r="76" spans="1:113" x14ac:dyDescent="0.25">
      <c r="A76" t="s">
        <v>61</v>
      </c>
      <c r="B76" t="s">
        <v>93</v>
      </c>
      <c r="C76" t="s">
        <v>62</v>
      </c>
      <c r="D76">
        <v>11</v>
      </c>
      <c r="E76" t="s">
        <v>63</v>
      </c>
      <c r="F76">
        <v>99.96</v>
      </c>
      <c r="G76">
        <v>28</v>
      </c>
      <c r="H76">
        <v>60</v>
      </c>
      <c r="I76">
        <v>37</v>
      </c>
      <c r="J76">
        <v>23</v>
      </c>
      <c r="K76" s="8">
        <v>0.6166666666666667</v>
      </c>
      <c r="L76" s="8">
        <v>9843.1250000000255</v>
      </c>
      <c r="M76" s="8">
        <v>35.299999999999997</v>
      </c>
      <c r="N76" s="8">
        <v>2118</v>
      </c>
      <c r="O76" s="8">
        <v>26</v>
      </c>
      <c r="P76" s="8">
        <v>8.6</v>
      </c>
      <c r="Q76" s="8">
        <v>19.2</v>
      </c>
      <c r="R76" s="8">
        <v>44.7</v>
      </c>
      <c r="S76" s="8">
        <v>2.9</v>
      </c>
      <c r="T76" s="8">
        <v>7.8</v>
      </c>
      <c r="U76" s="8">
        <v>36.6</v>
      </c>
      <c r="V76" s="8">
        <v>6</v>
      </c>
      <c r="W76" s="8">
        <v>6.5</v>
      </c>
      <c r="X76" s="8">
        <v>91.1</v>
      </c>
      <c r="Y76" s="8">
        <v>0.9</v>
      </c>
      <c r="Z76" s="8">
        <v>3.8</v>
      </c>
      <c r="AA76" s="8">
        <v>4.5999999999999996</v>
      </c>
      <c r="AB76" s="8">
        <v>0.3</v>
      </c>
      <c r="AC76" s="8">
        <v>6.4</v>
      </c>
      <c r="AD76" s="8">
        <v>2.7</v>
      </c>
      <c r="AE76" s="8">
        <v>1.2</v>
      </c>
      <c r="AF76" s="8">
        <v>0.5</v>
      </c>
      <c r="AG76" s="8">
        <v>1.1000000000000001</v>
      </c>
      <c r="AH76" s="8">
        <v>1.8</v>
      </c>
      <c r="AI76" s="8">
        <v>4.9000000000000004</v>
      </c>
      <c r="AJ76" s="8">
        <v>115.4</v>
      </c>
      <c r="AK76" s="8">
        <v>107.8</v>
      </c>
      <c r="AL76" s="8">
        <v>28.2</v>
      </c>
      <c r="AM76" s="8">
        <v>2.2999999999999998</v>
      </c>
      <c r="AN76" s="8">
        <v>10</v>
      </c>
      <c r="AO76" s="8">
        <v>8.8000000000000007</v>
      </c>
      <c r="AP76" s="8">
        <v>23.091999999999999</v>
      </c>
      <c r="AQ76" s="8">
        <v>7</v>
      </c>
      <c r="AR76" s="8">
        <v>0</v>
      </c>
      <c r="AS76" s="8">
        <v>11.5</v>
      </c>
      <c r="AT76" s="8">
        <v>535</v>
      </c>
      <c r="AU76" s="8">
        <v>12.9</v>
      </c>
      <c r="AV76" s="8">
        <v>7.75</v>
      </c>
      <c r="AW76" s="8">
        <v>1.1259310583751949</v>
      </c>
      <c r="AX76" s="8">
        <v>20.7</v>
      </c>
      <c r="AY76" s="8">
        <v>0.6</v>
      </c>
      <c r="AZ76" s="8">
        <v>37</v>
      </c>
      <c r="BA76" s="8">
        <v>2.35</v>
      </c>
      <c r="BB76" s="8">
        <v>2.2999999999999998</v>
      </c>
      <c r="BC76" s="8">
        <v>1.5</v>
      </c>
      <c r="BD76" s="8">
        <v>1568.6600156284642</v>
      </c>
      <c r="BE76" s="8">
        <v>31.3</v>
      </c>
      <c r="BF76" s="8">
        <v>10</v>
      </c>
      <c r="BG76" s="8">
        <v>6.1</v>
      </c>
      <c r="BH76" s="8">
        <v>52.1</v>
      </c>
      <c r="BI76" s="8">
        <v>29.255000000000003</v>
      </c>
      <c r="BJ76" s="8">
        <v>58.8</v>
      </c>
      <c r="BK76" s="8">
        <v>28.5</v>
      </c>
      <c r="BL76" s="8">
        <v>101.38</v>
      </c>
      <c r="BM76" s="8">
        <v>15.4</v>
      </c>
      <c r="BN76" s="8">
        <v>7.6</v>
      </c>
      <c r="BO76" s="8">
        <v>43.2</v>
      </c>
      <c r="BP76" s="8">
        <v>5.7</v>
      </c>
      <c r="BQ76" s="8">
        <v>5</v>
      </c>
      <c r="BR76" s="8">
        <v>0.193</v>
      </c>
      <c r="BS76" s="8">
        <v>4.5</v>
      </c>
      <c r="BT76" s="8">
        <v>12.6</v>
      </c>
      <c r="BU76" s="8">
        <v>13.500000000000011</v>
      </c>
      <c r="BV76" s="8">
        <v>14.8</v>
      </c>
      <c r="BW76" s="8">
        <v>6.5</v>
      </c>
      <c r="BX76" s="8">
        <v>17</v>
      </c>
      <c r="BY76" s="8">
        <v>24.900000000000002</v>
      </c>
      <c r="BZ76" s="8">
        <v>17.833333333333332</v>
      </c>
      <c r="CA76" s="8">
        <v>26.900000000000002</v>
      </c>
      <c r="CB76" s="8">
        <v>0.26385129122470519</v>
      </c>
      <c r="CC76" s="8">
        <v>0.33947368421052632</v>
      </c>
      <c r="CD76" s="8">
        <v>0.33695652173913043</v>
      </c>
      <c r="CE76" s="8">
        <v>0.6255172546528861</v>
      </c>
      <c r="CF76" s="8">
        <v>0.59142857142857141</v>
      </c>
      <c r="CG76" s="8">
        <v>3.3333333333333333E-2</v>
      </c>
      <c r="CH76" s="8">
        <v>0.74</v>
      </c>
      <c r="CI76" s="8">
        <v>0.78333333333333333</v>
      </c>
      <c r="CJ76" s="8">
        <v>0.184</v>
      </c>
      <c r="CK76" s="8">
        <v>0.45999999999999996</v>
      </c>
      <c r="CL76" s="8">
        <v>0.65217391304347827</v>
      </c>
      <c r="CM76" s="8">
        <v>0.87147778646025786</v>
      </c>
      <c r="CN76" s="8">
        <v>0.74428571428571433</v>
      </c>
      <c r="CO76" s="8">
        <v>0.84</v>
      </c>
      <c r="CP76" s="8">
        <v>0.71250000000000002</v>
      </c>
      <c r="CQ76" s="8">
        <v>0.92163636363636359</v>
      </c>
      <c r="CR76" s="8">
        <v>0.64166666666666672</v>
      </c>
      <c r="CS76" s="8">
        <v>0.69654761904761908</v>
      </c>
      <c r="CT76" s="8">
        <v>0.44705882352941173</v>
      </c>
      <c r="CU76" s="8">
        <v>0.6967741935483871</v>
      </c>
      <c r="CV76" s="8">
        <v>0.47500000000000003</v>
      </c>
      <c r="CW76" s="8">
        <v>0.41666666666666669</v>
      </c>
      <c r="CX76" s="8">
        <v>0.64333333333333342</v>
      </c>
      <c r="CY76" s="8">
        <v>0.5</v>
      </c>
      <c r="CZ76" s="8">
        <v>0.63</v>
      </c>
      <c r="DA76" s="8">
        <v>0.64285714285714335</v>
      </c>
      <c r="DB76" s="8">
        <v>0.70476190476190481</v>
      </c>
      <c r="DC76" s="8">
        <v>0.65</v>
      </c>
      <c r="DD76" s="8">
        <v>0.51515151515151514</v>
      </c>
      <c r="DE76" s="8">
        <v>0.69166666666666676</v>
      </c>
      <c r="DF76" s="8">
        <v>0.59444444444444444</v>
      </c>
      <c r="DG76" s="8">
        <v>0.6725000000000001</v>
      </c>
      <c r="DH76" s="8">
        <v>0.69434550322290833</v>
      </c>
      <c r="DI76" s="8">
        <v>0.59840284237563324</v>
      </c>
    </row>
    <row r="77" spans="1:113" x14ac:dyDescent="0.25">
      <c r="A77" t="s">
        <v>61</v>
      </c>
      <c r="B77" t="s">
        <v>91</v>
      </c>
      <c r="C77" t="s">
        <v>62</v>
      </c>
      <c r="D77">
        <v>11</v>
      </c>
      <c r="E77" t="s">
        <v>63</v>
      </c>
      <c r="F77">
        <v>99.96</v>
      </c>
      <c r="G77">
        <v>28</v>
      </c>
      <c r="H77">
        <v>22</v>
      </c>
      <c r="I77">
        <v>13</v>
      </c>
      <c r="J77">
        <v>9</v>
      </c>
      <c r="K77" s="8">
        <v>0.59090909090909094</v>
      </c>
      <c r="L77" s="8">
        <v>3507.6666666666752</v>
      </c>
      <c r="M77" s="8">
        <v>35.1</v>
      </c>
      <c r="N77" s="8">
        <v>772.2</v>
      </c>
      <c r="O77" s="8">
        <v>26.6</v>
      </c>
      <c r="P77" s="8">
        <v>8.6999999999999993</v>
      </c>
      <c r="Q77" s="8">
        <v>19.7</v>
      </c>
      <c r="R77" s="8">
        <v>44</v>
      </c>
      <c r="S77" s="8">
        <v>3</v>
      </c>
      <c r="T77" s="8">
        <v>8.1</v>
      </c>
      <c r="U77" s="8">
        <v>36.5</v>
      </c>
      <c r="V77" s="8">
        <v>6.3</v>
      </c>
      <c r="W77" s="8">
        <v>7</v>
      </c>
      <c r="X77" s="8">
        <v>89</v>
      </c>
      <c r="Y77" s="8">
        <v>0.8</v>
      </c>
      <c r="Z77" s="8">
        <v>4.3</v>
      </c>
      <c r="AA77" s="8">
        <v>5.0999999999999996</v>
      </c>
      <c r="AB77" s="8">
        <v>0.3</v>
      </c>
      <c r="AC77" s="8">
        <v>6.1</v>
      </c>
      <c r="AD77" s="8">
        <v>2.4</v>
      </c>
      <c r="AE77" s="8">
        <v>0.8</v>
      </c>
      <c r="AF77" s="8">
        <v>0.4</v>
      </c>
      <c r="AG77" s="8">
        <v>1.4</v>
      </c>
      <c r="AH77" s="8">
        <v>1.6</v>
      </c>
      <c r="AI77" s="8">
        <v>5.2</v>
      </c>
      <c r="AJ77" s="8">
        <v>113.8</v>
      </c>
      <c r="AK77" s="8">
        <v>110</v>
      </c>
      <c r="AL77" s="8">
        <v>27.6</v>
      </c>
      <c r="AM77" s="8">
        <v>2</v>
      </c>
      <c r="AN77" s="8">
        <v>11.1</v>
      </c>
      <c r="AO77" s="8">
        <v>7.8</v>
      </c>
      <c r="AP77" s="8">
        <v>23.591999999999999</v>
      </c>
      <c r="AQ77" s="8">
        <v>2</v>
      </c>
      <c r="AR77" s="8">
        <v>0</v>
      </c>
      <c r="AS77" s="8">
        <v>10</v>
      </c>
      <c r="AT77" s="8">
        <v>540</v>
      </c>
      <c r="AU77" s="8">
        <v>12.6</v>
      </c>
      <c r="AV77" s="8">
        <v>7.0300000000000011</v>
      </c>
      <c r="AW77" s="8">
        <v>1.1275008477449984</v>
      </c>
      <c r="AX77" s="8">
        <v>19.600000000000001</v>
      </c>
      <c r="AY77" s="8">
        <v>0.6</v>
      </c>
      <c r="AZ77" s="8">
        <v>37.800000000000004</v>
      </c>
      <c r="BA77" s="8">
        <v>2.5299999999999998</v>
      </c>
      <c r="BB77" s="8">
        <v>1.5</v>
      </c>
      <c r="BC77" s="8">
        <v>1.4</v>
      </c>
      <c r="BD77" s="8">
        <v>1590.1956862732102</v>
      </c>
      <c r="BE77" s="8">
        <v>32</v>
      </c>
      <c r="BF77" s="8">
        <v>9.5</v>
      </c>
      <c r="BG77" s="8">
        <v>6.6</v>
      </c>
      <c r="BH77" s="8">
        <v>51.5</v>
      </c>
      <c r="BI77" s="8">
        <v>29.095000000000002</v>
      </c>
      <c r="BJ77" s="8">
        <v>58.2</v>
      </c>
      <c r="BK77" s="8">
        <v>28.9</v>
      </c>
      <c r="BL77" s="8">
        <v>102.03</v>
      </c>
      <c r="BM77" s="8">
        <v>15.8</v>
      </c>
      <c r="BN77" s="8">
        <v>3.7</v>
      </c>
      <c r="BO77" s="8">
        <v>43</v>
      </c>
      <c r="BP77" s="8">
        <v>2.8</v>
      </c>
      <c r="BQ77" s="8">
        <v>4</v>
      </c>
      <c r="BR77" s="8">
        <v>0.17</v>
      </c>
      <c r="BS77" s="8">
        <v>3</v>
      </c>
      <c r="BT77" s="8">
        <v>10</v>
      </c>
      <c r="BU77" s="8">
        <v>13.659999999999998</v>
      </c>
      <c r="BV77" s="8">
        <v>15</v>
      </c>
      <c r="BW77" s="8">
        <v>7</v>
      </c>
      <c r="BX77" s="8">
        <v>27.3</v>
      </c>
      <c r="BY77" s="8">
        <v>24.900000000000002</v>
      </c>
      <c r="BZ77" s="8">
        <v>18</v>
      </c>
      <c r="CA77" s="8">
        <v>27.1</v>
      </c>
      <c r="CB77" s="8">
        <v>0.26384517806086433</v>
      </c>
      <c r="CC77" s="8">
        <v>0.33157894736842103</v>
      </c>
      <c r="CD77" s="8">
        <v>0.3056521739130435</v>
      </c>
      <c r="CE77" s="8">
        <v>0.62638935985833244</v>
      </c>
      <c r="CF77" s="8">
        <v>0.56000000000000005</v>
      </c>
      <c r="CG77" s="8">
        <v>3.3333333333333333E-2</v>
      </c>
      <c r="CH77" s="8">
        <v>0.75600000000000012</v>
      </c>
      <c r="CI77" s="8">
        <v>0.84333333333333327</v>
      </c>
      <c r="CJ77" s="8">
        <v>0.20399999999999999</v>
      </c>
      <c r="CK77" s="8">
        <v>0.3</v>
      </c>
      <c r="CL77" s="8">
        <v>0.60869565217391308</v>
      </c>
      <c r="CM77" s="8">
        <v>0.88344204792956127</v>
      </c>
      <c r="CN77" s="8">
        <v>0.73571428571428577</v>
      </c>
      <c r="CO77" s="8">
        <v>0.83142857142857152</v>
      </c>
      <c r="CP77" s="8">
        <v>0.72249999999999992</v>
      </c>
      <c r="CQ77" s="8">
        <v>0.92754545454545456</v>
      </c>
      <c r="CR77" s="8">
        <v>0.65833333333333333</v>
      </c>
      <c r="CS77" s="8">
        <v>0.69273809523809526</v>
      </c>
      <c r="CT77" s="8">
        <v>0.21764705882352942</v>
      </c>
      <c r="CU77" s="8">
        <v>0.69354838709677424</v>
      </c>
      <c r="CV77" s="8">
        <v>0.23333333333333331</v>
      </c>
      <c r="CW77" s="8">
        <v>0.33333333333333331</v>
      </c>
      <c r="CX77" s="8">
        <v>0.56666666666666676</v>
      </c>
      <c r="CY77" s="8">
        <v>0.33333333333333331</v>
      </c>
      <c r="CZ77" s="8">
        <v>0.5</v>
      </c>
      <c r="DA77" s="8">
        <v>0.65047619047619043</v>
      </c>
      <c r="DB77" s="8">
        <v>0.7142857142857143</v>
      </c>
      <c r="DC77" s="8">
        <v>0.7</v>
      </c>
      <c r="DD77" s="8">
        <v>0.82727272727272727</v>
      </c>
      <c r="DE77" s="8">
        <v>0.69166666666666676</v>
      </c>
      <c r="DF77" s="8">
        <v>0.6</v>
      </c>
      <c r="DG77" s="8">
        <v>0.67749999999999999</v>
      </c>
      <c r="DH77" s="8">
        <v>0.69432941594964293</v>
      </c>
      <c r="DI77" s="8">
        <v>0.57668991923148716</v>
      </c>
    </row>
    <row r="78" spans="1:113" x14ac:dyDescent="0.25">
      <c r="A78" t="s">
        <v>61</v>
      </c>
      <c r="B78" t="s">
        <v>92</v>
      </c>
      <c r="C78" t="s">
        <v>62</v>
      </c>
      <c r="D78">
        <v>11</v>
      </c>
      <c r="E78" t="s">
        <v>63</v>
      </c>
      <c r="F78">
        <v>99.96</v>
      </c>
      <c r="G78">
        <v>28</v>
      </c>
      <c r="H78">
        <v>37</v>
      </c>
      <c r="I78">
        <v>21</v>
      </c>
      <c r="J78">
        <v>16</v>
      </c>
      <c r="K78" s="8">
        <v>0.56756756756756754</v>
      </c>
      <c r="L78" s="8">
        <v>7015.3333333333503</v>
      </c>
      <c r="M78" s="8">
        <v>35.299999999999997</v>
      </c>
      <c r="N78" s="8">
        <v>1306.0999999999999</v>
      </c>
      <c r="O78" s="8">
        <v>26.8</v>
      </c>
      <c r="P78" s="8">
        <v>8.8000000000000007</v>
      </c>
      <c r="Q78" s="8">
        <v>19.5</v>
      </c>
      <c r="R78" s="8">
        <v>45.4</v>
      </c>
      <c r="S78" s="8">
        <v>3.1</v>
      </c>
      <c r="T78" s="8">
        <v>7.8</v>
      </c>
      <c r="U78" s="8">
        <v>40.299999999999997</v>
      </c>
      <c r="V78" s="8">
        <v>6</v>
      </c>
      <c r="W78" s="8">
        <v>6.7</v>
      </c>
      <c r="X78" s="8">
        <v>89.1</v>
      </c>
      <c r="Y78" s="8">
        <v>0.8</v>
      </c>
      <c r="Z78" s="8">
        <v>3.9</v>
      </c>
      <c r="AA78" s="8">
        <v>4.7</v>
      </c>
      <c r="AB78" s="8">
        <v>0.2</v>
      </c>
      <c r="AC78" s="8">
        <v>5.8</v>
      </c>
      <c r="AD78" s="8">
        <v>2.7</v>
      </c>
      <c r="AE78" s="8">
        <v>0.9</v>
      </c>
      <c r="AF78" s="8">
        <v>0.5</v>
      </c>
      <c r="AG78" s="8">
        <v>1.2</v>
      </c>
      <c r="AH78" s="8">
        <v>1.9</v>
      </c>
      <c r="AI78" s="8">
        <v>5.0999999999999996</v>
      </c>
      <c r="AJ78" s="8">
        <v>112.3</v>
      </c>
      <c r="AK78" s="8">
        <v>109</v>
      </c>
      <c r="AL78" s="8">
        <v>26.7</v>
      </c>
      <c r="AM78" s="8">
        <v>2.1</v>
      </c>
      <c r="AN78" s="8">
        <v>10.4</v>
      </c>
      <c r="AO78" s="8">
        <v>8.8000000000000007</v>
      </c>
      <c r="AP78" s="8">
        <v>23.567999999999998</v>
      </c>
      <c r="AQ78" s="8">
        <v>3</v>
      </c>
      <c r="AR78" s="8">
        <v>0</v>
      </c>
      <c r="AS78" s="8">
        <v>10</v>
      </c>
      <c r="AT78" s="8">
        <v>530</v>
      </c>
      <c r="AU78" s="8">
        <v>12.5</v>
      </c>
      <c r="AV78" s="8">
        <v>6.85</v>
      </c>
      <c r="AW78" s="8">
        <v>1.1371350984385609</v>
      </c>
      <c r="AX78" s="8">
        <v>18.8</v>
      </c>
      <c r="AY78" s="8">
        <v>0.5</v>
      </c>
      <c r="AZ78" s="8">
        <v>37.299999999999997</v>
      </c>
      <c r="BA78" s="8">
        <v>2.15</v>
      </c>
      <c r="BB78" s="8">
        <v>2</v>
      </c>
      <c r="BC78" s="8">
        <v>1.5</v>
      </c>
      <c r="BD78" s="8">
        <v>1571.3087509032873</v>
      </c>
      <c r="BE78" s="8">
        <v>30.8</v>
      </c>
      <c r="BF78" s="8">
        <v>10</v>
      </c>
      <c r="BG78" s="8">
        <v>6.3</v>
      </c>
      <c r="BH78" s="8">
        <v>53.5</v>
      </c>
      <c r="BI78" s="8">
        <v>29.780000000000005</v>
      </c>
      <c r="BJ78" s="8">
        <v>59.8</v>
      </c>
      <c r="BK78" s="8">
        <v>28.8</v>
      </c>
      <c r="BL78" s="8">
        <v>101.36</v>
      </c>
      <c r="BM78" s="8">
        <v>15.7</v>
      </c>
      <c r="BN78" s="8">
        <v>3.4</v>
      </c>
      <c r="BO78" s="8">
        <v>42.7</v>
      </c>
      <c r="BP78" s="8">
        <v>2.7</v>
      </c>
      <c r="BQ78" s="8">
        <v>3.9</v>
      </c>
      <c r="BR78" s="8">
        <v>0.17199999999999999</v>
      </c>
      <c r="BS78" s="8">
        <v>3</v>
      </c>
      <c r="BT78" s="8">
        <v>10.199999999999999</v>
      </c>
      <c r="BU78" s="8">
        <v>13.79</v>
      </c>
      <c r="BV78" s="8">
        <v>15.3</v>
      </c>
      <c r="BW78" s="8">
        <v>7.5</v>
      </c>
      <c r="BX78" s="8">
        <v>28</v>
      </c>
      <c r="BY78" s="8">
        <v>24.599999999999998</v>
      </c>
      <c r="BZ78" s="8">
        <v>17.666666666666668</v>
      </c>
      <c r="CA78" s="8">
        <v>26.6</v>
      </c>
      <c r="CB78" s="8">
        <v>0.25959656506351109</v>
      </c>
      <c r="CC78" s="8">
        <v>0.32894736842105265</v>
      </c>
      <c r="CD78" s="8">
        <v>0.29782608695652174</v>
      </c>
      <c r="CE78" s="8">
        <v>0.63174172135475604</v>
      </c>
      <c r="CF78" s="8">
        <v>0.53714285714285714</v>
      </c>
      <c r="CG78" s="8">
        <v>2.7777777777777776E-2</v>
      </c>
      <c r="CH78" s="8">
        <v>0.746</v>
      </c>
      <c r="CI78" s="8">
        <v>0.71666666666666667</v>
      </c>
      <c r="CJ78" s="8">
        <v>0.188</v>
      </c>
      <c r="CK78" s="8">
        <v>0.4</v>
      </c>
      <c r="CL78" s="8">
        <v>0.65217391304347827</v>
      </c>
      <c r="CM78" s="8">
        <v>0.87294930605738186</v>
      </c>
      <c r="CN78" s="8">
        <v>0.76428571428571423</v>
      </c>
      <c r="CO78" s="8">
        <v>0.8542857142857142</v>
      </c>
      <c r="CP78" s="8">
        <v>0.72</v>
      </c>
      <c r="CQ78" s="8">
        <v>0.92145454545454542</v>
      </c>
      <c r="CR78" s="8">
        <v>0.65416666666666667</v>
      </c>
      <c r="CS78" s="8">
        <v>0.70904761904761915</v>
      </c>
      <c r="CT78" s="8">
        <v>0.19999999999999998</v>
      </c>
      <c r="CU78" s="8">
        <v>0.68870967741935485</v>
      </c>
      <c r="CV78" s="8">
        <v>0.22500000000000001</v>
      </c>
      <c r="CW78" s="8">
        <v>0.32500000000000001</v>
      </c>
      <c r="CX78" s="8">
        <v>0.57333333333333336</v>
      </c>
      <c r="CY78" s="8">
        <v>0.33333333333333331</v>
      </c>
      <c r="CZ78" s="8">
        <v>0.51</v>
      </c>
      <c r="DA78" s="8">
        <v>0.65666666666666662</v>
      </c>
      <c r="DB78" s="8">
        <v>0.72857142857142865</v>
      </c>
      <c r="DC78" s="8">
        <v>0.75</v>
      </c>
      <c r="DD78" s="8">
        <v>0.84848484848484851</v>
      </c>
      <c r="DE78" s="8">
        <v>0.68333333333333324</v>
      </c>
      <c r="DF78" s="8">
        <v>0.58888888888888891</v>
      </c>
      <c r="DG78" s="8">
        <v>0.66500000000000004</v>
      </c>
      <c r="DH78" s="8">
        <v>0.68314885543029236</v>
      </c>
      <c r="DI78" s="8">
        <v>0.57756051008194464</v>
      </c>
    </row>
    <row r="79" spans="1:113" x14ac:dyDescent="0.25">
      <c r="A79" t="s">
        <v>87</v>
      </c>
      <c r="B79" t="s">
        <v>91</v>
      </c>
      <c r="C79" t="s">
        <v>62</v>
      </c>
      <c r="D79">
        <v>11</v>
      </c>
      <c r="E79" t="s">
        <v>73</v>
      </c>
      <c r="F79">
        <v>101.73</v>
      </c>
      <c r="G79">
        <v>31</v>
      </c>
      <c r="H79">
        <v>12</v>
      </c>
      <c r="I79">
        <v>10</v>
      </c>
      <c r="J79">
        <v>2</v>
      </c>
      <c r="K79" s="8">
        <v>0.83333333333333337</v>
      </c>
      <c r="L79" s="8">
        <v>12346.041666666675</v>
      </c>
      <c r="M79" s="8">
        <v>33.299999999999997</v>
      </c>
      <c r="N79" s="8">
        <v>399.59999999999997</v>
      </c>
      <c r="O79" s="8">
        <v>29.5</v>
      </c>
      <c r="P79" s="8">
        <v>10.199999999999999</v>
      </c>
      <c r="Q79" s="8">
        <v>19.8</v>
      </c>
      <c r="R79" s="8">
        <v>51.5</v>
      </c>
      <c r="S79" s="8">
        <v>5.2</v>
      </c>
      <c r="T79" s="8">
        <v>10.5</v>
      </c>
      <c r="U79" s="8">
        <v>49.2</v>
      </c>
      <c r="V79" s="8">
        <v>4</v>
      </c>
      <c r="W79" s="8">
        <v>4.3</v>
      </c>
      <c r="X79" s="8">
        <v>92.3</v>
      </c>
      <c r="Y79" s="8">
        <v>0.5</v>
      </c>
      <c r="Z79" s="8">
        <v>4.5</v>
      </c>
      <c r="AA79" s="8">
        <v>5</v>
      </c>
      <c r="AB79" s="8">
        <v>0.8</v>
      </c>
      <c r="AC79" s="8">
        <v>6.1</v>
      </c>
      <c r="AD79" s="8">
        <v>3</v>
      </c>
      <c r="AE79" s="8">
        <v>1</v>
      </c>
      <c r="AF79" s="8">
        <v>0.3</v>
      </c>
      <c r="AG79" s="8">
        <v>0.5</v>
      </c>
      <c r="AH79" s="8">
        <v>2.2999999999999998</v>
      </c>
      <c r="AI79" s="8">
        <v>3.7</v>
      </c>
      <c r="AJ79" s="8">
        <v>119.7</v>
      </c>
      <c r="AK79" s="8">
        <v>106.5</v>
      </c>
      <c r="AL79" s="8">
        <v>27.5</v>
      </c>
      <c r="AM79" s="8">
        <v>1.6</v>
      </c>
      <c r="AN79" s="8">
        <v>11.9</v>
      </c>
      <c r="AO79" s="8">
        <v>9.9</v>
      </c>
      <c r="AP79" s="8">
        <v>23.4</v>
      </c>
      <c r="AQ79" s="8">
        <v>0</v>
      </c>
      <c r="AR79" s="8">
        <v>0</v>
      </c>
      <c r="AS79" s="8">
        <v>9.5</v>
      </c>
      <c r="AT79" s="8">
        <v>550</v>
      </c>
      <c r="AU79" s="8">
        <v>12.3</v>
      </c>
      <c r="AV79" s="8">
        <v>6.5299999999999994</v>
      </c>
      <c r="AW79" s="8">
        <v>1.2606837606837609</v>
      </c>
      <c r="AX79" s="8">
        <v>20</v>
      </c>
      <c r="AY79" s="8">
        <v>1.8</v>
      </c>
      <c r="AZ79" s="8">
        <v>40.6</v>
      </c>
      <c r="BA79" s="8">
        <v>2.0299999999999998</v>
      </c>
      <c r="BB79" s="8">
        <v>1.8</v>
      </c>
      <c r="BC79" s="8">
        <v>1.7</v>
      </c>
      <c r="BD79" s="8">
        <v>1677.6067089062224</v>
      </c>
      <c r="BE79" s="8">
        <v>20.2</v>
      </c>
      <c r="BF79" s="8">
        <v>12</v>
      </c>
      <c r="BG79" s="8">
        <v>7.2</v>
      </c>
      <c r="BH79" s="8">
        <v>64.599999999999994</v>
      </c>
      <c r="BI79" s="8">
        <v>33.31</v>
      </c>
      <c r="BJ79" s="8">
        <v>68.099999999999994</v>
      </c>
      <c r="BK79" s="8">
        <v>29.6</v>
      </c>
      <c r="BL79" s="8">
        <v>105.98</v>
      </c>
      <c r="BM79" s="8">
        <v>17.5</v>
      </c>
      <c r="BN79" s="8">
        <v>13.3</v>
      </c>
      <c r="BO79" s="8">
        <v>45.6</v>
      </c>
      <c r="BP79" s="8">
        <v>9.8000000000000007</v>
      </c>
      <c r="BQ79" s="8">
        <v>6</v>
      </c>
      <c r="BR79" s="8">
        <v>0.19</v>
      </c>
      <c r="BS79" s="8">
        <v>7</v>
      </c>
      <c r="BT79" s="8">
        <v>13</v>
      </c>
      <c r="BU79" s="8">
        <v>17.11</v>
      </c>
      <c r="BV79" s="8">
        <v>17</v>
      </c>
      <c r="BW79" s="8">
        <v>6</v>
      </c>
      <c r="BX79" s="8">
        <v>27</v>
      </c>
      <c r="BY79" s="8">
        <v>28.999999999999996</v>
      </c>
      <c r="BZ79" s="8">
        <v>18.333333333333332</v>
      </c>
      <c r="CA79" s="8">
        <v>29.9</v>
      </c>
      <c r="CB79" s="8">
        <v>0.29659021057821799</v>
      </c>
      <c r="CC79" s="8">
        <v>0.3236842105263158</v>
      </c>
      <c r="CD79" s="8">
        <v>0.28391304347826085</v>
      </c>
      <c r="CE79" s="8">
        <v>0.70037986704653377</v>
      </c>
      <c r="CF79" s="8">
        <v>0.5714285714285714</v>
      </c>
      <c r="CG79" s="8">
        <v>0.1</v>
      </c>
      <c r="CH79" s="8">
        <v>0.81200000000000006</v>
      </c>
      <c r="CI79" s="8">
        <v>0.67666666666666664</v>
      </c>
      <c r="CJ79" s="8">
        <v>0.2</v>
      </c>
      <c r="CK79" s="8">
        <v>0.36</v>
      </c>
      <c r="CL79" s="8">
        <v>0.73913043478260876</v>
      </c>
      <c r="CM79" s="8">
        <v>0.93200372717012359</v>
      </c>
      <c r="CN79" s="8">
        <v>0.92285714285714282</v>
      </c>
      <c r="CO79" s="8">
        <v>0.97285714285714275</v>
      </c>
      <c r="CP79" s="8">
        <v>0.74</v>
      </c>
      <c r="CQ79" s="8">
        <v>0.96345454545454545</v>
      </c>
      <c r="CR79" s="8">
        <v>0.72916666666666663</v>
      </c>
      <c r="CS79" s="8">
        <v>0.79309523809523819</v>
      </c>
      <c r="CT79" s="8">
        <v>0.78235294117647058</v>
      </c>
      <c r="CU79" s="8">
        <v>0.73548387096774193</v>
      </c>
      <c r="CV79" s="8">
        <v>0.81666666666666676</v>
      </c>
      <c r="CW79" s="8">
        <v>0.5</v>
      </c>
      <c r="CX79" s="8">
        <v>0.63333333333333341</v>
      </c>
      <c r="CY79" s="8">
        <v>0.77777777777777779</v>
      </c>
      <c r="CZ79" s="8">
        <v>0.65</v>
      </c>
      <c r="DA79" s="8">
        <v>0.81476190476190469</v>
      </c>
      <c r="DB79" s="8">
        <v>0.80952380952380953</v>
      </c>
      <c r="DC79" s="8">
        <v>0.6</v>
      </c>
      <c r="DD79" s="8">
        <v>0.81818181818181823</v>
      </c>
      <c r="DE79" s="8">
        <v>0.80555555555555547</v>
      </c>
      <c r="DF79" s="8">
        <v>0.61111111111111105</v>
      </c>
      <c r="DG79" s="8">
        <v>0.74749999999999994</v>
      </c>
      <c r="DH79" s="8">
        <v>0.78050055415320518</v>
      </c>
      <c r="DI79" s="8">
        <v>0.67823083125747541</v>
      </c>
    </row>
    <row r="80" spans="1:113" x14ac:dyDescent="0.25">
      <c r="A80" t="s">
        <v>96</v>
      </c>
      <c r="B80" t="s">
        <v>91</v>
      </c>
      <c r="C80" t="s">
        <v>62</v>
      </c>
      <c r="D80">
        <v>11</v>
      </c>
      <c r="E80" t="s">
        <v>100</v>
      </c>
      <c r="F80">
        <v>99.6</v>
      </c>
      <c r="G80">
        <v>20</v>
      </c>
      <c r="H80">
        <v>20</v>
      </c>
      <c r="I80">
        <v>10</v>
      </c>
      <c r="J80">
        <v>10</v>
      </c>
      <c r="K80" s="8">
        <v>0.5</v>
      </c>
      <c r="L80" s="8">
        <v>7390</v>
      </c>
      <c r="M80" s="8">
        <v>33.1</v>
      </c>
      <c r="N80" s="8">
        <v>662</v>
      </c>
      <c r="O80" s="8">
        <v>18.5</v>
      </c>
      <c r="P80" s="8">
        <v>6.5</v>
      </c>
      <c r="Q80" s="8">
        <v>14.6</v>
      </c>
      <c r="R80" s="8">
        <v>44.3</v>
      </c>
      <c r="S80" s="8">
        <v>2.4</v>
      </c>
      <c r="T80" s="8">
        <v>6.2</v>
      </c>
      <c r="U80" s="8">
        <v>38.200000000000003</v>
      </c>
      <c r="V80" s="8">
        <v>3.2</v>
      </c>
      <c r="W80" s="8">
        <v>4.0999999999999996</v>
      </c>
      <c r="X80" s="8">
        <v>79</v>
      </c>
      <c r="Y80" s="8">
        <v>1.1000000000000001</v>
      </c>
      <c r="Z80" s="8">
        <v>5.5</v>
      </c>
      <c r="AA80" s="8">
        <v>6.5</v>
      </c>
      <c r="AB80" s="8">
        <v>0</v>
      </c>
      <c r="AC80" s="8">
        <v>4.3</v>
      </c>
      <c r="AD80" s="8">
        <v>3.8</v>
      </c>
      <c r="AE80" s="8">
        <v>1.1000000000000001</v>
      </c>
      <c r="AF80" s="8">
        <v>0.4</v>
      </c>
      <c r="AG80" s="8">
        <v>0.5</v>
      </c>
      <c r="AH80" s="8">
        <v>2.2000000000000002</v>
      </c>
      <c r="AI80" s="8">
        <v>4.3</v>
      </c>
      <c r="AJ80" s="8">
        <v>106.3</v>
      </c>
      <c r="AK80" s="8">
        <v>107.3</v>
      </c>
      <c r="AL80" s="8">
        <v>20.7</v>
      </c>
      <c r="AM80" s="8">
        <v>3.1</v>
      </c>
      <c r="AN80" s="8">
        <v>16</v>
      </c>
      <c r="AO80" s="8">
        <v>15.4</v>
      </c>
      <c r="AP80" s="8">
        <v>18.52</v>
      </c>
      <c r="AQ80" s="8">
        <v>1</v>
      </c>
      <c r="AR80" s="8">
        <v>0</v>
      </c>
      <c r="AS80" s="8">
        <v>6</v>
      </c>
      <c r="AT80" s="8">
        <v>250</v>
      </c>
      <c r="AU80" s="8">
        <v>12.100000000000001</v>
      </c>
      <c r="AV80" s="8">
        <v>4.03</v>
      </c>
      <c r="AW80" s="8">
        <v>0.9989200863930886</v>
      </c>
      <c r="AX80" s="8">
        <v>17.5</v>
      </c>
      <c r="AY80" s="8">
        <v>0</v>
      </c>
      <c r="AZ80" s="8">
        <v>29.3</v>
      </c>
      <c r="BA80" s="8">
        <v>1.1299999999999999</v>
      </c>
      <c r="BB80" s="8">
        <v>1.8</v>
      </c>
      <c r="BC80" s="8">
        <v>1.8</v>
      </c>
      <c r="BD80" s="8">
        <v>1677.6067089062224</v>
      </c>
      <c r="BE80" s="8">
        <v>21.9</v>
      </c>
      <c r="BF80" s="8">
        <v>18</v>
      </c>
      <c r="BG80" s="8">
        <v>9.6</v>
      </c>
      <c r="BH80" s="8">
        <v>52.4</v>
      </c>
      <c r="BI80" s="8">
        <v>30.665000000000003</v>
      </c>
      <c r="BJ80" s="8">
        <v>56.5</v>
      </c>
      <c r="BK80" s="8">
        <v>25</v>
      </c>
      <c r="BL80" s="8">
        <v>102.54</v>
      </c>
      <c r="BM80" s="8">
        <v>11.9</v>
      </c>
      <c r="BN80" s="8">
        <v>-1</v>
      </c>
      <c r="BO80" s="8">
        <v>33.4</v>
      </c>
      <c r="BP80" s="8">
        <v>-0.1</v>
      </c>
      <c r="BQ80" s="8">
        <v>5</v>
      </c>
      <c r="BR80" s="8">
        <v>0.125</v>
      </c>
      <c r="BS80" s="8">
        <v>0</v>
      </c>
      <c r="BT80" s="8">
        <v>4.3</v>
      </c>
      <c r="BU80" s="8">
        <v>8.7200000000000024</v>
      </c>
      <c r="BV80" s="8">
        <v>4.5</v>
      </c>
      <c r="BW80" s="8">
        <v>2</v>
      </c>
      <c r="BX80" s="8">
        <v>17.5</v>
      </c>
      <c r="BY80" s="8">
        <v>18.000000000000004</v>
      </c>
      <c r="BZ80" s="8">
        <v>8.3333333333333339</v>
      </c>
      <c r="CA80" s="8">
        <v>19.600000000000001</v>
      </c>
      <c r="CB80" s="8">
        <v>0.18924034506606485</v>
      </c>
      <c r="CC80" s="8">
        <v>0.31842105263157899</v>
      </c>
      <c r="CD80" s="8">
        <v>0.17521739130434782</v>
      </c>
      <c r="CE80" s="8">
        <v>0.55495560355171591</v>
      </c>
      <c r="CF80" s="8">
        <v>0.5</v>
      </c>
      <c r="CG80" s="8">
        <v>0</v>
      </c>
      <c r="CH80" s="8">
        <v>0.58599999999999997</v>
      </c>
      <c r="CI80" s="8">
        <v>0.37666666666666665</v>
      </c>
      <c r="CJ80" s="8">
        <v>0.26</v>
      </c>
      <c r="CK80" s="8">
        <v>0.36</v>
      </c>
      <c r="CL80" s="8">
        <v>0.78260869565217395</v>
      </c>
      <c r="CM80" s="8">
        <v>0.93200372717012359</v>
      </c>
      <c r="CN80" s="8">
        <v>0.74857142857142855</v>
      </c>
      <c r="CO80" s="8">
        <v>0.80714285714285716</v>
      </c>
      <c r="CP80" s="8">
        <v>0.625</v>
      </c>
      <c r="CQ80" s="8">
        <v>0.93218181818181822</v>
      </c>
      <c r="CR80" s="8">
        <v>0.49583333333333335</v>
      </c>
      <c r="CS80" s="8">
        <v>0.73011904761904767</v>
      </c>
      <c r="CT80" s="8">
        <v>-5.8823529411764705E-2</v>
      </c>
      <c r="CU80" s="8">
        <v>0.53870967741935483</v>
      </c>
      <c r="CV80" s="8">
        <v>-8.3333333333333332E-3</v>
      </c>
      <c r="CW80" s="8">
        <v>0.41666666666666669</v>
      </c>
      <c r="CX80" s="8">
        <v>0.41666666666666669</v>
      </c>
      <c r="CY80" s="8">
        <v>0</v>
      </c>
      <c r="CZ80" s="8">
        <v>0.215</v>
      </c>
      <c r="DA80" s="8">
        <v>0.41523809523809535</v>
      </c>
      <c r="DB80" s="8">
        <v>0.21428571428571427</v>
      </c>
      <c r="DC80" s="8">
        <v>0.2</v>
      </c>
      <c r="DD80" s="8">
        <v>0.53030303030303028</v>
      </c>
      <c r="DE80" s="8">
        <v>0.50000000000000011</v>
      </c>
      <c r="DF80" s="8">
        <v>0.27777777777777779</v>
      </c>
      <c r="DG80" s="8">
        <v>0.49000000000000005</v>
      </c>
      <c r="DH80" s="8">
        <v>0.49800090806859171</v>
      </c>
      <c r="DI80" s="8">
        <v>0.43219416548455902</v>
      </c>
    </row>
    <row r="81" spans="1:113" x14ac:dyDescent="0.25">
      <c r="A81" t="s">
        <v>61</v>
      </c>
      <c r="B81" t="s">
        <v>94</v>
      </c>
      <c r="C81" t="s">
        <v>62</v>
      </c>
      <c r="D81">
        <v>11</v>
      </c>
      <c r="E81" t="s">
        <v>63</v>
      </c>
      <c r="F81">
        <v>99.96</v>
      </c>
      <c r="G81">
        <v>28</v>
      </c>
      <c r="H81">
        <v>80</v>
      </c>
      <c r="I81">
        <v>51</v>
      </c>
      <c r="J81">
        <v>29</v>
      </c>
      <c r="K81" s="8">
        <v>0.63749999999999996</v>
      </c>
      <c r="L81" s="8">
        <v>14030.666666666701</v>
      </c>
      <c r="M81" s="8">
        <v>35.5</v>
      </c>
      <c r="N81" s="8">
        <v>2840</v>
      </c>
      <c r="O81" s="8">
        <v>25.8</v>
      </c>
      <c r="P81" s="8">
        <v>8.5</v>
      </c>
      <c r="Q81" s="8">
        <v>19.2</v>
      </c>
      <c r="R81" s="8">
        <v>44.4</v>
      </c>
      <c r="S81" s="8">
        <v>3</v>
      </c>
      <c r="T81" s="8">
        <v>8</v>
      </c>
      <c r="U81" s="8">
        <v>36.9</v>
      </c>
      <c r="V81" s="8">
        <v>5.9</v>
      </c>
      <c r="W81" s="8">
        <v>6.4</v>
      </c>
      <c r="X81" s="8">
        <v>91.2</v>
      </c>
      <c r="Y81" s="8">
        <v>0.9</v>
      </c>
      <c r="Z81" s="8">
        <v>3.8</v>
      </c>
      <c r="AA81" s="8">
        <v>4.5999999999999996</v>
      </c>
      <c r="AB81" s="8">
        <v>0.2</v>
      </c>
      <c r="AC81" s="8">
        <v>6.9</v>
      </c>
      <c r="AD81" s="8">
        <v>2.7</v>
      </c>
      <c r="AE81" s="8">
        <v>1.1000000000000001</v>
      </c>
      <c r="AF81" s="8">
        <v>0.4</v>
      </c>
      <c r="AG81" s="8">
        <v>0.5</v>
      </c>
      <c r="AH81" s="8">
        <v>1.9</v>
      </c>
      <c r="AI81" s="8">
        <v>2.5</v>
      </c>
      <c r="AJ81" s="8">
        <v>116</v>
      </c>
      <c r="AK81" s="8">
        <v>107.9</v>
      </c>
      <c r="AL81" s="8">
        <v>29.9</v>
      </c>
      <c r="AM81" s="8">
        <v>2.2999999999999998</v>
      </c>
      <c r="AN81" s="8">
        <v>10</v>
      </c>
      <c r="AO81" s="8">
        <v>8.5</v>
      </c>
      <c r="AP81" s="8">
        <v>23.047999999999998</v>
      </c>
      <c r="AQ81" s="8">
        <v>13</v>
      </c>
      <c r="AR81" s="8">
        <v>0</v>
      </c>
      <c r="AS81" s="8">
        <v>12.1</v>
      </c>
      <c r="AT81" s="8">
        <v>541.29999999999995</v>
      </c>
      <c r="AU81" s="8">
        <v>9.8999999999999986</v>
      </c>
      <c r="AV81" s="8">
        <v>5.5</v>
      </c>
      <c r="AW81" s="8">
        <v>1.119402985074627</v>
      </c>
      <c r="AX81" s="8">
        <v>22</v>
      </c>
      <c r="AY81" s="8">
        <v>0.5</v>
      </c>
      <c r="AZ81" s="8">
        <v>37.299999999999997</v>
      </c>
      <c r="BA81" s="8">
        <v>2.6</v>
      </c>
      <c r="BB81" s="8">
        <v>2.1</v>
      </c>
      <c r="BC81" s="8">
        <v>1.4</v>
      </c>
      <c r="BD81" s="8">
        <v>1584.7724109305113</v>
      </c>
      <c r="BE81" s="8">
        <v>30.7</v>
      </c>
      <c r="BF81" s="8">
        <v>10</v>
      </c>
      <c r="BG81" s="8">
        <v>6.2</v>
      </c>
      <c r="BH81" s="8">
        <v>52.2</v>
      </c>
      <c r="BI81" s="8">
        <v>29.225000000000005</v>
      </c>
      <c r="BJ81" s="8">
        <v>58.8</v>
      </c>
      <c r="BK81" s="8">
        <v>28.1</v>
      </c>
      <c r="BL81" s="8">
        <v>101.18</v>
      </c>
      <c r="BM81" s="8">
        <v>15.5</v>
      </c>
      <c r="BN81" s="8">
        <v>8.1999999999999993</v>
      </c>
      <c r="BO81" s="8">
        <v>43.7</v>
      </c>
      <c r="BP81" s="8">
        <v>6.2</v>
      </c>
      <c r="BQ81" s="8">
        <v>5.5</v>
      </c>
      <c r="BR81" s="8">
        <v>0.20499999999999999</v>
      </c>
      <c r="BS81" s="8">
        <v>5.2</v>
      </c>
      <c r="BT81" s="8">
        <v>13.34053237</v>
      </c>
      <c r="BU81" s="8">
        <v>13.090000000000003</v>
      </c>
      <c r="BV81" s="8">
        <v>14.52</v>
      </c>
      <c r="BW81" s="8">
        <v>6</v>
      </c>
      <c r="BX81" s="8">
        <v>26.3</v>
      </c>
      <c r="BY81" s="8">
        <v>24.9</v>
      </c>
      <c r="BZ81" s="8">
        <v>18.043333333333333</v>
      </c>
      <c r="CA81" s="8">
        <v>25</v>
      </c>
      <c r="CB81" s="8">
        <v>0.26485259596796462</v>
      </c>
      <c r="CC81" s="8">
        <v>0.26052631578947366</v>
      </c>
      <c r="CD81" s="8">
        <v>0.2391304347826087</v>
      </c>
      <c r="CE81" s="8">
        <v>0.62189054726368165</v>
      </c>
      <c r="CF81" s="8">
        <v>0.62857142857142856</v>
      </c>
      <c r="CG81" s="8">
        <v>2.7777777777777776E-2</v>
      </c>
      <c r="CH81" s="8">
        <v>0.746</v>
      </c>
      <c r="CI81" s="8">
        <v>0.8666666666666667</v>
      </c>
      <c r="CJ81" s="8">
        <v>0.184</v>
      </c>
      <c r="CK81" s="8">
        <v>0.42000000000000004</v>
      </c>
      <c r="CL81" s="8">
        <v>0.60869565217391308</v>
      </c>
      <c r="CM81" s="8">
        <v>0.88042911718361738</v>
      </c>
      <c r="CN81" s="8">
        <v>0.74571428571428577</v>
      </c>
      <c r="CO81" s="8">
        <v>0.84</v>
      </c>
      <c r="CP81" s="8">
        <v>0.70250000000000001</v>
      </c>
      <c r="CQ81" s="8">
        <v>0.91981818181818187</v>
      </c>
      <c r="CR81" s="8">
        <v>0.64583333333333337</v>
      </c>
      <c r="CS81" s="8">
        <v>0.69583333333333341</v>
      </c>
      <c r="CT81" s="8">
        <v>0.48235294117647054</v>
      </c>
      <c r="CU81" s="8">
        <v>0.70483870967741935</v>
      </c>
      <c r="CV81" s="8">
        <v>0.51666666666666672</v>
      </c>
      <c r="CW81" s="8">
        <v>0.45833333333333331</v>
      </c>
      <c r="CX81" s="8">
        <v>0.68333333333333335</v>
      </c>
      <c r="CY81" s="8">
        <v>0.57777777777777783</v>
      </c>
      <c r="CZ81" s="8">
        <v>0.6670266185</v>
      </c>
      <c r="DA81" s="8">
        <v>0.62333333333333352</v>
      </c>
      <c r="DB81" s="8">
        <v>0.69142857142857139</v>
      </c>
      <c r="DC81" s="8">
        <v>0.6</v>
      </c>
      <c r="DD81" s="8">
        <v>0.79696969696969699</v>
      </c>
      <c r="DE81" s="8">
        <v>0.69166666666666665</v>
      </c>
      <c r="DF81" s="8">
        <v>0.60144444444444445</v>
      </c>
      <c r="DG81" s="8">
        <v>0.625</v>
      </c>
      <c r="DH81" s="8">
        <v>0.69698051570517006</v>
      </c>
      <c r="DI81" s="8">
        <v>0.6078293651069121</v>
      </c>
    </row>
  </sheetData>
  <autoFilter ref="A1:DI81" xr:uid="{0CF86B54-AF38-48DA-896A-516FE9A5F655}">
    <sortState xmlns:xlrd2="http://schemas.microsoft.com/office/spreadsheetml/2017/richdata2" ref="A2:DI81">
      <sortCondition descending="1" ref="CC1:CC8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ADF2-307C-4FED-8511-51F69A9F2C4E}">
  <dimension ref="A1:DI52"/>
  <sheetViews>
    <sheetView workbookViewId="0">
      <pane xSplit="2" ySplit="1" topLeftCell="BZ2" activePane="bottomRight" state="frozen"/>
      <selection pane="topRight" activeCell="C1" sqref="C1"/>
      <selection pane="bottomLeft" activeCell="A2" sqref="A2"/>
      <selection pane="bottomRight" activeCell="CD14" sqref="CD14"/>
    </sheetView>
  </sheetViews>
  <sheetFormatPr defaultRowHeight="15" x14ac:dyDescent="0.25"/>
  <cols>
    <col min="1" max="1" width="23" bestFit="1" customWidth="1"/>
    <col min="2" max="2" width="10.140625" bestFit="1" customWidth="1"/>
    <col min="3" max="4" width="6.42578125" bestFit="1" customWidth="1"/>
    <col min="5" max="5" width="8.28515625" bestFit="1" customWidth="1"/>
    <col min="6" max="6" width="12.7109375" bestFit="1" customWidth="1"/>
    <col min="7" max="7" width="6.85546875" bestFit="1" customWidth="1"/>
    <col min="8" max="8" width="5.7109375" bestFit="1" customWidth="1"/>
    <col min="9" max="9" width="5.140625" bestFit="1" customWidth="1"/>
    <col min="10" max="10" width="4.140625" bestFit="1" customWidth="1"/>
    <col min="11" max="11" width="8.42578125" bestFit="1" customWidth="1"/>
    <col min="12" max="12" width="8.5703125" bestFit="1" customWidth="1"/>
    <col min="13" max="13" width="7" bestFit="1" customWidth="1"/>
    <col min="14" max="14" width="7.5703125" bestFit="1" customWidth="1"/>
    <col min="15" max="15" width="6.42578125" bestFit="1" customWidth="1"/>
    <col min="16" max="16" width="7.28515625" bestFit="1" customWidth="1"/>
    <col min="17" max="17" width="6.85546875" bestFit="1" customWidth="1"/>
    <col min="18" max="19" width="7.140625" bestFit="1" customWidth="1"/>
    <col min="20" max="20" width="6.7109375" bestFit="1" customWidth="1"/>
    <col min="21" max="22" width="7" bestFit="1" customWidth="1"/>
    <col min="23" max="23" width="6.5703125" bestFit="1" customWidth="1"/>
    <col min="24" max="24" width="6.85546875" bestFit="1" customWidth="1"/>
    <col min="25" max="25" width="8" bestFit="1" customWidth="1"/>
    <col min="26" max="26" width="7.85546875" bestFit="1" customWidth="1"/>
    <col min="27" max="27" width="6.5703125" bestFit="1" customWidth="1"/>
    <col min="28" max="28" width="15.85546875" bestFit="1" customWidth="1"/>
    <col min="29" max="29" width="6.5703125" bestFit="1" customWidth="1"/>
    <col min="30" max="30" width="7" bestFit="1" customWidth="1"/>
    <col min="31" max="31" width="6.140625" bestFit="1" customWidth="1"/>
    <col min="32" max="32" width="6.42578125" bestFit="1" customWidth="1"/>
    <col min="33" max="33" width="7.7109375" bestFit="1" customWidth="1"/>
    <col min="34" max="34" width="5.42578125" bestFit="1" customWidth="1"/>
    <col min="35" max="35" width="6.7109375" bestFit="1" customWidth="1"/>
    <col min="36" max="36" width="10.140625" bestFit="1" customWidth="1"/>
    <col min="37" max="37" width="10" bestFit="1" customWidth="1"/>
    <col min="38" max="38" width="8.140625" bestFit="1" customWidth="1"/>
    <col min="39" max="39" width="9.5703125" bestFit="1" customWidth="1"/>
    <col min="40" max="40" width="9.42578125" bestFit="1" customWidth="1"/>
    <col min="41" max="41" width="11.5703125" bestFit="1" customWidth="1"/>
    <col min="42" max="42" width="10" bestFit="1" customWidth="1"/>
    <col min="43" max="43" width="6.85546875" bestFit="1" customWidth="1"/>
    <col min="44" max="44" width="6.5703125" bestFit="1" customWidth="1"/>
    <col min="45" max="45" width="6.140625" bestFit="1" customWidth="1"/>
    <col min="46" max="46" width="6.5703125" bestFit="1" customWidth="1"/>
    <col min="47" max="47" width="9" bestFit="1" customWidth="1"/>
    <col min="48" max="48" width="8.7109375" bestFit="1" customWidth="1"/>
    <col min="49" max="49" width="6.7109375" bestFit="1" customWidth="1"/>
    <col min="50" max="50" width="11.5703125" bestFit="1" customWidth="1"/>
    <col min="51" max="51" width="18.5703125" bestFit="1" customWidth="1"/>
    <col min="52" max="52" width="6.85546875" bestFit="1" customWidth="1"/>
    <col min="53" max="53" width="9.85546875" bestFit="1" customWidth="1"/>
    <col min="54" max="54" width="13.42578125" bestFit="1" customWidth="1"/>
    <col min="55" max="55" width="22.28515625" bestFit="1" customWidth="1"/>
    <col min="56" max="56" width="11.42578125" bestFit="1" customWidth="1"/>
    <col min="57" max="57" width="6" bestFit="1" customWidth="1"/>
    <col min="58" max="58" width="8.5703125" bestFit="1" customWidth="1"/>
    <col min="59" max="60" width="8.140625" bestFit="1" customWidth="1"/>
    <col min="61" max="61" width="10.5703125" bestFit="1" customWidth="1"/>
    <col min="62" max="62" width="6.85546875" bestFit="1" customWidth="1"/>
    <col min="63" max="63" width="8.42578125" bestFit="1" customWidth="1"/>
    <col min="64" max="64" width="7.85546875" bestFit="1" customWidth="1"/>
    <col min="65" max="65" width="6" bestFit="1" customWidth="1"/>
    <col min="66" max="66" width="10.140625" bestFit="1" customWidth="1"/>
    <col min="67" max="67" width="5.5703125" bestFit="1" customWidth="1"/>
    <col min="68" max="68" width="11.28515625" bestFit="1" customWidth="1"/>
    <col min="69" max="69" width="7.28515625" bestFit="1" customWidth="1"/>
    <col min="70" max="70" width="9" bestFit="1" customWidth="1"/>
    <col min="71" max="71" width="7.85546875" bestFit="1" customWidth="1"/>
    <col min="72" max="72" width="7.5703125" bestFit="1" customWidth="1"/>
    <col min="73" max="73" width="8.140625" bestFit="1" customWidth="1"/>
    <col min="74" max="74" width="11.7109375" bestFit="1" customWidth="1"/>
    <col min="75" max="75" width="8.28515625" bestFit="1" customWidth="1"/>
    <col min="76" max="76" width="6.5703125" bestFit="1" customWidth="1"/>
    <col min="77" max="77" width="6.28515625" bestFit="1" customWidth="1"/>
    <col min="78" max="78" width="7.42578125" bestFit="1" customWidth="1"/>
    <col min="79" max="79" width="6.140625" bestFit="1" customWidth="1"/>
    <col min="80" max="80" width="9.85546875" bestFit="1" customWidth="1"/>
    <col min="81" max="81" width="10.5703125" bestFit="1" customWidth="1"/>
    <col min="82" max="82" width="10.28515625" bestFit="1" customWidth="1"/>
    <col min="83" max="83" width="8.28515625" bestFit="1" customWidth="1"/>
    <col min="84" max="84" width="12.7109375" bestFit="1" customWidth="1"/>
    <col min="85" max="85" width="20.28515625" bestFit="1" customWidth="1"/>
    <col min="86" max="86" width="8.42578125" bestFit="1" customWidth="1"/>
    <col min="87" max="87" width="11.42578125" bestFit="1" customWidth="1"/>
    <col min="88" max="88" width="9.7109375" bestFit="1" customWidth="1"/>
    <col min="89" max="89" width="15" bestFit="1" customWidth="1"/>
    <col min="90" max="90" width="24" bestFit="1" customWidth="1"/>
    <col min="91" max="91" width="13" bestFit="1" customWidth="1"/>
    <col min="92" max="92" width="9.7109375" bestFit="1" customWidth="1"/>
    <col min="93" max="93" width="8.42578125" bestFit="1" customWidth="1"/>
    <col min="94" max="94" width="10" bestFit="1" customWidth="1"/>
    <col min="95" max="95" width="9.42578125" bestFit="1" customWidth="1"/>
    <col min="96" max="96" width="7.5703125" bestFit="1" customWidth="1"/>
    <col min="97" max="97" width="12.140625" bestFit="1" customWidth="1"/>
    <col min="98" max="98" width="11.7109375" bestFit="1" customWidth="1"/>
    <col min="99" max="99" width="7" bestFit="1" customWidth="1"/>
    <col min="100" max="100" width="12.85546875" bestFit="1" customWidth="1"/>
    <col min="101" max="101" width="8.85546875" bestFit="1" customWidth="1"/>
    <col min="102" max="102" width="10.5703125" bestFit="1" customWidth="1"/>
    <col min="103" max="103" width="9.42578125" bestFit="1" customWidth="1"/>
    <col min="104" max="104" width="9.140625" bestFit="1" customWidth="1"/>
    <col min="105" max="105" width="9.7109375" bestFit="1" customWidth="1"/>
    <col min="106" max="106" width="13.28515625" bestFit="1" customWidth="1"/>
    <col min="107" max="107" width="9.85546875" bestFit="1" customWidth="1"/>
    <col min="108" max="108" width="8.140625" bestFit="1" customWidth="1"/>
    <col min="109" max="109" width="7.85546875" bestFit="1" customWidth="1"/>
    <col min="110" max="110" width="9" bestFit="1" customWidth="1"/>
    <col min="111" max="111" width="7.7109375" bestFit="1" customWidth="1"/>
    <col min="112" max="112" width="11.42578125" bestFit="1" customWidth="1"/>
    <col min="113" max="113" width="13.5703125" bestFit="1" customWidth="1"/>
  </cols>
  <sheetData>
    <row r="1" spans="1:113" x14ac:dyDescent="0.25">
      <c r="A1" t="s">
        <v>0</v>
      </c>
      <c r="B1" t="s">
        <v>89</v>
      </c>
      <c r="C1" t="s">
        <v>1</v>
      </c>
      <c r="D1" t="s">
        <v>111</v>
      </c>
      <c r="E1" t="s">
        <v>2</v>
      </c>
      <c r="F1" t="s">
        <v>114</v>
      </c>
      <c r="G1" t="s">
        <v>3</v>
      </c>
      <c r="H1" t="s">
        <v>4</v>
      </c>
      <c r="I1" t="s">
        <v>5</v>
      </c>
      <c r="J1" t="s">
        <v>6</v>
      </c>
      <c r="K1" t="s">
        <v>116</v>
      </c>
      <c r="L1" t="s">
        <v>118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34</v>
      </c>
      <c r="AK1" t="s">
        <v>35</v>
      </c>
      <c r="AL1" t="s">
        <v>37</v>
      </c>
      <c r="AM1" t="s">
        <v>39</v>
      </c>
      <c r="AN1" t="s">
        <v>40</v>
      </c>
      <c r="AO1" t="s">
        <v>42</v>
      </c>
      <c r="AP1" t="s">
        <v>119</v>
      </c>
      <c r="AQ1" t="s">
        <v>32</v>
      </c>
      <c r="AR1" t="s">
        <v>33</v>
      </c>
      <c r="AS1" t="s">
        <v>48</v>
      </c>
      <c r="AT1" t="s">
        <v>108</v>
      </c>
      <c r="AU1" t="s">
        <v>120</v>
      </c>
      <c r="AV1" t="s">
        <v>121</v>
      </c>
      <c r="AW1" t="s">
        <v>115</v>
      </c>
      <c r="AX1" t="s">
        <v>112</v>
      </c>
      <c r="AY1" t="s">
        <v>124</v>
      </c>
      <c r="AZ1" t="s">
        <v>104</v>
      </c>
      <c r="BA1" t="s">
        <v>38</v>
      </c>
      <c r="BB1" t="s">
        <v>22</v>
      </c>
      <c r="BC1" t="s">
        <v>123</v>
      </c>
      <c r="BD1" t="s">
        <v>129</v>
      </c>
      <c r="BE1" t="s">
        <v>158</v>
      </c>
      <c r="BF1" t="s">
        <v>157</v>
      </c>
      <c r="BG1" t="s">
        <v>41</v>
      </c>
      <c r="BH1" t="s">
        <v>43</v>
      </c>
      <c r="BI1" t="s">
        <v>159</v>
      </c>
      <c r="BJ1" t="s">
        <v>44</v>
      </c>
      <c r="BK1" t="s">
        <v>45</v>
      </c>
      <c r="BL1" t="s">
        <v>46</v>
      </c>
      <c r="BM1" t="s">
        <v>47</v>
      </c>
      <c r="BN1" t="s">
        <v>36</v>
      </c>
      <c r="BO1" t="s">
        <v>31</v>
      </c>
      <c r="BP1" t="s">
        <v>128</v>
      </c>
      <c r="BQ1" t="s">
        <v>50</v>
      </c>
      <c r="BR1" t="s">
        <v>49</v>
      </c>
      <c r="BS1" t="s">
        <v>51</v>
      </c>
      <c r="BT1" t="s">
        <v>117</v>
      </c>
      <c r="BU1" t="s">
        <v>52</v>
      </c>
      <c r="BV1" t="s">
        <v>127</v>
      </c>
      <c r="BW1" t="s">
        <v>105</v>
      </c>
      <c r="BX1" t="s">
        <v>106</v>
      </c>
      <c r="BY1" t="s">
        <v>107</v>
      </c>
      <c r="BZ1" t="s">
        <v>109</v>
      </c>
      <c r="CA1" t="s">
        <v>110</v>
      </c>
      <c r="CB1" t="s">
        <v>113</v>
      </c>
      <c r="CC1" t="s">
        <v>167</v>
      </c>
      <c r="CD1" t="s">
        <v>122</v>
      </c>
      <c r="CE1" t="s">
        <v>125</v>
      </c>
      <c r="CF1" t="s">
        <v>126</v>
      </c>
      <c r="CG1" t="s">
        <v>130</v>
      </c>
      <c r="CH1" t="s">
        <v>131</v>
      </c>
      <c r="CI1" t="s">
        <v>132</v>
      </c>
      <c r="CJ1" t="s">
        <v>133</v>
      </c>
      <c r="CK1" t="s">
        <v>134</v>
      </c>
      <c r="CL1" t="s">
        <v>135</v>
      </c>
      <c r="CM1" t="s">
        <v>136</v>
      </c>
      <c r="CN1" t="s">
        <v>137</v>
      </c>
      <c r="CO1" t="s">
        <v>138</v>
      </c>
      <c r="CP1" t="s">
        <v>139</v>
      </c>
      <c r="CQ1" t="s">
        <v>140</v>
      </c>
      <c r="CR1" t="s">
        <v>141</v>
      </c>
      <c r="CS1" t="s">
        <v>160</v>
      </c>
      <c r="CT1" t="s">
        <v>142</v>
      </c>
      <c r="CU1" t="s">
        <v>143</v>
      </c>
      <c r="CV1" t="s">
        <v>144</v>
      </c>
      <c r="CW1" t="s">
        <v>145</v>
      </c>
      <c r="CX1" t="s">
        <v>146</v>
      </c>
      <c r="CY1" t="s">
        <v>147</v>
      </c>
      <c r="CZ1" t="s">
        <v>148</v>
      </c>
      <c r="DA1" t="s">
        <v>149</v>
      </c>
      <c r="DB1" t="s">
        <v>150</v>
      </c>
      <c r="DC1" t="s">
        <v>151</v>
      </c>
      <c r="DD1" t="s">
        <v>152</v>
      </c>
      <c r="DE1" t="s">
        <v>153</v>
      </c>
      <c r="DF1" t="s">
        <v>154</v>
      </c>
      <c r="DG1" t="s">
        <v>155</v>
      </c>
      <c r="DH1" t="s">
        <v>156</v>
      </c>
      <c r="DI1" t="s">
        <v>161</v>
      </c>
    </row>
    <row r="2" spans="1:113" x14ac:dyDescent="0.25">
      <c r="A2" t="s">
        <v>53</v>
      </c>
      <c r="B2" t="s">
        <v>91</v>
      </c>
      <c r="C2" t="s">
        <v>54</v>
      </c>
      <c r="D2">
        <v>10.6</v>
      </c>
      <c r="E2" t="s">
        <v>79</v>
      </c>
      <c r="F2">
        <v>99.17</v>
      </c>
      <c r="G2">
        <v>26</v>
      </c>
      <c r="H2">
        <v>19</v>
      </c>
      <c r="I2">
        <v>6</v>
      </c>
      <c r="J2">
        <v>13</v>
      </c>
      <c r="K2" s="8">
        <v>0.31578947368421051</v>
      </c>
      <c r="L2" s="8">
        <v>1276.44</v>
      </c>
      <c r="M2" s="8">
        <v>34.5</v>
      </c>
      <c r="N2" s="8">
        <v>655.5</v>
      </c>
      <c r="O2" s="8">
        <v>17.5</v>
      </c>
      <c r="P2" s="8">
        <v>7.4</v>
      </c>
      <c r="Q2" s="8">
        <v>13.5</v>
      </c>
      <c r="R2" s="8">
        <v>54.5</v>
      </c>
      <c r="S2" s="8">
        <v>0</v>
      </c>
      <c r="T2" s="8">
        <v>0.5</v>
      </c>
      <c r="U2" s="8">
        <v>0</v>
      </c>
      <c r="V2" s="8">
        <v>2.7</v>
      </c>
      <c r="W2" s="8">
        <v>4.3</v>
      </c>
      <c r="X2" s="8">
        <v>64.2</v>
      </c>
      <c r="Y2" s="8">
        <v>4.5999999999999996</v>
      </c>
      <c r="Z2" s="8">
        <v>12.5</v>
      </c>
      <c r="AA2" s="8">
        <v>17.100000000000001</v>
      </c>
      <c r="AB2" s="8">
        <v>4.3</v>
      </c>
      <c r="AC2" s="8">
        <v>3.2</v>
      </c>
      <c r="AD2" s="8">
        <v>3.9</v>
      </c>
      <c r="AE2" s="8">
        <v>1.5</v>
      </c>
      <c r="AF2" s="8">
        <v>1.7</v>
      </c>
      <c r="AG2" s="8">
        <v>1.5</v>
      </c>
      <c r="AH2" s="8">
        <v>4.2</v>
      </c>
      <c r="AI2" s="8">
        <v>4.3</v>
      </c>
      <c r="AJ2" s="8">
        <v>107.9</v>
      </c>
      <c r="AK2" s="8">
        <v>108.8</v>
      </c>
      <c r="AL2" s="8">
        <v>14.9</v>
      </c>
      <c r="AM2" s="8">
        <v>13.6</v>
      </c>
      <c r="AN2" s="8">
        <v>35.6</v>
      </c>
      <c r="AO2" s="8">
        <v>17.5</v>
      </c>
      <c r="AP2" s="8">
        <v>14.151999999999999</v>
      </c>
      <c r="AQ2" s="8">
        <v>16</v>
      </c>
      <c r="AR2" s="8">
        <v>0</v>
      </c>
      <c r="AS2" s="8">
        <v>7</v>
      </c>
      <c r="AT2" s="8">
        <v>400</v>
      </c>
      <c r="AU2" s="8">
        <v>35.1</v>
      </c>
      <c r="AV2" s="8">
        <v>13.1</v>
      </c>
      <c r="AW2" s="8">
        <v>1.2365743357829282</v>
      </c>
      <c r="AX2" s="8">
        <v>14</v>
      </c>
      <c r="AY2" s="8">
        <v>9.5</v>
      </c>
      <c r="AZ2" s="8">
        <v>37.800000000000004</v>
      </c>
      <c r="BA2" s="8">
        <v>0.8</v>
      </c>
      <c r="BB2" s="8">
        <v>3.4</v>
      </c>
      <c r="BC2" s="8">
        <v>1.5</v>
      </c>
      <c r="BD2" s="8">
        <v>1351.9282342026781</v>
      </c>
      <c r="BE2" s="8">
        <v>20</v>
      </c>
      <c r="BF2" s="8">
        <v>20</v>
      </c>
      <c r="BG2" s="8">
        <v>24.8</v>
      </c>
      <c r="BH2" s="8">
        <v>54.5</v>
      </c>
      <c r="BI2" s="8">
        <v>34.760000000000005</v>
      </c>
      <c r="BJ2" s="8">
        <v>56.7</v>
      </c>
      <c r="BK2" s="8">
        <v>24.2</v>
      </c>
      <c r="BL2" s="8">
        <v>98.78</v>
      </c>
      <c r="BM2" s="8">
        <v>16.399999999999999</v>
      </c>
      <c r="BN2" s="8">
        <v>-1</v>
      </c>
      <c r="BO2" s="8">
        <v>48.6</v>
      </c>
      <c r="BP2" s="8">
        <v>-0.7</v>
      </c>
      <c r="BQ2" s="8">
        <v>1</v>
      </c>
      <c r="BR2" s="8">
        <v>0.15</v>
      </c>
      <c r="BS2" s="8">
        <v>1</v>
      </c>
      <c r="BT2" s="8">
        <v>2</v>
      </c>
      <c r="BU2" s="8">
        <v>14.010000000000003</v>
      </c>
      <c r="BV2" s="8">
        <v>-0.2</v>
      </c>
      <c r="BW2" s="8">
        <v>1</v>
      </c>
      <c r="BX2" s="8">
        <v>25</v>
      </c>
      <c r="BY2" s="8">
        <v>29.400000000000006</v>
      </c>
      <c r="BZ2" s="8">
        <v>13.333333333333334</v>
      </c>
      <c r="CA2" s="8">
        <v>28.000000000000004</v>
      </c>
      <c r="CB2" s="8">
        <v>0.3065120130954197</v>
      </c>
      <c r="CC2" s="8">
        <v>0.92368421052631577</v>
      </c>
      <c r="CD2" s="8">
        <v>0.56956521739130428</v>
      </c>
      <c r="CE2" s="8">
        <v>0.68698574210162677</v>
      </c>
      <c r="CF2" s="8">
        <v>0.4</v>
      </c>
      <c r="CG2" s="8">
        <v>0.52777777777777779</v>
      </c>
      <c r="CH2" s="8">
        <v>0.75600000000000012</v>
      </c>
      <c r="CI2" s="8">
        <v>0.26666666666666666</v>
      </c>
      <c r="CJ2" s="8">
        <v>0.68400000000000005</v>
      </c>
      <c r="CK2" s="8">
        <v>0.67999999999999994</v>
      </c>
      <c r="CL2" s="8">
        <v>0.65217391304347827</v>
      </c>
      <c r="CM2" s="8">
        <v>0.75107124122371005</v>
      </c>
      <c r="CN2" s="8">
        <v>0.77857142857142858</v>
      </c>
      <c r="CO2" s="8">
        <v>0.81</v>
      </c>
      <c r="CP2" s="8">
        <v>0.60499999999999998</v>
      </c>
      <c r="CQ2" s="8">
        <v>0.89800000000000002</v>
      </c>
      <c r="CR2" s="8">
        <v>0.68333333333333324</v>
      </c>
      <c r="CS2" s="8">
        <v>0.8276190476190477</v>
      </c>
      <c r="CT2" s="8">
        <v>-5.8823529411764705E-2</v>
      </c>
      <c r="CU2" s="8">
        <v>0.78387096774193554</v>
      </c>
      <c r="CV2" s="8">
        <v>-5.8333333333333327E-2</v>
      </c>
      <c r="CW2" s="8">
        <v>8.3333333333333329E-2</v>
      </c>
      <c r="CX2" s="8">
        <v>0.5</v>
      </c>
      <c r="CY2" s="8">
        <v>0.1111111111111111</v>
      </c>
      <c r="CZ2" s="8">
        <v>0.1</v>
      </c>
      <c r="DA2" s="8">
        <v>0.66714285714285726</v>
      </c>
      <c r="DB2" s="8">
        <v>-9.5238095238095247E-3</v>
      </c>
      <c r="DC2" s="8">
        <v>0.1</v>
      </c>
      <c r="DD2" s="8">
        <v>0.75757575757575757</v>
      </c>
      <c r="DE2" s="8">
        <v>0.81666666666666687</v>
      </c>
      <c r="DF2" s="8">
        <v>0.44444444444444448</v>
      </c>
      <c r="DG2" s="8">
        <v>0.70000000000000007</v>
      </c>
      <c r="DH2" s="8">
        <v>0.80661056077742022</v>
      </c>
      <c r="DI2" s="8">
        <v>0.53889136264935344</v>
      </c>
    </row>
    <row r="3" spans="1:113" x14ac:dyDescent="0.25">
      <c r="A3" t="s">
        <v>53</v>
      </c>
      <c r="B3" t="s">
        <v>92</v>
      </c>
      <c r="C3" t="s">
        <v>54</v>
      </c>
      <c r="D3">
        <v>10.6</v>
      </c>
      <c r="E3" t="s">
        <v>79</v>
      </c>
      <c r="F3">
        <v>99.17</v>
      </c>
      <c r="G3">
        <v>26</v>
      </c>
      <c r="H3">
        <v>32</v>
      </c>
      <c r="I3">
        <v>11</v>
      </c>
      <c r="J3">
        <v>21</v>
      </c>
      <c r="K3" s="8">
        <v>0.34375</v>
      </c>
      <c r="L3" s="8">
        <v>2552.88</v>
      </c>
      <c r="M3" s="8">
        <v>33.799999999999997</v>
      </c>
      <c r="N3" s="8">
        <v>1081.5999999999999</v>
      </c>
      <c r="O3" s="8">
        <v>17.899999999999999</v>
      </c>
      <c r="P3" s="8">
        <v>7.4</v>
      </c>
      <c r="Q3" s="8">
        <v>13.7</v>
      </c>
      <c r="R3" s="8">
        <v>54.2</v>
      </c>
      <c r="S3" s="8">
        <v>0</v>
      </c>
      <c r="T3" s="8">
        <v>0.5</v>
      </c>
      <c r="U3" s="8">
        <v>0</v>
      </c>
      <c r="V3" s="8">
        <v>3.1</v>
      </c>
      <c r="W3" s="8">
        <v>5</v>
      </c>
      <c r="X3" s="8">
        <v>61.3</v>
      </c>
      <c r="Y3" s="8">
        <v>4.4000000000000004</v>
      </c>
      <c r="Z3" s="8">
        <v>11.5</v>
      </c>
      <c r="AA3" s="8">
        <v>15.9</v>
      </c>
      <c r="AB3" s="8">
        <v>4.2</v>
      </c>
      <c r="AC3" s="8">
        <v>2.8</v>
      </c>
      <c r="AD3" s="8">
        <v>3.6</v>
      </c>
      <c r="AE3" s="8">
        <v>2</v>
      </c>
      <c r="AF3" s="8">
        <v>1.8</v>
      </c>
      <c r="AG3" s="8">
        <v>1.5</v>
      </c>
      <c r="AH3" s="8">
        <v>3.7</v>
      </c>
      <c r="AI3" s="8">
        <v>4.5</v>
      </c>
      <c r="AJ3" s="8">
        <v>107.3</v>
      </c>
      <c r="AK3" s="8">
        <v>110.3</v>
      </c>
      <c r="AL3" s="8">
        <v>13.4</v>
      </c>
      <c r="AM3" s="8">
        <v>12.7</v>
      </c>
      <c r="AN3" s="8">
        <v>34</v>
      </c>
      <c r="AO3" s="8">
        <v>16.100000000000001</v>
      </c>
      <c r="AP3" s="8">
        <v>14.552</v>
      </c>
      <c r="AQ3" s="8">
        <v>27</v>
      </c>
      <c r="AR3" s="8">
        <v>0</v>
      </c>
      <c r="AS3" s="8">
        <v>5.5</v>
      </c>
      <c r="AT3" s="8">
        <v>390</v>
      </c>
      <c r="AU3" s="8">
        <v>34.900000000000006</v>
      </c>
      <c r="AV3" s="8">
        <v>14.57</v>
      </c>
      <c r="AW3" s="8">
        <v>1.2300714678394722</v>
      </c>
      <c r="AX3" s="8">
        <v>12.5</v>
      </c>
      <c r="AY3" s="8">
        <v>9.3000000000000007</v>
      </c>
      <c r="AZ3" s="8">
        <v>36.599999999999994</v>
      </c>
      <c r="BA3" s="8">
        <v>0.77</v>
      </c>
      <c r="BB3" s="8">
        <v>3.5</v>
      </c>
      <c r="BC3" s="8">
        <v>1.5</v>
      </c>
      <c r="BD3" s="8">
        <v>1338.0256685586446</v>
      </c>
      <c r="BE3" s="8">
        <v>22.6</v>
      </c>
      <c r="BF3" s="8">
        <v>18</v>
      </c>
      <c r="BG3" s="8">
        <v>23.2</v>
      </c>
      <c r="BH3" s="8">
        <v>54.2</v>
      </c>
      <c r="BI3" s="8">
        <v>34.21</v>
      </c>
      <c r="BJ3" s="8">
        <v>56.4</v>
      </c>
      <c r="BK3" s="8">
        <v>24.7</v>
      </c>
      <c r="BL3" s="8">
        <v>99.05</v>
      </c>
      <c r="BM3" s="8">
        <v>16.2</v>
      </c>
      <c r="BN3" s="8">
        <v>-3.1</v>
      </c>
      <c r="BO3" s="8">
        <v>48.8</v>
      </c>
      <c r="BP3" s="8">
        <v>-2.2000000000000002</v>
      </c>
      <c r="BQ3" s="8">
        <v>0</v>
      </c>
      <c r="BR3" s="8">
        <v>0.13</v>
      </c>
      <c r="BS3" s="8">
        <v>0.8</v>
      </c>
      <c r="BT3" s="8">
        <v>1.8</v>
      </c>
      <c r="BU3" s="8">
        <v>14.74</v>
      </c>
      <c r="BV3" s="8">
        <v>0</v>
      </c>
      <c r="BW3" s="8">
        <v>2</v>
      </c>
      <c r="BX3" s="8">
        <v>24.1</v>
      </c>
      <c r="BY3" s="8">
        <v>28.599999999999994</v>
      </c>
      <c r="BZ3" s="8">
        <v>13</v>
      </c>
      <c r="CA3" s="8">
        <v>27.899999999999991</v>
      </c>
      <c r="CB3" s="8">
        <v>0.30098103832818307</v>
      </c>
      <c r="CC3" s="8">
        <v>0.91842105263157914</v>
      </c>
      <c r="CD3" s="8">
        <v>0.63347826086956527</v>
      </c>
      <c r="CE3" s="8">
        <v>0.6833730376885957</v>
      </c>
      <c r="CF3" s="8">
        <v>0.35714285714285715</v>
      </c>
      <c r="CG3" s="8">
        <v>0.51666666666666672</v>
      </c>
      <c r="CH3" s="8">
        <v>0.73199999999999987</v>
      </c>
      <c r="CI3" s="8">
        <v>0.25666666666666665</v>
      </c>
      <c r="CJ3" s="8">
        <v>0.63600000000000001</v>
      </c>
      <c r="CK3" s="8">
        <v>0.7</v>
      </c>
      <c r="CL3" s="8">
        <v>0.65217391304347827</v>
      </c>
      <c r="CM3" s="8">
        <v>0.74334759364369141</v>
      </c>
      <c r="CN3" s="8">
        <v>0.77428571428571435</v>
      </c>
      <c r="CO3" s="8">
        <v>0.80571428571428572</v>
      </c>
      <c r="CP3" s="8">
        <v>0.61749999999999994</v>
      </c>
      <c r="CQ3" s="8">
        <v>0.9004545454545454</v>
      </c>
      <c r="CR3" s="8">
        <v>0.67499999999999993</v>
      </c>
      <c r="CS3" s="8">
        <v>0.81452380952380954</v>
      </c>
      <c r="CT3" s="8">
        <v>-0.18235294117647061</v>
      </c>
      <c r="CU3" s="8">
        <v>0.78709677419354829</v>
      </c>
      <c r="CV3" s="8">
        <v>-0.18333333333333335</v>
      </c>
      <c r="CW3" s="8">
        <v>0</v>
      </c>
      <c r="CX3" s="8">
        <v>0.43333333333333335</v>
      </c>
      <c r="CY3" s="8">
        <v>8.8888888888888892E-2</v>
      </c>
      <c r="CZ3" s="8">
        <v>0.09</v>
      </c>
      <c r="DA3" s="8">
        <v>0.70190476190476192</v>
      </c>
      <c r="DB3" s="8">
        <v>0</v>
      </c>
      <c r="DC3" s="8">
        <v>0.2</v>
      </c>
      <c r="DD3" s="8">
        <v>0.73030303030303034</v>
      </c>
      <c r="DE3" s="8">
        <v>0.79444444444444429</v>
      </c>
      <c r="DF3" s="8">
        <v>0.43333333333333335</v>
      </c>
      <c r="DG3" s="8">
        <v>0.69749999999999979</v>
      </c>
      <c r="DH3" s="8">
        <v>0.79205536402153442</v>
      </c>
      <c r="DI3" s="8">
        <v>0.52499756435139155</v>
      </c>
    </row>
    <row r="4" spans="1:113" x14ac:dyDescent="0.25">
      <c r="A4" t="s">
        <v>53</v>
      </c>
      <c r="B4" t="s">
        <v>93</v>
      </c>
      <c r="C4" t="s">
        <v>54</v>
      </c>
      <c r="D4">
        <v>10.6</v>
      </c>
      <c r="E4" t="s">
        <v>79</v>
      </c>
      <c r="F4">
        <v>99.17</v>
      </c>
      <c r="G4">
        <v>26</v>
      </c>
      <c r="H4">
        <v>55</v>
      </c>
      <c r="I4">
        <v>20</v>
      </c>
      <c r="J4">
        <v>35</v>
      </c>
      <c r="K4" s="8">
        <v>0.36363636363636365</v>
      </c>
      <c r="L4" s="8">
        <v>3868</v>
      </c>
      <c r="M4" s="8">
        <v>32.9</v>
      </c>
      <c r="N4" s="8">
        <v>1809.5</v>
      </c>
      <c r="O4" s="8">
        <v>17.5</v>
      </c>
      <c r="P4" s="8">
        <v>7.3</v>
      </c>
      <c r="Q4" s="8">
        <v>13.7</v>
      </c>
      <c r="R4" s="8">
        <v>52.9</v>
      </c>
      <c r="S4" s="8">
        <v>0.1</v>
      </c>
      <c r="T4" s="8">
        <v>0.6</v>
      </c>
      <c r="U4" s="8">
        <v>15.2</v>
      </c>
      <c r="V4" s="8">
        <v>2.9</v>
      </c>
      <c r="W4" s="8">
        <v>5</v>
      </c>
      <c r="X4" s="8">
        <v>57.7</v>
      </c>
      <c r="Y4" s="8">
        <v>4.4000000000000004</v>
      </c>
      <c r="Z4" s="8">
        <v>10.8</v>
      </c>
      <c r="AA4" s="8">
        <v>15.3</v>
      </c>
      <c r="AB4" s="8">
        <v>4.3</v>
      </c>
      <c r="AC4" s="8">
        <v>2.7</v>
      </c>
      <c r="AD4" s="8">
        <v>3.6</v>
      </c>
      <c r="AE4" s="8">
        <v>1.9</v>
      </c>
      <c r="AF4" s="8">
        <v>1.6</v>
      </c>
      <c r="AG4" s="8">
        <v>1.7</v>
      </c>
      <c r="AH4" s="8">
        <v>3.5</v>
      </c>
      <c r="AI4" s="8">
        <v>4.4000000000000004</v>
      </c>
      <c r="AJ4" s="8">
        <v>106.8</v>
      </c>
      <c r="AK4" s="8">
        <v>112.3</v>
      </c>
      <c r="AL4" s="8">
        <v>13.5</v>
      </c>
      <c r="AM4" s="8">
        <v>13</v>
      </c>
      <c r="AN4" s="8">
        <v>33.9</v>
      </c>
      <c r="AO4" s="8">
        <v>16.100000000000001</v>
      </c>
      <c r="AP4" s="8">
        <v>14.552</v>
      </c>
      <c r="AQ4" s="8">
        <v>46</v>
      </c>
      <c r="AR4" s="8">
        <v>0</v>
      </c>
      <c r="AS4" s="8">
        <v>4.3</v>
      </c>
      <c r="AT4" s="8">
        <v>321.89999999999998</v>
      </c>
      <c r="AU4" s="8">
        <v>34</v>
      </c>
      <c r="AV4" s="8">
        <v>14.260000000000002</v>
      </c>
      <c r="AW4" s="8">
        <v>1.2025838372732272</v>
      </c>
      <c r="AX4" s="8">
        <v>12.2</v>
      </c>
      <c r="AY4" s="8">
        <v>9.4</v>
      </c>
      <c r="AZ4" s="8">
        <v>35.5</v>
      </c>
      <c r="BA4" s="8">
        <v>0.76</v>
      </c>
      <c r="BB4" s="8">
        <v>3.6</v>
      </c>
      <c r="BC4" s="8">
        <v>1.4</v>
      </c>
      <c r="BD4" s="8">
        <v>1320.7943253954325</v>
      </c>
      <c r="BE4" s="8">
        <v>21.2</v>
      </c>
      <c r="BF4" s="8">
        <v>18</v>
      </c>
      <c r="BG4" s="8">
        <v>23.1</v>
      </c>
      <c r="BH4" s="8">
        <v>53.2</v>
      </c>
      <c r="BI4" s="8">
        <v>33.58</v>
      </c>
      <c r="BJ4" s="8">
        <v>54.9</v>
      </c>
      <c r="BK4" s="8">
        <v>25.2</v>
      </c>
      <c r="BL4" s="8">
        <v>98.68</v>
      </c>
      <c r="BM4" s="8">
        <v>15.3</v>
      </c>
      <c r="BN4" s="8">
        <v>-5.5</v>
      </c>
      <c r="BO4" s="8">
        <v>47</v>
      </c>
      <c r="BP4" s="8">
        <v>-3.7</v>
      </c>
      <c r="BQ4" s="8">
        <v>-1.24</v>
      </c>
      <c r="BR4" s="8">
        <v>0.109</v>
      </c>
      <c r="BS4" s="8">
        <v>0.9</v>
      </c>
      <c r="BT4" s="8">
        <v>1.92785586404151</v>
      </c>
      <c r="BU4" s="8">
        <v>14.010000000000003</v>
      </c>
      <c r="BV4" s="8">
        <v>-0.26</v>
      </c>
      <c r="BW4" s="8">
        <v>1.4</v>
      </c>
      <c r="BX4" s="8">
        <v>22.08</v>
      </c>
      <c r="BY4" s="8">
        <v>26.9</v>
      </c>
      <c r="BZ4" s="8">
        <v>10.729999999999999</v>
      </c>
      <c r="CA4" s="8">
        <v>26.1</v>
      </c>
      <c r="CB4" s="8">
        <v>0.284350437450959</v>
      </c>
      <c r="CC4" s="8">
        <v>0.89473684210526316</v>
      </c>
      <c r="CD4" s="8">
        <v>0.62000000000000011</v>
      </c>
      <c r="CE4" s="8">
        <v>0.66810213181845957</v>
      </c>
      <c r="CF4" s="8">
        <v>0.34857142857142853</v>
      </c>
      <c r="CG4" s="8">
        <v>0.52222222222222225</v>
      </c>
      <c r="CH4" s="8">
        <v>0.71</v>
      </c>
      <c r="CI4" s="8">
        <v>0.25333333333333335</v>
      </c>
      <c r="CJ4" s="8">
        <v>0.61199999999999999</v>
      </c>
      <c r="CK4" s="8">
        <v>0.72</v>
      </c>
      <c r="CL4" s="8">
        <v>0.60869565217391308</v>
      </c>
      <c r="CM4" s="8">
        <v>0.73377462521968473</v>
      </c>
      <c r="CN4" s="8">
        <v>0.76</v>
      </c>
      <c r="CO4" s="8">
        <v>0.78428571428571425</v>
      </c>
      <c r="CP4" s="8">
        <v>0.63</v>
      </c>
      <c r="CQ4" s="8">
        <v>0.89709090909090916</v>
      </c>
      <c r="CR4" s="8">
        <v>0.63750000000000007</v>
      </c>
      <c r="CS4" s="8">
        <v>0.79952380952380953</v>
      </c>
      <c r="CT4" s="8">
        <v>-0.3235294117647059</v>
      </c>
      <c r="CU4" s="8">
        <v>0.75806451612903225</v>
      </c>
      <c r="CV4" s="8">
        <v>-0.30833333333333335</v>
      </c>
      <c r="CW4" s="8">
        <v>-0.10333333333333333</v>
      </c>
      <c r="CX4" s="8">
        <v>0.36333333333333334</v>
      </c>
      <c r="CY4" s="8">
        <v>0.1</v>
      </c>
      <c r="CZ4" s="8">
        <v>9.63927932020755E-2</v>
      </c>
      <c r="DA4" s="8">
        <v>0.66714285714285726</v>
      </c>
      <c r="DB4" s="8">
        <v>-1.2380952380952381E-2</v>
      </c>
      <c r="DC4" s="8">
        <v>0.13999999999999999</v>
      </c>
      <c r="DD4" s="8">
        <v>0.66909090909090907</v>
      </c>
      <c r="DE4" s="8">
        <v>0.74722222222222223</v>
      </c>
      <c r="DF4" s="8">
        <v>0.35766666666666663</v>
      </c>
      <c r="DG4" s="8">
        <v>0.65250000000000008</v>
      </c>
      <c r="DH4" s="8">
        <v>0.74829062487094478</v>
      </c>
      <c r="DI4" s="8">
        <v>0.49224886125595169</v>
      </c>
    </row>
    <row r="5" spans="1:113" x14ac:dyDescent="0.25">
      <c r="A5" t="s">
        <v>56</v>
      </c>
      <c r="B5" t="s">
        <v>91</v>
      </c>
      <c r="C5" t="s">
        <v>54</v>
      </c>
      <c r="D5">
        <v>10.6</v>
      </c>
      <c r="E5" t="s">
        <v>99</v>
      </c>
      <c r="F5">
        <v>101.11</v>
      </c>
      <c r="G5">
        <v>27</v>
      </c>
      <c r="H5">
        <v>18</v>
      </c>
      <c r="I5">
        <v>16</v>
      </c>
      <c r="J5">
        <v>2</v>
      </c>
      <c r="K5" s="8">
        <v>0.88888888888888884</v>
      </c>
      <c r="L5" s="8">
        <v>2236.9600000000009</v>
      </c>
      <c r="M5" s="8">
        <v>34.5</v>
      </c>
      <c r="N5" s="8">
        <v>621</v>
      </c>
      <c r="O5" s="8">
        <v>26.1</v>
      </c>
      <c r="P5" s="8">
        <v>9</v>
      </c>
      <c r="Q5" s="8">
        <v>18.8</v>
      </c>
      <c r="R5" s="8">
        <v>47.9</v>
      </c>
      <c r="S5" s="8">
        <v>1.2</v>
      </c>
      <c r="T5" s="8">
        <v>3.4</v>
      </c>
      <c r="U5" s="8">
        <v>33.9</v>
      </c>
      <c r="V5" s="8">
        <v>6.9</v>
      </c>
      <c r="W5" s="8">
        <v>7.9</v>
      </c>
      <c r="X5" s="8">
        <v>86.7</v>
      </c>
      <c r="Y5" s="8">
        <v>2.6</v>
      </c>
      <c r="Z5" s="8">
        <v>6.6</v>
      </c>
      <c r="AA5" s="8">
        <v>9.1999999999999993</v>
      </c>
      <c r="AB5" s="8">
        <v>2.1</v>
      </c>
      <c r="AC5" s="8">
        <v>3.5</v>
      </c>
      <c r="AD5" s="8">
        <v>2.5</v>
      </c>
      <c r="AE5" s="8">
        <v>1.5</v>
      </c>
      <c r="AF5" s="8">
        <v>2.8</v>
      </c>
      <c r="AG5" s="8">
        <v>0.7</v>
      </c>
      <c r="AH5" s="8">
        <v>2.4</v>
      </c>
      <c r="AI5" s="8">
        <v>6.1</v>
      </c>
      <c r="AJ5" s="8">
        <v>110.8</v>
      </c>
      <c r="AK5" s="8">
        <v>103</v>
      </c>
      <c r="AL5" s="8">
        <v>16.2</v>
      </c>
      <c r="AM5" s="8">
        <v>7.2</v>
      </c>
      <c r="AN5" s="8">
        <v>18.100000000000001</v>
      </c>
      <c r="AO5" s="8">
        <v>8.9</v>
      </c>
      <c r="AP5" s="8">
        <v>21.423999999999999</v>
      </c>
      <c r="AQ5" s="8">
        <v>7</v>
      </c>
      <c r="AR5" s="8">
        <v>0</v>
      </c>
      <c r="AS5" s="8">
        <v>12</v>
      </c>
      <c r="AT5" s="8">
        <v>450</v>
      </c>
      <c r="AU5" s="8">
        <v>26.4</v>
      </c>
      <c r="AV5" s="8">
        <v>15.5</v>
      </c>
      <c r="AW5" s="8">
        <v>1.2182598954443615</v>
      </c>
      <c r="AX5" s="8">
        <v>12.5</v>
      </c>
      <c r="AY5" s="8">
        <v>4.5</v>
      </c>
      <c r="AZ5" s="8">
        <v>38.799999999999997</v>
      </c>
      <c r="BA5" s="8">
        <v>1.4</v>
      </c>
      <c r="BB5" s="8">
        <v>2.9</v>
      </c>
      <c r="BC5" s="8">
        <v>1.9</v>
      </c>
      <c r="BD5" s="8">
        <v>1531.3595966084881</v>
      </c>
      <c r="BE5" s="8">
        <v>36.700000000000003</v>
      </c>
      <c r="BF5" s="8">
        <v>10</v>
      </c>
      <c r="BG5" s="8">
        <v>12.7</v>
      </c>
      <c r="BH5" s="8">
        <v>51</v>
      </c>
      <c r="BI5" s="8">
        <v>30.945</v>
      </c>
      <c r="BJ5" s="8">
        <v>58.5</v>
      </c>
      <c r="BK5" s="8">
        <v>29.3</v>
      </c>
      <c r="BL5" s="8">
        <v>102.51</v>
      </c>
      <c r="BM5" s="8">
        <v>17.899999999999999</v>
      </c>
      <c r="BN5" s="8">
        <v>7.8</v>
      </c>
      <c r="BO5" s="8">
        <v>52.9</v>
      </c>
      <c r="BP5" s="8">
        <v>6.4</v>
      </c>
      <c r="BQ5" s="8">
        <v>5</v>
      </c>
      <c r="BR5" s="8">
        <v>0.3</v>
      </c>
      <c r="BS5" s="8">
        <v>5</v>
      </c>
      <c r="BT5" s="8">
        <v>9.5</v>
      </c>
      <c r="BU5" s="8">
        <v>17.579999999999998</v>
      </c>
      <c r="BV5" s="8">
        <v>5</v>
      </c>
      <c r="BW5" s="8">
        <v>7</v>
      </c>
      <c r="BX5" s="8">
        <v>27.8</v>
      </c>
      <c r="BY5" s="8">
        <v>29.799999999999997</v>
      </c>
      <c r="BZ5" s="8">
        <v>15</v>
      </c>
      <c r="CA5" s="8">
        <v>32.799999999999997</v>
      </c>
      <c r="CB5" s="8">
        <v>0.30583589786223159</v>
      </c>
      <c r="CC5" s="8">
        <v>0.6947368421052631</v>
      </c>
      <c r="CD5" s="8">
        <v>0.67391304347826086</v>
      </c>
      <c r="CE5" s="8">
        <v>0.67681105302464528</v>
      </c>
      <c r="CF5" s="8">
        <v>0.35714285714285715</v>
      </c>
      <c r="CG5" s="8">
        <v>0.25</v>
      </c>
      <c r="CH5" s="8">
        <v>0.77599999999999991</v>
      </c>
      <c r="CI5" s="8">
        <v>0.46666666666666662</v>
      </c>
      <c r="CJ5" s="8">
        <v>0.36799999999999999</v>
      </c>
      <c r="CK5" s="8">
        <v>0.57999999999999996</v>
      </c>
      <c r="CL5" s="8">
        <v>0.82608695652173914</v>
      </c>
      <c r="CM5" s="8">
        <v>0.85075533144916005</v>
      </c>
      <c r="CN5" s="8">
        <v>0.72857142857142854</v>
      </c>
      <c r="CO5" s="8">
        <v>0.83571428571428574</v>
      </c>
      <c r="CP5" s="8">
        <v>0.73250000000000004</v>
      </c>
      <c r="CQ5" s="8">
        <v>0.93190909090909091</v>
      </c>
      <c r="CR5" s="8">
        <v>0.74583333333333324</v>
      </c>
      <c r="CS5" s="8">
        <v>0.73678571428571427</v>
      </c>
      <c r="CT5" s="8">
        <v>0.45882352941176469</v>
      </c>
      <c r="CU5" s="8">
        <v>0.85322580645161283</v>
      </c>
      <c r="CV5" s="8">
        <v>0.53333333333333333</v>
      </c>
      <c r="CW5" s="8">
        <v>0.41666666666666669</v>
      </c>
      <c r="CX5" s="8">
        <v>1</v>
      </c>
      <c r="CY5" s="8">
        <v>0.55555555555555558</v>
      </c>
      <c r="CZ5" s="8">
        <v>0.47499999999999998</v>
      </c>
      <c r="DA5" s="8">
        <v>0.83714285714285708</v>
      </c>
      <c r="DB5" s="8">
        <v>0.23809523809523808</v>
      </c>
      <c r="DC5" s="8">
        <v>0.7</v>
      </c>
      <c r="DD5" s="8">
        <v>0.84242424242424241</v>
      </c>
      <c r="DE5" s="8">
        <v>0.82777777777777772</v>
      </c>
      <c r="DF5" s="8">
        <v>0.5</v>
      </c>
      <c r="DG5" s="8">
        <v>0.82</v>
      </c>
      <c r="DH5" s="8">
        <v>0.8048313101637673</v>
      </c>
      <c r="DI5" s="8">
        <v>0.65919696625703939</v>
      </c>
    </row>
    <row r="6" spans="1:113" x14ac:dyDescent="0.25">
      <c r="A6" t="s">
        <v>56</v>
      </c>
      <c r="B6" t="s">
        <v>92</v>
      </c>
      <c r="C6" t="s">
        <v>54</v>
      </c>
      <c r="D6">
        <v>10.6</v>
      </c>
      <c r="E6" t="s">
        <v>99</v>
      </c>
      <c r="F6">
        <v>101.11</v>
      </c>
      <c r="G6">
        <v>27</v>
      </c>
      <c r="H6">
        <v>31</v>
      </c>
      <c r="I6">
        <v>25</v>
      </c>
      <c r="J6">
        <v>6</v>
      </c>
      <c r="K6" s="8">
        <v>0.80645161290322576</v>
      </c>
      <c r="L6" s="8">
        <v>4473.9200000000019</v>
      </c>
      <c r="M6" s="8">
        <v>35.1</v>
      </c>
      <c r="N6" s="8">
        <v>1088.1000000000001</v>
      </c>
      <c r="O6" s="8">
        <v>27.3</v>
      </c>
      <c r="P6" s="8">
        <v>9.6</v>
      </c>
      <c r="Q6" s="8">
        <v>19.2</v>
      </c>
      <c r="R6" s="8">
        <v>50</v>
      </c>
      <c r="S6" s="8">
        <v>1.1000000000000001</v>
      </c>
      <c r="T6" s="8">
        <v>3.7</v>
      </c>
      <c r="U6" s="8">
        <v>28.7</v>
      </c>
      <c r="V6" s="8">
        <v>7.1</v>
      </c>
      <c r="W6" s="8">
        <v>8.3000000000000007</v>
      </c>
      <c r="X6" s="8">
        <v>85.3</v>
      </c>
      <c r="Y6" s="8">
        <v>2.4</v>
      </c>
      <c r="Z6" s="8">
        <v>6.9</v>
      </c>
      <c r="AA6" s="8">
        <v>9.3000000000000007</v>
      </c>
      <c r="AB6" s="8">
        <v>2.2999999999999998</v>
      </c>
      <c r="AC6" s="8">
        <v>3.3</v>
      </c>
      <c r="AD6" s="8">
        <v>2.4</v>
      </c>
      <c r="AE6" s="8">
        <v>1.5</v>
      </c>
      <c r="AF6" s="8">
        <v>2.5</v>
      </c>
      <c r="AG6" s="8">
        <v>0.7</v>
      </c>
      <c r="AH6" s="8">
        <v>2.6</v>
      </c>
      <c r="AI6" s="8">
        <v>6.4</v>
      </c>
      <c r="AJ6" s="8">
        <v>111.1</v>
      </c>
      <c r="AK6" s="8">
        <v>104.7</v>
      </c>
      <c r="AL6" s="8">
        <v>15.6</v>
      </c>
      <c r="AM6" s="8">
        <v>6.6</v>
      </c>
      <c r="AN6" s="8">
        <v>18.5</v>
      </c>
      <c r="AO6" s="8">
        <v>8.6</v>
      </c>
      <c r="AP6" s="8">
        <v>22.083999999999996</v>
      </c>
      <c r="AQ6" s="8">
        <v>14</v>
      </c>
      <c r="AR6" s="8">
        <v>0</v>
      </c>
      <c r="AS6" s="8">
        <v>11</v>
      </c>
      <c r="AT6" s="8">
        <v>475</v>
      </c>
      <c r="AU6" s="8">
        <v>27.100000000000005</v>
      </c>
      <c r="AV6" s="8">
        <v>15.870000000000001</v>
      </c>
      <c r="AW6" s="8">
        <v>1.2361890961782289</v>
      </c>
      <c r="AX6" s="8">
        <v>11.7</v>
      </c>
      <c r="AY6" s="8">
        <v>5.2</v>
      </c>
      <c r="AZ6" s="8">
        <v>39.9</v>
      </c>
      <c r="BA6" s="8">
        <v>1.37</v>
      </c>
      <c r="BB6" s="8">
        <v>2.7</v>
      </c>
      <c r="BC6" s="8">
        <v>1.9</v>
      </c>
      <c r="BD6" s="8">
        <v>1562.8862902897606</v>
      </c>
      <c r="BE6" s="8">
        <v>37</v>
      </c>
      <c r="BF6" s="8">
        <v>9.5</v>
      </c>
      <c r="BG6" s="8">
        <v>12.6</v>
      </c>
      <c r="BH6" s="8">
        <v>52.8</v>
      </c>
      <c r="BI6" s="8">
        <v>31.565000000000001</v>
      </c>
      <c r="BJ6" s="8">
        <v>59.9</v>
      </c>
      <c r="BK6" s="8">
        <v>29.3</v>
      </c>
      <c r="BL6" s="8">
        <v>102.56</v>
      </c>
      <c r="BM6" s="8">
        <v>18.100000000000001</v>
      </c>
      <c r="BN6" s="8">
        <v>6.5</v>
      </c>
      <c r="BO6" s="8">
        <v>52.9</v>
      </c>
      <c r="BP6" s="8">
        <v>5.3</v>
      </c>
      <c r="BQ6" s="8">
        <v>4</v>
      </c>
      <c r="BR6" s="8">
        <v>0.28000000000000003</v>
      </c>
      <c r="BS6" s="8">
        <v>4.8</v>
      </c>
      <c r="BT6" s="8">
        <v>9</v>
      </c>
      <c r="BU6" s="8">
        <v>18.420000000000005</v>
      </c>
      <c r="BV6" s="8">
        <v>5.5</v>
      </c>
      <c r="BW6" s="8">
        <v>6</v>
      </c>
      <c r="BX6" s="8">
        <v>29</v>
      </c>
      <c r="BY6" s="8">
        <v>30.699999999999996</v>
      </c>
      <c r="BZ6" s="8">
        <v>15.833333333333334</v>
      </c>
      <c r="CA6" s="8">
        <v>33.799999999999997</v>
      </c>
      <c r="CB6" s="8">
        <v>0.31548615623449483</v>
      </c>
      <c r="CC6" s="8">
        <v>0.71315789473684221</v>
      </c>
      <c r="CD6" s="8">
        <v>0.69000000000000006</v>
      </c>
      <c r="CE6" s="8">
        <v>0.6867717200990161</v>
      </c>
      <c r="CF6" s="8">
        <v>0.33428571428571424</v>
      </c>
      <c r="CG6" s="8">
        <v>0.28888888888888892</v>
      </c>
      <c r="CH6" s="8">
        <v>0.79799999999999993</v>
      </c>
      <c r="CI6" s="8">
        <v>0.45666666666666672</v>
      </c>
      <c r="CJ6" s="8">
        <v>0.37200000000000005</v>
      </c>
      <c r="CK6" s="8">
        <v>0.54</v>
      </c>
      <c r="CL6" s="8">
        <v>0.82608695652173914</v>
      </c>
      <c r="CM6" s="8">
        <v>0.86827016127208922</v>
      </c>
      <c r="CN6" s="8">
        <v>0.75428571428571423</v>
      </c>
      <c r="CO6" s="8">
        <v>0.85571428571428565</v>
      </c>
      <c r="CP6" s="8">
        <v>0.73250000000000004</v>
      </c>
      <c r="CQ6" s="8">
        <v>0.93236363636363639</v>
      </c>
      <c r="CR6" s="8">
        <v>0.75416666666666676</v>
      </c>
      <c r="CS6" s="8">
        <v>0.75154761904761913</v>
      </c>
      <c r="CT6" s="8">
        <v>0.38235294117647056</v>
      </c>
      <c r="CU6" s="8">
        <v>0.85322580645161283</v>
      </c>
      <c r="CV6" s="8">
        <v>0.44166666666666665</v>
      </c>
      <c r="CW6" s="8">
        <v>0.33333333333333331</v>
      </c>
      <c r="CX6" s="8">
        <v>0.93333333333333346</v>
      </c>
      <c r="CY6" s="8">
        <v>0.53333333333333333</v>
      </c>
      <c r="CZ6" s="8">
        <v>0.45</v>
      </c>
      <c r="DA6" s="8">
        <v>0.87714285714285745</v>
      </c>
      <c r="DB6" s="8">
        <v>0.26190476190476192</v>
      </c>
      <c r="DC6" s="8">
        <v>0.6</v>
      </c>
      <c r="DD6" s="8">
        <v>0.87878787878787878</v>
      </c>
      <c r="DE6" s="8">
        <v>0.85277777777777763</v>
      </c>
      <c r="DF6" s="8">
        <v>0.52777777777777779</v>
      </c>
      <c r="DG6" s="8">
        <v>0.84499999999999997</v>
      </c>
      <c r="DH6" s="8">
        <v>0.83022672693288113</v>
      </c>
      <c r="DI6" s="8">
        <v>0.65486153497398647</v>
      </c>
    </row>
    <row r="7" spans="1:113" x14ac:dyDescent="0.25">
      <c r="A7" t="s">
        <v>56</v>
      </c>
      <c r="B7" t="s">
        <v>93</v>
      </c>
      <c r="C7" t="s">
        <v>54</v>
      </c>
      <c r="D7">
        <v>10.6</v>
      </c>
      <c r="E7" t="s">
        <v>99</v>
      </c>
      <c r="F7">
        <v>101.11</v>
      </c>
      <c r="G7">
        <v>27</v>
      </c>
      <c r="H7">
        <v>51</v>
      </c>
      <c r="I7">
        <v>40</v>
      </c>
      <c r="J7">
        <v>11</v>
      </c>
      <c r="K7" s="8">
        <v>0.78431372549019607</v>
      </c>
      <c r="L7" s="8">
        <v>6778.6666666666697</v>
      </c>
      <c r="M7" s="8">
        <v>34.299999999999997</v>
      </c>
      <c r="N7" s="8">
        <v>1749.3</v>
      </c>
      <c r="O7" s="8">
        <v>26.4</v>
      </c>
      <c r="P7" s="8">
        <v>9.1</v>
      </c>
      <c r="Q7" s="8">
        <v>17.899999999999999</v>
      </c>
      <c r="R7" s="8">
        <v>50.9</v>
      </c>
      <c r="S7" s="8">
        <v>1.1000000000000001</v>
      </c>
      <c r="T7" s="8">
        <v>3.4</v>
      </c>
      <c r="U7" s="8">
        <v>32.4</v>
      </c>
      <c r="V7" s="8">
        <v>7</v>
      </c>
      <c r="W7" s="8">
        <v>8.3000000000000007</v>
      </c>
      <c r="X7" s="8">
        <v>84.2</v>
      </c>
      <c r="Y7" s="8">
        <v>2.2999999999999998</v>
      </c>
      <c r="Z7" s="8">
        <v>7.2</v>
      </c>
      <c r="AA7" s="8">
        <v>9.4</v>
      </c>
      <c r="AB7" s="8">
        <v>2.4</v>
      </c>
      <c r="AC7" s="8">
        <v>3.3</v>
      </c>
      <c r="AD7" s="8">
        <v>2.5</v>
      </c>
      <c r="AE7" s="8">
        <v>1.5</v>
      </c>
      <c r="AF7" s="8">
        <v>2.5</v>
      </c>
      <c r="AG7" s="8">
        <v>0.7</v>
      </c>
      <c r="AH7" s="8">
        <v>2.4</v>
      </c>
      <c r="AI7" s="8">
        <v>6.4</v>
      </c>
      <c r="AJ7" s="8">
        <v>111.8</v>
      </c>
      <c r="AK7" s="8">
        <v>105.7</v>
      </c>
      <c r="AL7" s="8">
        <v>15.4</v>
      </c>
      <c r="AM7" s="8">
        <v>6.4</v>
      </c>
      <c r="AN7" s="8">
        <v>19.8</v>
      </c>
      <c r="AO7" s="8">
        <v>9.1999999999999993</v>
      </c>
      <c r="AP7" s="8">
        <v>21.035999999999998</v>
      </c>
      <c r="AQ7" s="8">
        <v>26</v>
      </c>
      <c r="AR7" s="8">
        <v>0</v>
      </c>
      <c r="AS7" s="8">
        <v>10.3</v>
      </c>
      <c r="AT7" s="8">
        <v>472.1</v>
      </c>
      <c r="AU7" s="8">
        <v>27.3</v>
      </c>
      <c r="AV7" s="8">
        <v>16.11</v>
      </c>
      <c r="AW7" s="8">
        <v>1.2549914432401599</v>
      </c>
      <c r="AX7" s="8">
        <v>12</v>
      </c>
      <c r="AY7" s="8">
        <v>5.3</v>
      </c>
      <c r="AZ7" s="8">
        <v>39.099999999999994</v>
      </c>
      <c r="BA7" s="8">
        <v>1.31</v>
      </c>
      <c r="BB7" s="8">
        <v>2.8</v>
      </c>
      <c r="BC7" s="8">
        <v>1.9</v>
      </c>
      <c r="BD7" s="8">
        <v>1602.8551294439287</v>
      </c>
      <c r="BE7" s="8">
        <v>39.1</v>
      </c>
      <c r="BF7" s="8">
        <v>10</v>
      </c>
      <c r="BG7" s="8">
        <v>13.2</v>
      </c>
      <c r="BH7" s="8">
        <v>54</v>
      </c>
      <c r="BI7" s="8">
        <v>32.605000000000004</v>
      </c>
      <c r="BJ7" s="8">
        <v>61.1</v>
      </c>
      <c r="BK7" s="8">
        <v>28.5</v>
      </c>
      <c r="BL7" s="8">
        <v>102.74</v>
      </c>
      <c r="BM7" s="8">
        <v>18.100000000000001</v>
      </c>
      <c r="BN7" s="8">
        <v>6.1</v>
      </c>
      <c r="BO7" s="8">
        <v>52</v>
      </c>
      <c r="BP7" s="8">
        <v>4.7</v>
      </c>
      <c r="BQ7" s="8">
        <v>3.06</v>
      </c>
      <c r="BR7" s="8">
        <v>0.26200000000000001</v>
      </c>
      <c r="BS7" s="8">
        <v>4.55</v>
      </c>
      <c r="BT7" s="8">
        <v>8.5284171380963194</v>
      </c>
      <c r="BU7" s="8">
        <v>18.270000000000003</v>
      </c>
      <c r="BV7" s="8">
        <v>5.21</v>
      </c>
      <c r="BW7" s="8">
        <v>5</v>
      </c>
      <c r="BX7" s="8">
        <v>28.25</v>
      </c>
      <c r="BY7" s="8">
        <v>30.5</v>
      </c>
      <c r="BZ7" s="8">
        <v>15.736666666666668</v>
      </c>
      <c r="CA7" s="8">
        <v>33.799999999999997</v>
      </c>
      <c r="CB7" s="8">
        <v>0.31376039967677594</v>
      </c>
      <c r="CC7" s="8">
        <v>0.71842105263157896</v>
      </c>
      <c r="CD7" s="8">
        <v>0.70043478260869563</v>
      </c>
      <c r="CE7" s="8">
        <v>0.69721746846675547</v>
      </c>
      <c r="CF7" s="8">
        <v>0.34285714285714286</v>
      </c>
      <c r="CG7" s="8">
        <v>0.29444444444444445</v>
      </c>
      <c r="CH7" s="8">
        <v>0.78199999999999992</v>
      </c>
      <c r="CI7" s="8">
        <v>0.4366666666666667</v>
      </c>
      <c r="CJ7" s="8">
        <v>0.376</v>
      </c>
      <c r="CK7" s="8">
        <v>0.55999999999999994</v>
      </c>
      <c r="CL7" s="8">
        <v>0.82608695652173914</v>
      </c>
      <c r="CM7" s="8">
        <v>0.89047507191329378</v>
      </c>
      <c r="CN7" s="8">
        <v>0.77142857142857146</v>
      </c>
      <c r="CO7" s="8">
        <v>0.87285714285714289</v>
      </c>
      <c r="CP7" s="8">
        <v>0.71250000000000002</v>
      </c>
      <c r="CQ7" s="8">
        <v>0.93399999999999994</v>
      </c>
      <c r="CR7" s="8">
        <v>0.75416666666666676</v>
      </c>
      <c r="CS7" s="8">
        <v>0.77630952380952389</v>
      </c>
      <c r="CT7" s="8">
        <v>0.35882352941176471</v>
      </c>
      <c r="CU7" s="8">
        <v>0.83870967741935487</v>
      </c>
      <c r="CV7" s="8">
        <v>0.39166666666666666</v>
      </c>
      <c r="CW7" s="8">
        <v>0.255</v>
      </c>
      <c r="CX7" s="8">
        <v>0.87333333333333341</v>
      </c>
      <c r="CY7" s="8">
        <v>0.50555555555555554</v>
      </c>
      <c r="CZ7" s="8">
        <v>0.42642085690481596</v>
      </c>
      <c r="DA7" s="8">
        <v>0.87000000000000011</v>
      </c>
      <c r="DB7" s="8">
        <v>0.24809523809523809</v>
      </c>
      <c r="DC7" s="8">
        <v>0.5</v>
      </c>
      <c r="DD7" s="8">
        <v>0.85606060606060608</v>
      </c>
      <c r="DE7" s="8">
        <v>0.84722222222222221</v>
      </c>
      <c r="DF7" s="8">
        <v>0.52455555555555555</v>
      </c>
      <c r="DG7" s="8">
        <v>0.84499999999999997</v>
      </c>
      <c r="DH7" s="8">
        <v>0.8256852623073051</v>
      </c>
      <c r="DI7" s="8">
        <v>0.64412481232514496</v>
      </c>
    </row>
    <row r="8" spans="1:113" x14ac:dyDescent="0.25">
      <c r="A8" t="s">
        <v>58</v>
      </c>
      <c r="B8" t="s">
        <v>91</v>
      </c>
      <c r="C8" t="s">
        <v>59</v>
      </c>
      <c r="D8">
        <v>10.5</v>
      </c>
      <c r="E8" t="s">
        <v>60</v>
      </c>
      <c r="F8">
        <v>99.38</v>
      </c>
      <c r="G8">
        <v>23</v>
      </c>
      <c r="H8">
        <v>18</v>
      </c>
      <c r="I8">
        <v>13</v>
      </c>
      <c r="J8">
        <v>5</v>
      </c>
      <c r="K8" s="8">
        <v>0.72222222222222221</v>
      </c>
      <c r="L8" s="8">
        <v>3134.3950000000013</v>
      </c>
      <c r="M8" s="8">
        <v>34.299999999999997</v>
      </c>
      <c r="N8" s="8">
        <v>617.4</v>
      </c>
      <c r="O8" s="8">
        <v>12.9</v>
      </c>
      <c r="P8" s="8">
        <v>5.3</v>
      </c>
      <c r="Q8" s="8">
        <v>10.199999999999999</v>
      </c>
      <c r="R8" s="8">
        <v>52.5</v>
      </c>
      <c r="S8" s="8">
        <v>0.1</v>
      </c>
      <c r="T8" s="8">
        <v>0.2</v>
      </c>
      <c r="U8" s="8">
        <v>33.299999999999997</v>
      </c>
      <c r="V8" s="8">
        <v>2.2000000000000002</v>
      </c>
      <c r="W8" s="8">
        <v>3.6</v>
      </c>
      <c r="X8" s="8">
        <v>61.5</v>
      </c>
      <c r="Y8" s="8">
        <v>1.4</v>
      </c>
      <c r="Z8" s="8">
        <v>5.4</v>
      </c>
      <c r="AA8" s="8">
        <v>6.9</v>
      </c>
      <c r="AB8" s="8">
        <v>1.9</v>
      </c>
      <c r="AC8" s="8">
        <v>8.4</v>
      </c>
      <c r="AD8" s="8">
        <v>3.8</v>
      </c>
      <c r="AE8" s="8">
        <v>2.2999999999999998</v>
      </c>
      <c r="AF8" s="8">
        <v>0.6</v>
      </c>
      <c r="AG8" s="8">
        <v>0.4</v>
      </c>
      <c r="AH8" s="8">
        <v>3.3</v>
      </c>
      <c r="AI8" s="8">
        <v>4.2</v>
      </c>
      <c r="AJ8" s="8">
        <v>109.2</v>
      </c>
      <c r="AK8" s="8">
        <v>103.6</v>
      </c>
      <c r="AL8" s="8">
        <v>34.6</v>
      </c>
      <c r="AM8" s="8">
        <v>4.2</v>
      </c>
      <c r="AN8" s="8">
        <v>15.6</v>
      </c>
      <c r="AO8" s="8">
        <v>15.8</v>
      </c>
      <c r="AP8" s="8">
        <v>13.776</v>
      </c>
      <c r="AQ8" s="8">
        <v>9</v>
      </c>
      <c r="AR8" s="8">
        <v>1</v>
      </c>
      <c r="AS8" s="8">
        <v>11</v>
      </c>
      <c r="AT8" s="8">
        <v>200</v>
      </c>
      <c r="AU8" s="8">
        <v>20.9</v>
      </c>
      <c r="AV8" s="8">
        <v>12.520000000000001</v>
      </c>
      <c r="AW8" s="8">
        <v>0.93641114982578399</v>
      </c>
      <c r="AX8" s="8">
        <v>35</v>
      </c>
      <c r="AY8" s="8">
        <v>4.4000000000000004</v>
      </c>
      <c r="AZ8" s="8">
        <v>28.200000000000003</v>
      </c>
      <c r="BA8" s="8">
        <v>2.2200000000000002</v>
      </c>
      <c r="BB8" s="8">
        <v>4</v>
      </c>
      <c r="BC8" s="8">
        <v>2.2999999999999998</v>
      </c>
      <c r="BD8" s="8">
        <v>1597.199023537361</v>
      </c>
      <c r="BE8" s="8">
        <v>21.6</v>
      </c>
      <c r="BF8" s="8">
        <v>24</v>
      </c>
      <c r="BG8" s="8">
        <v>9.9</v>
      </c>
      <c r="BH8" s="8">
        <v>52.7</v>
      </c>
      <c r="BI8" s="8">
        <v>32.300000000000004</v>
      </c>
      <c r="BJ8" s="8">
        <v>55.1</v>
      </c>
      <c r="BK8" s="8">
        <v>18.899999999999999</v>
      </c>
      <c r="BL8" s="8">
        <v>101.73</v>
      </c>
      <c r="BM8" s="8">
        <v>13</v>
      </c>
      <c r="BN8" s="8">
        <v>5.6</v>
      </c>
      <c r="BO8" s="8">
        <v>38.700000000000003</v>
      </c>
      <c r="BP8" s="8">
        <v>3.9</v>
      </c>
      <c r="BQ8" s="8">
        <v>4.5</v>
      </c>
      <c r="BR8" s="8">
        <v>0.222</v>
      </c>
      <c r="BS8" s="8">
        <v>3</v>
      </c>
      <c r="BT8" s="8">
        <v>6.5</v>
      </c>
      <c r="BU8" s="8">
        <v>7.2000000000000037</v>
      </c>
      <c r="BV8" s="8">
        <v>3.5</v>
      </c>
      <c r="BW8" s="8">
        <v>2</v>
      </c>
      <c r="BX8" s="8">
        <v>18</v>
      </c>
      <c r="BY8" s="8">
        <v>21.000000000000007</v>
      </c>
      <c r="BZ8" s="8">
        <v>6.666666666666667</v>
      </c>
      <c r="CA8" s="8">
        <v>21.500000000000007</v>
      </c>
      <c r="CB8" s="8">
        <v>0.23568451904235804</v>
      </c>
      <c r="CC8" s="8">
        <v>0.54999999999999993</v>
      </c>
      <c r="CD8" s="8">
        <v>0.54434782608695653</v>
      </c>
      <c r="CE8" s="8">
        <v>0.52022841656987995</v>
      </c>
      <c r="CF8" s="8">
        <v>1</v>
      </c>
      <c r="CG8" s="8">
        <v>0.24444444444444446</v>
      </c>
      <c r="CH8" s="8">
        <v>0.56400000000000006</v>
      </c>
      <c r="CI8" s="8">
        <v>0.7400000000000001</v>
      </c>
      <c r="CJ8" s="8">
        <v>0.27600000000000002</v>
      </c>
      <c r="CK8" s="8">
        <v>0.8</v>
      </c>
      <c r="CL8" s="8">
        <v>1</v>
      </c>
      <c r="CM8" s="8">
        <v>0.88733279085408945</v>
      </c>
      <c r="CN8" s="8">
        <v>0.75285714285714289</v>
      </c>
      <c r="CO8" s="8">
        <v>0.78714285714285714</v>
      </c>
      <c r="CP8" s="8">
        <v>0.47249999999999998</v>
      </c>
      <c r="CQ8" s="8">
        <v>0.92481818181818187</v>
      </c>
      <c r="CR8" s="8">
        <v>0.54166666666666663</v>
      </c>
      <c r="CS8" s="8">
        <v>0.7690476190476192</v>
      </c>
      <c r="CT8" s="8">
        <v>0.32941176470588235</v>
      </c>
      <c r="CU8" s="8">
        <v>0.62419354838709684</v>
      </c>
      <c r="CV8" s="8">
        <v>0.32500000000000001</v>
      </c>
      <c r="CW8" s="8">
        <v>0.375</v>
      </c>
      <c r="CX8" s="8">
        <v>0.74</v>
      </c>
      <c r="CY8" s="8">
        <v>0.33333333333333331</v>
      </c>
      <c r="CZ8" s="8">
        <v>0.32500000000000001</v>
      </c>
      <c r="DA8" s="8">
        <v>0.34285714285714303</v>
      </c>
      <c r="DB8" s="8">
        <v>0.16666666666666666</v>
      </c>
      <c r="DC8" s="8">
        <v>0.2</v>
      </c>
      <c r="DD8" s="8">
        <v>0.54545454545454541</v>
      </c>
      <c r="DE8" s="8">
        <v>0.58333333333333348</v>
      </c>
      <c r="DF8" s="8">
        <v>0.22222222222222224</v>
      </c>
      <c r="DG8" s="8">
        <v>0.5375000000000002</v>
      </c>
      <c r="DH8" s="8">
        <v>0.62022241853252114</v>
      </c>
      <c r="DI8" s="8">
        <v>0.55139315378064313</v>
      </c>
    </row>
    <row r="9" spans="1:113" x14ac:dyDescent="0.25">
      <c r="A9" t="s">
        <v>58</v>
      </c>
      <c r="B9" t="s">
        <v>92</v>
      </c>
      <c r="C9" t="s">
        <v>59</v>
      </c>
      <c r="D9">
        <v>10.5</v>
      </c>
      <c r="E9" t="s">
        <v>60</v>
      </c>
      <c r="F9">
        <v>99.38</v>
      </c>
      <c r="G9">
        <v>23</v>
      </c>
      <c r="H9">
        <v>34</v>
      </c>
      <c r="I9">
        <v>22</v>
      </c>
      <c r="J9">
        <v>12</v>
      </c>
      <c r="K9" s="8">
        <v>0.6470588235294118</v>
      </c>
      <c r="L9" s="8">
        <v>6268.7900000000027</v>
      </c>
      <c r="M9" s="8">
        <v>35.1</v>
      </c>
      <c r="N9" s="8">
        <v>1193.4000000000001</v>
      </c>
      <c r="O9" s="8">
        <v>14.5</v>
      </c>
      <c r="P9" s="8">
        <v>5.9</v>
      </c>
      <c r="Q9" s="8">
        <v>10.5</v>
      </c>
      <c r="R9" s="8">
        <v>56</v>
      </c>
      <c r="S9" s="8">
        <v>0.1</v>
      </c>
      <c r="T9" s="8">
        <v>0.1</v>
      </c>
      <c r="U9" s="8">
        <v>40</v>
      </c>
      <c r="V9" s="8">
        <v>2.6</v>
      </c>
      <c r="W9" s="8">
        <v>4.5</v>
      </c>
      <c r="X9" s="8">
        <v>58.8</v>
      </c>
      <c r="Y9" s="8">
        <v>1.7</v>
      </c>
      <c r="Z9" s="8">
        <v>5.4</v>
      </c>
      <c r="AA9" s="8">
        <v>7.1</v>
      </c>
      <c r="AB9" s="8">
        <v>1.4</v>
      </c>
      <c r="AC9" s="8">
        <v>8.5</v>
      </c>
      <c r="AD9" s="8">
        <v>3.7</v>
      </c>
      <c r="AE9" s="8">
        <v>2.2000000000000002</v>
      </c>
      <c r="AF9" s="8">
        <v>0.6</v>
      </c>
      <c r="AG9" s="8">
        <v>0.5</v>
      </c>
      <c r="AH9" s="8">
        <v>3.4</v>
      </c>
      <c r="AI9" s="8">
        <v>4.5</v>
      </c>
      <c r="AJ9" s="8">
        <v>110.1</v>
      </c>
      <c r="AK9" s="8">
        <v>106</v>
      </c>
      <c r="AL9" s="8">
        <v>34.5</v>
      </c>
      <c r="AM9" s="8">
        <v>4.7</v>
      </c>
      <c r="AN9" s="8">
        <v>15</v>
      </c>
      <c r="AO9" s="8">
        <v>14.8</v>
      </c>
      <c r="AP9" s="8">
        <v>14.06</v>
      </c>
      <c r="AQ9" s="8">
        <v>17</v>
      </c>
      <c r="AR9" s="8">
        <v>2</v>
      </c>
      <c r="AS9" s="8">
        <v>9</v>
      </c>
      <c r="AT9" s="8">
        <v>250</v>
      </c>
      <c r="AU9" s="8">
        <v>19.500000000000004</v>
      </c>
      <c r="AV9" s="8">
        <v>10.82</v>
      </c>
      <c r="AW9" s="8">
        <v>1.0312944523470839</v>
      </c>
      <c r="AX9" s="8">
        <v>34.4</v>
      </c>
      <c r="AY9" s="8">
        <v>3.1</v>
      </c>
      <c r="AZ9" s="8">
        <v>30.1</v>
      </c>
      <c r="BA9" s="8">
        <v>2.3199999999999998</v>
      </c>
      <c r="BB9" s="8">
        <v>3.7</v>
      </c>
      <c r="BC9" s="8">
        <v>2</v>
      </c>
      <c r="BD9" s="8">
        <v>1603.8138866417003</v>
      </c>
      <c r="BE9" s="8">
        <v>24.8</v>
      </c>
      <c r="BF9" s="8">
        <v>22</v>
      </c>
      <c r="BG9" s="8">
        <v>9.9</v>
      </c>
      <c r="BH9" s="8">
        <v>56.3</v>
      </c>
      <c r="BI9" s="8">
        <v>33.72</v>
      </c>
      <c r="BJ9" s="8">
        <v>58</v>
      </c>
      <c r="BK9" s="8">
        <v>19.399999999999999</v>
      </c>
      <c r="BL9" s="8">
        <v>101.04</v>
      </c>
      <c r="BM9" s="8">
        <v>13.1</v>
      </c>
      <c r="BN9" s="8">
        <v>4.0999999999999996</v>
      </c>
      <c r="BO9" s="8">
        <v>40.6</v>
      </c>
      <c r="BP9" s="8">
        <v>2.9</v>
      </c>
      <c r="BQ9" s="8">
        <v>3.5</v>
      </c>
      <c r="BR9" s="8">
        <v>0.2</v>
      </c>
      <c r="BS9" s="8">
        <v>2.5</v>
      </c>
      <c r="BT9" s="8">
        <v>6</v>
      </c>
      <c r="BU9" s="8">
        <v>8.8400000000000034</v>
      </c>
      <c r="BV9" s="8">
        <v>4</v>
      </c>
      <c r="BW9" s="8">
        <v>2.5</v>
      </c>
      <c r="BX9" s="8">
        <v>19.2</v>
      </c>
      <c r="BY9" s="8">
        <v>22.700000000000006</v>
      </c>
      <c r="BZ9" s="8">
        <v>8.3333333333333339</v>
      </c>
      <c r="CA9" s="8">
        <v>23.300000000000004</v>
      </c>
      <c r="CB9" s="8">
        <v>0.25557029078864463</v>
      </c>
      <c r="CC9" s="8">
        <v>0.51315789473684215</v>
      </c>
      <c r="CD9" s="8">
        <v>0.47043478260869565</v>
      </c>
      <c r="CE9" s="8">
        <v>0.57294136241504667</v>
      </c>
      <c r="CF9" s="8">
        <v>0.98285714285714276</v>
      </c>
      <c r="CG9" s="8">
        <v>0.17222222222222222</v>
      </c>
      <c r="CH9" s="8">
        <v>0.60199999999999998</v>
      </c>
      <c r="CI9" s="8">
        <v>0.77333333333333332</v>
      </c>
      <c r="CJ9" s="8">
        <v>0.28399999999999997</v>
      </c>
      <c r="CK9" s="8">
        <v>0.74</v>
      </c>
      <c r="CL9" s="8">
        <v>0.86956521739130443</v>
      </c>
      <c r="CM9" s="8">
        <v>0.89100771480094454</v>
      </c>
      <c r="CN9" s="8">
        <v>0.80428571428571427</v>
      </c>
      <c r="CO9" s="8">
        <v>0.82857142857142863</v>
      </c>
      <c r="CP9" s="8">
        <v>0.48499999999999999</v>
      </c>
      <c r="CQ9" s="8">
        <v>0.91854545454545455</v>
      </c>
      <c r="CR9" s="8">
        <v>0.54583333333333328</v>
      </c>
      <c r="CS9" s="8">
        <v>0.80285714285714282</v>
      </c>
      <c r="CT9" s="8">
        <v>0.24117647058823527</v>
      </c>
      <c r="CU9" s="8">
        <v>0.65483870967741942</v>
      </c>
      <c r="CV9" s="8">
        <v>0.24166666666666667</v>
      </c>
      <c r="CW9" s="8">
        <v>0.29166666666666669</v>
      </c>
      <c r="CX9" s="8">
        <v>0.66666666666666674</v>
      </c>
      <c r="CY9" s="8">
        <v>0.27777777777777779</v>
      </c>
      <c r="CZ9" s="8">
        <v>0.3</v>
      </c>
      <c r="DA9" s="8">
        <v>0.42095238095238113</v>
      </c>
      <c r="DB9" s="8">
        <v>0.19047619047619047</v>
      </c>
      <c r="DC9" s="8">
        <v>0.25</v>
      </c>
      <c r="DD9" s="8">
        <v>0.58181818181818179</v>
      </c>
      <c r="DE9" s="8">
        <v>0.63055555555555576</v>
      </c>
      <c r="DF9" s="8">
        <v>0.27777777777777779</v>
      </c>
      <c r="DG9" s="8">
        <v>0.58250000000000013</v>
      </c>
      <c r="DH9" s="8">
        <v>0.6725533968122227</v>
      </c>
      <c r="DI9" s="8">
        <v>0.54803247454357329</v>
      </c>
    </row>
    <row r="10" spans="1:113" x14ac:dyDescent="0.25">
      <c r="A10" t="s">
        <v>58</v>
      </c>
      <c r="B10" t="s">
        <v>93</v>
      </c>
      <c r="C10" t="s">
        <v>59</v>
      </c>
      <c r="D10">
        <v>10.5</v>
      </c>
      <c r="E10" t="s">
        <v>60</v>
      </c>
      <c r="F10">
        <v>99.38</v>
      </c>
      <c r="G10">
        <v>23</v>
      </c>
      <c r="H10">
        <v>54</v>
      </c>
      <c r="I10">
        <v>33</v>
      </c>
      <c r="J10">
        <v>21</v>
      </c>
      <c r="K10" s="8">
        <v>0.61111111111111116</v>
      </c>
      <c r="L10" s="8">
        <v>9498.1666666666697</v>
      </c>
      <c r="M10" s="8">
        <v>35.700000000000003</v>
      </c>
      <c r="N10" s="8">
        <v>1927.8000000000002</v>
      </c>
      <c r="O10" s="8">
        <v>16.7</v>
      </c>
      <c r="P10" s="8">
        <v>6.7</v>
      </c>
      <c r="Q10" s="8">
        <v>11.4</v>
      </c>
      <c r="R10" s="8">
        <v>58.5</v>
      </c>
      <c r="S10" s="8">
        <v>0</v>
      </c>
      <c r="T10" s="8">
        <v>0.1</v>
      </c>
      <c r="U10" s="8">
        <v>33.299999999999997</v>
      </c>
      <c r="V10" s="8">
        <v>3.3</v>
      </c>
      <c r="W10" s="8">
        <v>5.3</v>
      </c>
      <c r="X10" s="8">
        <v>62.7</v>
      </c>
      <c r="Y10" s="8">
        <v>2</v>
      </c>
      <c r="Z10" s="8">
        <v>5.8</v>
      </c>
      <c r="AA10" s="8">
        <v>7.8</v>
      </c>
      <c r="AB10" s="8">
        <v>1.3</v>
      </c>
      <c r="AC10" s="8">
        <v>8.1999999999999993</v>
      </c>
      <c r="AD10" s="8">
        <v>3.6</v>
      </c>
      <c r="AE10" s="8">
        <v>2.1</v>
      </c>
      <c r="AF10" s="8">
        <v>0.6</v>
      </c>
      <c r="AG10" s="8">
        <v>0.6</v>
      </c>
      <c r="AH10" s="8">
        <v>3.2</v>
      </c>
      <c r="AI10" s="8">
        <v>5</v>
      </c>
      <c r="AJ10" s="8">
        <v>109.1</v>
      </c>
      <c r="AK10" s="8">
        <v>106.9</v>
      </c>
      <c r="AL10" s="8">
        <v>34</v>
      </c>
      <c r="AM10" s="8">
        <v>5.4</v>
      </c>
      <c r="AN10" s="8">
        <v>15.8</v>
      </c>
      <c r="AO10" s="8">
        <v>13.9</v>
      </c>
      <c r="AP10" s="8">
        <v>14.875999999999998</v>
      </c>
      <c r="AQ10" s="8">
        <v>30</v>
      </c>
      <c r="AR10" s="8">
        <v>6</v>
      </c>
      <c r="AS10" s="8">
        <v>7</v>
      </c>
      <c r="AT10" s="8">
        <v>286.5</v>
      </c>
      <c r="AU10" s="8">
        <v>20.7</v>
      </c>
      <c r="AV10" s="8">
        <v>11.399999999999999</v>
      </c>
      <c r="AW10" s="8">
        <v>1.1226136058080129</v>
      </c>
      <c r="AX10" s="8">
        <v>32</v>
      </c>
      <c r="AY10" s="8">
        <v>3.1</v>
      </c>
      <c r="AZ10" s="8">
        <v>32.700000000000003</v>
      </c>
      <c r="BA10" s="8">
        <v>2.2999999999999998</v>
      </c>
      <c r="BB10" s="8">
        <v>4</v>
      </c>
      <c r="BC10" s="8">
        <v>1.7</v>
      </c>
      <c r="BD10" s="8">
        <v>1594.8227434677692</v>
      </c>
      <c r="BE10" s="8">
        <v>28.9</v>
      </c>
      <c r="BF10" s="8">
        <v>20</v>
      </c>
      <c r="BG10" s="8">
        <v>10.6</v>
      </c>
      <c r="BH10" s="8">
        <v>58.7</v>
      </c>
      <c r="BI10" s="8">
        <v>34.935000000000002</v>
      </c>
      <c r="BJ10" s="8">
        <v>60.8</v>
      </c>
      <c r="BK10" s="8">
        <v>20.5</v>
      </c>
      <c r="BL10" s="8">
        <v>100.98</v>
      </c>
      <c r="BM10" s="8">
        <v>14.5</v>
      </c>
      <c r="BN10" s="8">
        <v>2.2000000000000002</v>
      </c>
      <c r="BO10" s="8">
        <v>43</v>
      </c>
      <c r="BP10" s="8">
        <v>1.5</v>
      </c>
      <c r="BQ10" s="8">
        <v>2.21</v>
      </c>
      <c r="BR10" s="8">
        <v>0.17399999999999999</v>
      </c>
      <c r="BS10" s="8">
        <v>2.04</v>
      </c>
      <c r="BT10" s="8">
        <v>5.1296536967407196</v>
      </c>
      <c r="BU10" s="8">
        <v>10.859999999999998</v>
      </c>
      <c r="BV10" s="8">
        <v>4.2300000000000004</v>
      </c>
      <c r="BW10" s="8">
        <v>2.9</v>
      </c>
      <c r="BX10" s="8">
        <v>20.85</v>
      </c>
      <c r="BY10" s="8">
        <v>25.100000000000005</v>
      </c>
      <c r="BZ10" s="8">
        <v>9.5500000000000007</v>
      </c>
      <c r="CA10" s="8">
        <v>26.300000000000004</v>
      </c>
      <c r="CB10" s="8">
        <v>0.27947444192378473</v>
      </c>
      <c r="CC10" s="8">
        <v>0.54473684210526319</v>
      </c>
      <c r="CD10" s="8">
        <v>0.49565217391304339</v>
      </c>
      <c r="CE10" s="8">
        <v>0.62367422544889606</v>
      </c>
      <c r="CF10" s="8">
        <v>0.91428571428571426</v>
      </c>
      <c r="CG10" s="8">
        <v>0.17222222222222222</v>
      </c>
      <c r="CH10" s="8">
        <v>0.65400000000000003</v>
      </c>
      <c r="CI10" s="8">
        <v>0.76666666666666661</v>
      </c>
      <c r="CJ10" s="8">
        <v>0.312</v>
      </c>
      <c r="CK10" s="8">
        <v>0.8</v>
      </c>
      <c r="CL10" s="8">
        <v>0.73913043478260876</v>
      </c>
      <c r="CM10" s="8">
        <v>0.88601263525987184</v>
      </c>
      <c r="CN10" s="8">
        <v>0.83857142857142863</v>
      </c>
      <c r="CO10" s="8">
        <v>0.86857142857142855</v>
      </c>
      <c r="CP10" s="8">
        <v>0.51249999999999996</v>
      </c>
      <c r="CQ10" s="8">
        <v>0.91800000000000004</v>
      </c>
      <c r="CR10" s="8">
        <v>0.60416666666666663</v>
      </c>
      <c r="CS10" s="8">
        <v>0.83178571428571435</v>
      </c>
      <c r="CT10" s="8">
        <v>0.12941176470588237</v>
      </c>
      <c r="CU10" s="8">
        <v>0.69354838709677424</v>
      </c>
      <c r="CV10" s="8">
        <v>0.125</v>
      </c>
      <c r="CW10" s="8">
        <v>0.18416666666666667</v>
      </c>
      <c r="CX10" s="8">
        <v>0.57999999999999996</v>
      </c>
      <c r="CY10" s="8">
        <v>0.22666666666666668</v>
      </c>
      <c r="CZ10" s="8">
        <v>0.25648268483703596</v>
      </c>
      <c r="DA10" s="8">
        <v>0.51714285714285702</v>
      </c>
      <c r="DB10" s="8">
        <v>0.20142857142857146</v>
      </c>
      <c r="DC10" s="8">
        <v>0.28999999999999998</v>
      </c>
      <c r="DD10" s="8">
        <v>0.63181818181818183</v>
      </c>
      <c r="DE10" s="8">
        <v>0.69722222222222241</v>
      </c>
      <c r="DF10" s="8">
        <v>0.31833333333333336</v>
      </c>
      <c r="DG10" s="8">
        <v>0.65750000000000008</v>
      </c>
      <c r="DH10" s="8">
        <v>0.7354590576941703</v>
      </c>
      <c r="DI10" s="8">
        <v>0.55394239207474638</v>
      </c>
    </row>
    <row r="11" spans="1:113" x14ac:dyDescent="0.25">
      <c r="A11" t="s">
        <v>61</v>
      </c>
      <c r="B11" t="s">
        <v>91</v>
      </c>
      <c r="C11" t="s">
        <v>62</v>
      </c>
      <c r="D11">
        <v>11</v>
      </c>
      <c r="E11" t="s">
        <v>63</v>
      </c>
      <c r="F11">
        <v>101.15</v>
      </c>
      <c r="G11">
        <v>29</v>
      </c>
      <c r="H11">
        <v>18</v>
      </c>
      <c r="I11">
        <v>8</v>
      </c>
      <c r="J11">
        <v>10</v>
      </c>
      <c r="K11" s="8">
        <v>0.44444444444444442</v>
      </c>
      <c r="L11" s="8">
        <v>4031.8300000000113</v>
      </c>
      <c r="M11" s="8">
        <v>37</v>
      </c>
      <c r="N11" s="8">
        <v>666</v>
      </c>
      <c r="O11" s="8">
        <v>27.3</v>
      </c>
      <c r="P11" s="8">
        <v>8.5</v>
      </c>
      <c r="Q11" s="8">
        <v>19</v>
      </c>
      <c r="R11" s="8">
        <v>44.7</v>
      </c>
      <c r="S11" s="8">
        <v>3.3</v>
      </c>
      <c r="T11" s="8">
        <v>9</v>
      </c>
      <c r="U11" s="8">
        <v>36.4</v>
      </c>
      <c r="V11" s="8">
        <v>7.1</v>
      </c>
      <c r="W11" s="8">
        <v>7.7</v>
      </c>
      <c r="X11" s="8">
        <v>92</v>
      </c>
      <c r="Y11" s="8">
        <v>0.6</v>
      </c>
      <c r="Z11" s="8">
        <v>4.2</v>
      </c>
      <c r="AA11" s="8">
        <v>4.8</v>
      </c>
      <c r="AB11" s="8">
        <v>0.3</v>
      </c>
      <c r="AC11" s="8">
        <v>7.3</v>
      </c>
      <c r="AD11" s="8">
        <v>2.8</v>
      </c>
      <c r="AE11" s="8">
        <v>1.1000000000000001</v>
      </c>
      <c r="AF11" s="8">
        <v>0.5</v>
      </c>
      <c r="AG11" s="8">
        <v>1.2</v>
      </c>
      <c r="AH11" s="8">
        <v>2.1</v>
      </c>
      <c r="AI11" s="8">
        <v>6.1</v>
      </c>
      <c r="AJ11" s="8">
        <v>112.2</v>
      </c>
      <c r="AK11" s="8">
        <v>108.8</v>
      </c>
      <c r="AL11" s="8">
        <v>30.5</v>
      </c>
      <c r="AM11" s="8">
        <v>1.5</v>
      </c>
      <c r="AN11" s="8">
        <v>9.8000000000000007</v>
      </c>
      <c r="AO11" s="8">
        <v>8.6999999999999993</v>
      </c>
      <c r="AP11" s="8">
        <v>23.827999999999999</v>
      </c>
      <c r="AQ11" s="8">
        <v>3</v>
      </c>
      <c r="AR11" s="8">
        <v>0</v>
      </c>
      <c r="AS11" s="8">
        <v>12</v>
      </c>
      <c r="AT11" s="8">
        <v>420</v>
      </c>
      <c r="AU11" s="8">
        <v>14</v>
      </c>
      <c r="AV11" s="8">
        <v>8.52</v>
      </c>
      <c r="AW11" s="8">
        <v>1.1457109283196241</v>
      </c>
      <c r="AX11" s="8">
        <v>22.7</v>
      </c>
      <c r="AY11" s="8">
        <v>0.7</v>
      </c>
      <c r="AZ11" s="8">
        <v>39.4</v>
      </c>
      <c r="BA11" s="8">
        <v>2.62</v>
      </c>
      <c r="BB11" s="8">
        <v>2.2999999999999998</v>
      </c>
      <c r="BC11" s="8">
        <v>1.3</v>
      </c>
      <c r="BD11" s="8">
        <v>1575.6408335114586</v>
      </c>
      <c r="BE11" s="8">
        <v>37.4</v>
      </c>
      <c r="BF11" s="8">
        <v>11</v>
      </c>
      <c r="BG11" s="8">
        <v>5.8</v>
      </c>
      <c r="BH11" s="8">
        <v>53.4</v>
      </c>
      <c r="BI11" s="8">
        <v>30.88</v>
      </c>
      <c r="BJ11" s="8">
        <v>61.1</v>
      </c>
      <c r="BK11" s="8">
        <v>27.6</v>
      </c>
      <c r="BL11" s="8">
        <v>103.49</v>
      </c>
      <c r="BM11" s="8">
        <v>16.5</v>
      </c>
      <c r="BN11" s="8">
        <v>3.4</v>
      </c>
      <c r="BO11" s="8">
        <v>45.9</v>
      </c>
      <c r="BP11" s="8">
        <v>2.6</v>
      </c>
      <c r="BQ11" s="8">
        <v>5</v>
      </c>
      <c r="BR11" s="8">
        <v>0.25</v>
      </c>
      <c r="BS11" s="8">
        <v>4</v>
      </c>
      <c r="BT11" s="8">
        <v>11.6</v>
      </c>
      <c r="BU11" s="8">
        <v>14.050000000000008</v>
      </c>
      <c r="BV11" s="8">
        <v>4</v>
      </c>
      <c r="BW11" s="8">
        <v>4</v>
      </c>
      <c r="BX11" s="8">
        <v>25</v>
      </c>
      <c r="BY11" s="8">
        <v>27.099999999999998</v>
      </c>
      <c r="BZ11" s="8">
        <v>14</v>
      </c>
      <c r="CA11" s="8">
        <v>29.9</v>
      </c>
      <c r="CB11" s="8">
        <v>0.28471006844709268</v>
      </c>
      <c r="CC11" s="8">
        <v>0.36842105263157893</v>
      </c>
      <c r="CD11" s="8">
        <v>0.37043478260869561</v>
      </c>
      <c r="CE11" s="8">
        <v>0.63650607128867998</v>
      </c>
      <c r="CF11" s="8">
        <v>0.64857142857142858</v>
      </c>
      <c r="CG11" s="8">
        <v>3.888888888888889E-2</v>
      </c>
      <c r="CH11" s="8">
        <v>0.78799999999999992</v>
      </c>
      <c r="CI11" s="8">
        <v>0.87333333333333341</v>
      </c>
      <c r="CJ11" s="8">
        <v>0.192</v>
      </c>
      <c r="CK11" s="8">
        <v>0.45999999999999996</v>
      </c>
      <c r="CL11" s="8">
        <v>0.56521739130434789</v>
      </c>
      <c r="CM11" s="8">
        <v>0.87535601861747703</v>
      </c>
      <c r="CN11" s="8">
        <v>0.76285714285714279</v>
      </c>
      <c r="CO11" s="8">
        <v>0.87285714285714289</v>
      </c>
      <c r="CP11" s="8">
        <v>0.69000000000000006</v>
      </c>
      <c r="CQ11" s="8">
        <v>0.94081818181818178</v>
      </c>
      <c r="CR11" s="8">
        <v>0.6875</v>
      </c>
      <c r="CS11" s="8">
        <v>0.73523809523809525</v>
      </c>
      <c r="CT11" s="8">
        <v>0.19999999999999998</v>
      </c>
      <c r="CU11" s="8">
        <v>0.74032258064516132</v>
      </c>
      <c r="CV11" s="8">
        <v>0.21666666666666667</v>
      </c>
      <c r="CW11" s="8">
        <v>0.41666666666666669</v>
      </c>
      <c r="CX11" s="8">
        <v>0.83333333333333337</v>
      </c>
      <c r="CY11" s="8">
        <v>0.44444444444444442</v>
      </c>
      <c r="CZ11" s="8">
        <v>0.57999999999999996</v>
      </c>
      <c r="DA11" s="8">
        <v>0.66904761904761945</v>
      </c>
      <c r="DB11" s="8">
        <v>0.19047619047619047</v>
      </c>
      <c r="DC11" s="8">
        <v>0.4</v>
      </c>
      <c r="DD11" s="8">
        <v>0.75757575757575757</v>
      </c>
      <c r="DE11" s="8">
        <v>0.75277777777777777</v>
      </c>
      <c r="DF11" s="8">
        <v>0.46666666666666667</v>
      </c>
      <c r="DG11" s="8">
        <v>0.74749999999999994</v>
      </c>
      <c r="DH11" s="8">
        <v>0.74923702222919131</v>
      </c>
      <c r="DI11" s="8">
        <v>0.5834598204857645</v>
      </c>
    </row>
    <row r="12" spans="1:113" x14ac:dyDescent="0.25">
      <c r="A12" t="s">
        <v>61</v>
      </c>
      <c r="B12" t="s">
        <v>92</v>
      </c>
      <c r="C12" t="s">
        <v>62</v>
      </c>
      <c r="D12">
        <v>11</v>
      </c>
      <c r="E12" t="s">
        <v>63</v>
      </c>
      <c r="F12">
        <v>101.15</v>
      </c>
      <c r="G12">
        <v>29</v>
      </c>
      <c r="H12">
        <v>32</v>
      </c>
      <c r="I12">
        <v>14</v>
      </c>
      <c r="J12">
        <v>18</v>
      </c>
      <c r="K12" s="8">
        <v>0.4375</v>
      </c>
      <c r="L12" s="8">
        <v>8063.6600000000226</v>
      </c>
      <c r="M12" s="8">
        <v>36.9</v>
      </c>
      <c r="N12" s="8">
        <v>1180.8</v>
      </c>
      <c r="O12" s="8">
        <v>27.2</v>
      </c>
      <c r="P12" s="8">
        <v>8.4</v>
      </c>
      <c r="Q12" s="8">
        <v>19</v>
      </c>
      <c r="R12" s="8">
        <v>44.4</v>
      </c>
      <c r="S12" s="8">
        <v>3.4</v>
      </c>
      <c r="T12" s="8">
        <v>9.6</v>
      </c>
      <c r="U12" s="8">
        <v>35.799999999999997</v>
      </c>
      <c r="V12" s="8">
        <v>6.9</v>
      </c>
      <c r="W12" s="8">
        <v>7.8</v>
      </c>
      <c r="X12" s="8">
        <v>88.7</v>
      </c>
      <c r="Y12" s="8">
        <v>0.5</v>
      </c>
      <c r="Z12" s="8">
        <v>3.7</v>
      </c>
      <c r="AA12" s="8">
        <v>4.0999999999999996</v>
      </c>
      <c r="AB12" s="8">
        <v>0.3</v>
      </c>
      <c r="AC12" s="8">
        <v>7.6</v>
      </c>
      <c r="AD12" s="8">
        <v>2.9</v>
      </c>
      <c r="AE12" s="8">
        <v>1</v>
      </c>
      <c r="AF12" s="8">
        <v>0.4</v>
      </c>
      <c r="AG12" s="8">
        <v>1</v>
      </c>
      <c r="AH12" s="8">
        <v>2</v>
      </c>
      <c r="AI12" s="8">
        <v>5.8</v>
      </c>
      <c r="AJ12" s="8">
        <v>111.8</v>
      </c>
      <c r="AK12" s="8">
        <v>109.9</v>
      </c>
      <c r="AL12" s="8">
        <v>32.1</v>
      </c>
      <c r="AM12" s="8">
        <v>1.2</v>
      </c>
      <c r="AN12" s="8">
        <v>8.8000000000000007</v>
      </c>
      <c r="AO12" s="8">
        <v>8.8000000000000007</v>
      </c>
      <c r="AP12" s="8">
        <v>24.071999999999996</v>
      </c>
      <c r="AQ12" s="8">
        <v>6</v>
      </c>
      <c r="AR12" s="8">
        <v>0</v>
      </c>
      <c r="AS12" s="8">
        <v>11</v>
      </c>
      <c r="AT12" s="8">
        <v>400</v>
      </c>
      <c r="AU12" s="8">
        <v>12.299999999999999</v>
      </c>
      <c r="AV12" s="8">
        <v>7.830000000000001</v>
      </c>
      <c r="AW12" s="8">
        <v>1.129943502824859</v>
      </c>
      <c r="AX12" s="8">
        <v>23.2</v>
      </c>
      <c r="AY12" s="8">
        <v>0.6</v>
      </c>
      <c r="AZ12" s="8">
        <v>38.9</v>
      </c>
      <c r="BA12" s="8">
        <v>2.63</v>
      </c>
      <c r="BB12" s="8">
        <v>2.1</v>
      </c>
      <c r="BC12" s="8">
        <v>1.2</v>
      </c>
      <c r="BD12" s="8">
        <v>1545.8016601491497</v>
      </c>
      <c r="BE12" s="8">
        <v>36.299999999999997</v>
      </c>
      <c r="BF12" s="8">
        <v>11</v>
      </c>
      <c r="BG12" s="8">
        <v>5.0999999999999996</v>
      </c>
      <c r="BH12" s="8">
        <v>53.5</v>
      </c>
      <c r="BI12" s="8">
        <v>30.615000000000002</v>
      </c>
      <c r="BJ12" s="8">
        <v>60.7</v>
      </c>
      <c r="BK12" s="8">
        <v>28.1</v>
      </c>
      <c r="BL12" s="8">
        <v>102.58</v>
      </c>
      <c r="BM12" s="8">
        <v>15.9</v>
      </c>
      <c r="BN12" s="8">
        <v>1.9</v>
      </c>
      <c r="BO12" s="8">
        <v>44.7</v>
      </c>
      <c r="BP12" s="8">
        <v>1.8</v>
      </c>
      <c r="BQ12" s="8">
        <v>4</v>
      </c>
      <c r="BR12" s="8">
        <v>0.23499999999999999</v>
      </c>
      <c r="BS12" s="8">
        <v>3.5</v>
      </c>
      <c r="BT12" s="8">
        <v>11</v>
      </c>
      <c r="BU12" s="8">
        <v>13.540000000000004</v>
      </c>
      <c r="BV12" s="8">
        <v>3.5</v>
      </c>
      <c r="BW12" s="8">
        <v>3.5</v>
      </c>
      <c r="BX12" s="8">
        <v>25.4</v>
      </c>
      <c r="BY12" s="8">
        <v>25.9</v>
      </c>
      <c r="BZ12" s="8">
        <v>13.333333333333334</v>
      </c>
      <c r="CA12" s="8">
        <v>28.699999999999996</v>
      </c>
      <c r="CB12" s="8">
        <v>0.27458381726674402</v>
      </c>
      <c r="CC12" s="8">
        <v>0.32368421052631574</v>
      </c>
      <c r="CD12" s="8">
        <v>0.3404347826086957</v>
      </c>
      <c r="CE12" s="8">
        <v>0.62774639045825498</v>
      </c>
      <c r="CF12" s="8">
        <v>0.66285714285714281</v>
      </c>
      <c r="CG12" s="8">
        <v>3.3333333333333333E-2</v>
      </c>
      <c r="CH12" s="8">
        <v>0.77800000000000002</v>
      </c>
      <c r="CI12" s="8">
        <v>0.87666666666666659</v>
      </c>
      <c r="CJ12" s="8">
        <v>0.16399999999999998</v>
      </c>
      <c r="CK12" s="8">
        <v>0.42000000000000004</v>
      </c>
      <c r="CL12" s="8">
        <v>0.52173913043478259</v>
      </c>
      <c r="CM12" s="8">
        <v>0.85877870008286095</v>
      </c>
      <c r="CN12" s="8">
        <v>0.76428571428571423</v>
      </c>
      <c r="CO12" s="8">
        <v>0.86714285714285722</v>
      </c>
      <c r="CP12" s="8">
        <v>0.70250000000000001</v>
      </c>
      <c r="CQ12" s="8">
        <v>0.93254545454545457</v>
      </c>
      <c r="CR12" s="8">
        <v>0.66249999999999998</v>
      </c>
      <c r="CS12" s="8">
        <v>0.72892857142857148</v>
      </c>
      <c r="CT12" s="8">
        <v>0.11176470588235293</v>
      </c>
      <c r="CU12" s="8">
        <v>0.72096774193548396</v>
      </c>
      <c r="CV12" s="8">
        <v>0.15</v>
      </c>
      <c r="CW12" s="8">
        <v>0.33333333333333331</v>
      </c>
      <c r="CX12" s="8">
        <v>0.78333333333333333</v>
      </c>
      <c r="CY12" s="8">
        <v>0.3888888888888889</v>
      </c>
      <c r="CZ12" s="8">
        <v>0.55000000000000004</v>
      </c>
      <c r="DA12" s="8">
        <v>0.64476190476190498</v>
      </c>
      <c r="DB12" s="8">
        <v>0.16666666666666666</v>
      </c>
      <c r="DC12" s="8">
        <v>0.35</v>
      </c>
      <c r="DD12" s="8">
        <v>0.76969696969696966</v>
      </c>
      <c r="DE12" s="8">
        <v>0.71944444444444444</v>
      </c>
      <c r="DF12" s="8">
        <v>0.44444444444444448</v>
      </c>
      <c r="DG12" s="8">
        <v>0.71749999999999992</v>
      </c>
      <c r="DH12" s="8">
        <v>0.72258899280722111</v>
      </c>
      <c r="DI12" s="8">
        <v>0.55745419939267793</v>
      </c>
    </row>
    <row r="13" spans="1:113" x14ac:dyDescent="0.25">
      <c r="A13" t="s">
        <v>61</v>
      </c>
      <c r="B13" t="s">
        <v>93</v>
      </c>
      <c r="C13" t="s">
        <v>62</v>
      </c>
      <c r="D13">
        <v>11</v>
      </c>
      <c r="E13" t="s">
        <v>63</v>
      </c>
      <c r="F13">
        <v>101.15</v>
      </c>
      <c r="G13">
        <v>29</v>
      </c>
      <c r="H13">
        <v>54</v>
      </c>
      <c r="I13">
        <v>25</v>
      </c>
      <c r="J13">
        <v>29</v>
      </c>
      <c r="K13" s="8">
        <v>0.46296296296296297</v>
      </c>
      <c r="L13" s="8">
        <v>12217.666666666701</v>
      </c>
      <c r="M13" s="8">
        <v>37</v>
      </c>
      <c r="N13" s="8">
        <v>1998</v>
      </c>
      <c r="O13" s="8">
        <v>29.5</v>
      </c>
      <c r="P13" s="8">
        <v>9.4</v>
      </c>
      <c r="Q13" s="8">
        <v>20.399999999999999</v>
      </c>
      <c r="R13" s="8">
        <v>46</v>
      </c>
      <c r="S13" s="8">
        <v>3.9</v>
      </c>
      <c r="T13" s="8">
        <v>10</v>
      </c>
      <c r="U13" s="8">
        <v>39.299999999999997</v>
      </c>
      <c r="V13" s="8">
        <v>6.8</v>
      </c>
      <c r="W13" s="8">
        <v>7.7</v>
      </c>
      <c r="X13" s="8">
        <v>88.9</v>
      </c>
      <c r="Y13" s="8">
        <v>0.5</v>
      </c>
      <c r="Z13" s="8">
        <v>3.8</v>
      </c>
      <c r="AA13" s="8">
        <v>4.4000000000000004</v>
      </c>
      <c r="AB13" s="8">
        <v>0.2</v>
      </c>
      <c r="AC13" s="8">
        <v>7.9</v>
      </c>
      <c r="AD13" s="8">
        <v>2.9</v>
      </c>
      <c r="AE13" s="8">
        <v>1</v>
      </c>
      <c r="AF13" s="8">
        <v>0.3</v>
      </c>
      <c r="AG13" s="8">
        <v>1.3</v>
      </c>
      <c r="AH13" s="8">
        <v>1.7</v>
      </c>
      <c r="AI13" s="8">
        <v>6.1</v>
      </c>
      <c r="AJ13" s="8">
        <v>114</v>
      </c>
      <c r="AK13" s="8">
        <v>113.1</v>
      </c>
      <c r="AL13" s="8">
        <v>34.1</v>
      </c>
      <c r="AM13" s="8">
        <v>1.3</v>
      </c>
      <c r="AN13" s="8">
        <v>9.1999999999999993</v>
      </c>
      <c r="AO13" s="8">
        <v>8.5</v>
      </c>
      <c r="AP13" s="8">
        <v>25.372</v>
      </c>
      <c r="AQ13" s="8">
        <v>16</v>
      </c>
      <c r="AR13" s="8">
        <v>1</v>
      </c>
      <c r="AS13" s="8">
        <v>9.6</v>
      </c>
      <c r="AT13" s="8">
        <v>487</v>
      </c>
      <c r="AU13" s="8">
        <v>12.2</v>
      </c>
      <c r="AV13" s="8">
        <v>7.5200000000000014</v>
      </c>
      <c r="AW13" s="8">
        <v>1.162699038309948</v>
      </c>
      <c r="AX13" s="8">
        <v>23.1</v>
      </c>
      <c r="AY13" s="8">
        <v>0.4</v>
      </c>
      <c r="AZ13" s="8">
        <v>41.8</v>
      </c>
      <c r="BA13" s="8">
        <v>2.72</v>
      </c>
      <c r="BB13" s="8">
        <v>2</v>
      </c>
      <c r="BC13" s="8">
        <v>0.9</v>
      </c>
      <c r="BD13" s="8">
        <v>1525.1719524901159</v>
      </c>
      <c r="BE13" s="8">
        <v>33.299999999999997</v>
      </c>
      <c r="BF13" s="8">
        <v>10</v>
      </c>
      <c r="BG13" s="8">
        <v>5.4</v>
      </c>
      <c r="BH13" s="8">
        <v>55.6</v>
      </c>
      <c r="BI13" s="8">
        <v>30.814999999999998</v>
      </c>
      <c r="BJ13" s="8">
        <v>62.1</v>
      </c>
      <c r="BK13" s="8">
        <v>29.7</v>
      </c>
      <c r="BL13" s="8">
        <v>102.19</v>
      </c>
      <c r="BM13" s="8">
        <v>16.899999999999999</v>
      </c>
      <c r="BN13" s="8">
        <v>0.9</v>
      </c>
      <c r="BO13" s="8">
        <v>47.6</v>
      </c>
      <c r="BP13" s="8">
        <v>0.9</v>
      </c>
      <c r="BQ13" s="8">
        <v>2.38</v>
      </c>
      <c r="BR13" s="8">
        <v>0.215</v>
      </c>
      <c r="BS13" s="8">
        <v>2.99</v>
      </c>
      <c r="BT13" s="8">
        <v>9.5876432953925406</v>
      </c>
      <c r="BU13" s="8">
        <v>15.380000000000004</v>
      </c>
      <c r="BV13" s="8">
        <v>4.8499999999999996</v>
      </c>
      <c r="BW13" s="8">
        <v>5</v>
      </c>
      <c r="BX13" s="8">
        <v>26.25</v>
      </c>
      <c r="BY13" s="8">
        <v>28.299999999999997</v>
      </c>
      <c r="BZ13" s="8">
        <v>16.233333333333334</v>
      </c>
      <c r="CA13" s="8">
        <v>31.4</v>
      </c>
      <c r="CB13" s="8">
        <v>0.29905659490434572</v>
      </c>
      <c r="CC13" s="8">
        <v>0.32105263157894737</v>
      </c>
      <c r="CD13" s="8">
        <v>0.32695652173913048</v>
      </c>
      <c r="CE13" s="8">
        <v>0.64594391017219333</v>
      </c>
      <c r="CF13" s="8">
        <v>0.66</v>
      </c>
      <c r="CG13" s="8">
        <v>2.2222222222222223E-2</v>
      </c>
      <c r="CH13" s="8">
        <v>0.83599999999999997</v>
      </c>
      <c r="CI13" s="8">
        <v>0.90666666666666673</v>
      </c>
      <c r="CJ13" s="8">
        <v>0.17600000000000002</v>
      </c>
      <c r="CK13" s="8">
        <v>0.4</v>
      </c>
      <c r="CL13" s="8">
        <v>0.39130434782608697</v>
      </c>
      <c r="CM13" s="8">
        <v>0.84731775138339771</v>
      </c>
      <c r="CN13" s="8">
        <v>0.79428571428571426</v>
      </c>
      <c r="CO13" s="8">
        <v>0.88714285714285712</v>
      </c>
      <c r="CP13" s="8">
        <v>0.74249999999999994</v>
      </c>
      <c r="CQ13" s="8">
        <v>0.92899999999999994</v>
      </c>
      <c r="CR13" s="8">
        <v>0.70416666666666661</v>
      </c>
      <c r="CS13" s="8">
        <v>0.73369047619047612</v>
      </c>
      <c r="CT13" s="8">
        <v>5.2941176470588235E-2</v>
      </c>
      <c r="CU13" s="8">
        <v>0.76774193548387104</v>
      </c>
      <c r="CV13" s="8">
        <v>7.4999999999999997E-2</v>
      </c>
      <c r="CW13" s="8">
        <v>0.19833333333333333</v>
      </c>
      <c r="CX13" s="8">
        <v>0.71666666666666667</v>
      </c>
      <c r="CY13" s="8">
        <v>0.33222222222222225</v>
      </c>
      <c r="CZ13" s="8">
        <v>0.47938216476962703</v>
      </c>
      <c r="DA13" s="8">
        <v>0.73238095238095258</v>
      </c>
      <c r="DB13" s="8">
        <v>0.23095238095238094</v>
      </c>
      <c r="DC13" s="8">
        <v>0.5</v>
      </c>
      <c r="DD13" s="8">
        <v>0.79545454545454541</v>
      </c>
      <c r="DE13" s="8">
        <v>0.78611111111111098</v>
      </c>
      <c r="DF13" s="8">
        <v>0.5411111111111111</v>
      </c>
      <c r="DG13" s="8">
        <v>0.78499999999999992</v>
      </c>
      <c r="DH13" s="8">
        <v>0.78699103922196245</v>
      </c>
      <c r="DI13" s="8">
        <v>0.56576682515789778</v>
      </c>
    </row>
    <row r="14" spans="1:113" x14ac:dyDescent="0.25">
      <c r="A14" t="s">
        <v>64</v>
      </c>
      <c r="B14" t="s">
        <v>91</v>
      </c>
      <c r="C14" t="s">
        <v>29</v>
      </c>
      <c r="D14">
        <v>11.5</v>
      </c>
      <c r="E14" t="s">
        <v>65</v>
      </c>
      <c r="F14">
        <v>105.36</v>
      </c>
      <c r="G14">
        <v>25</v>
      </c>
      <c r="H14">
        <v>20</v>
      </c>
      <c r="I14">
        <v>17</v>
      </c>
      <c r="J14">
        <v>3</v>
      </c>
      <c r="K14" s="8">
        <v>0.85</v>
      </c>
      <c r="L14" s="8">
        <v>4929.2650000000112</v>
      </c>
      <c r="M14" s="8">
        <v>32.4</v>
      </c>
      <c r="N14" s="8">
        <v>648</v>
      </c>
      <c r="O14" s="8">
        <v>30.9</v>
      </c>
      <c r="P14" s="8">
        <v>11.5</v>
      </c>
      <c r="Q14" s="8">
        <v>20.6</v>
      </c>
      <c r="R14" s="8">
        <v>56</v>
      </c>
      <c r="S14" s="8">
        <v>1.4</v>
      </c>
      <c r="T14" s="8">
        <v>4.9000000000000004</v>
      </c>
      <c r="U14" s="8">
        <v>28.6</v>
      </c>
      <c r="V14" s="8">
        <v>6.5</v>
      </c>
      <c r="W14" s="8">
        <v>11.1</v>
      </c>
      <c r="X14" s="8">
        <v>58.6</v>
      </c>
      <c r="Y14" s="8">
        <v>2.7</v>
      </c>
      <c r="Z14" s="8">
        <v>10.7</v>
      </c>
      <c r="AA14" s="8">
        <v>13.4</v>
      </c>
      <c r="AB14" s="8">
        <v>1.8</v>
      </c>
      <c r="AC14" s="8">
        <v>5.9</v>
      </c>
      <c r="AD14" s="8">
        <v>4.0999999999999996</v>
      </c>
      <c r="AE14" s="8">
        <v>1.5</v>
      </c>
      <c r="AF14" s="8">
        <v>1.4</v>
      </c>
      <c r="AG14" s="8">
        <v>1.2</v>
      </c>
      <c r="AH14" s="8">
        <v>3.3</v>
      </c>
      <c r="AI14" s="8">
        <v>9</v>
      </c>
      <c r="AJ14" s="8">
        <v>112.7</v>
      </c>
      <c r="AK14" s="8">
        <v>98.4</v>
      </c>
      <c r="AL14" s="8">
        <v>32.5</v>
      </c>
      <c r="AM14" s="8">
        <v>7.8</v>
      </c>
      <c r="AN14" s="8">
        <v>28.1</v>
      </c>
      <c r="AO14" s="8">
        <v>11.5</v>
      </c>
      <c r="AP14" s="8">
        <v>26.059999999999995</v>
      </c>
      <c r="AQ14" s="8">
        <v>19</v>
      </c>
      <c r="AR14" s="8">
        <v>2</v>
      </c>
      <c r="AS14" s="8">
        <v>9.5</v>
      </c>
      <c r="AT14" s="8">
        <v>600</v>
      </c>
      <c r="AU14" s="8">
        <v>29.3</v>
      </c>
      <c r="AV14" s="8">
        <v>12.86</v>
      </c>
      <c r="AW14" s="8">
        <v>1.1857252494244055</v>
      </c>
      <c r="AX14" s="8">
        <v>16.8</v>
      </c>
      <c r="AY14" s="8">
        <v>4.2</v>
      </c>
      <c r="AZ14" s="8">
        <v>50.199999999999996</v>
      </c>
      <c r="BA14" s="8">
        <v>1.46</v>
      </c>
      <c r="BB14" s="8">
        <v>2.5</v>
      </c>
      <c r="BC14" s="8">
        <v>1.4</v>
      </c>
      <c r="BD14" s="8">
        <v>1689.0260516620247</v>
      </c>
      <c r="BE14" s="8">
        <v>31.6</v>
      </c>
      <c r="BF14" s="8">
        <v>13</v>
      </c>
      <c r="BG14" s="8">
        <v>18.399999999999999</v>
      </c>
      <c r="BH14" s="8">
        <v>59.4</v>
      </c>
      <c r="BI14" s="8">
        <v>35.43</v>
      </c>
      <c r="BJ14" s="8">
        <v>60.7</v>
      </c>
      <c r="BK14" s="8">
        <v>36.4</v>
      </c>
      <c r="BL14" s="8">
        <v>107.67</v>
      </c>
      <c r="BM14" s="8">
        <v>23.2</v>
      </c>
      <c r="BN14" s="8">
        <v>14.3</v>
      </c>
      <c r="BO14" s="8">
        <v>60.4</v>
      </c>
      <c r="BP14" s="8">
        <v>10.3</v>
      </c>
      <c r="BQ14" s="8">
        <v>7</v>
      </c>
      <c r="BR14" s="8">
        <v>0.26500000000000001</v>
      </c>
      <c r="BS14" s="8">
        <v>8.5</v>
      </c>
      <c r="BT14" s="8">
        <v>10.5</v>
      </c>
      <c r="BU14" s="8">
        <v>20.639999999999993</v>
      </c>
      <c r="BV14" s="8">
        <v>12</v>
      </c>
      <c r="BW14" s="8">
        <v>7</v>
      </c>
      <c r="BX14" s="8">
        <v>32.6</v>
      </c>
      <c r="BY14" s="8">
        <v>35.29999999999999</v>
      </c>
      <c r="BZ14" s="8">
        <v>20</v>
      </c>
      <c r="CA14" s="8">
        <v>39.799999999999997</v>
      </c>
      <c r="CB14" s="8">
        <v>0.36467780660311033</v>
      </c>
      <c r="CC14" s="8">
        <v>0.77105263157894743</v>
      </c>
      <c r="CD14" s="8">
        <v>0.55913043478260871</v>
      </c>
      <c r="CE14" s="8">
        <v>0.65873624968022526</v>
      </c>
      <c r="CF14" s="8">
        <v>0.48000000000000004</v>
      </c>
      <c r="CG14" s="8">
        <v>0.23333333333333334</v>
      </c>
      <c r="CH14" s="8">
        <v>1.004</v>
      </c>
      <c r="CI14" s="8">
        <v>0.48666666666666664</v>
      </c>
      <c r="CJ14" s="8">
        <v>0.53600000000000003</v>
      </c>
      <c r="CK14" s="8">
        <v>0.5</v>
      </c>
      <c r="CL14" s="8">
        <v>0.60869565217391308</v>
      </c>
      <c r="CM14" s="8">
        <v>0.93834780647890259</v>
      </c>
      <c r="CN14" s="8">
        <v>0.84857142857142853</v>
      </c>
      <c r="CO14" s="8">
        <v>0.86714285714285722</v>
      </c>
      <c r="CP14" s="8">
        <v>0.90999999999999992</v>
      </c>
      <c r="CQ14" s="8">
        <v>0.97881818181818181</v>
      </c>
      <c r="CR14" s="8">
        <v>0.96666666666666667</v>
      </c>
      <c r="CS14" s="8">
        <v>0.84357142857142853</v>
      </c>
      <c r="CT14" s="8">
        <v>0.8411764705882353</v>
      </c>
      <c r="CU14" s="8">
        <v>0.97419354838709671</v>
      </c>
      <c r="CV14" s="8">
        <v>0.85833333333333339</v>
      </c>
      <c r="CW14" s="8">
        <v>0.58333333333333337</v>
      </c>
      <c r="CX14" s="8">
        <v>0.88333333333333341</v>
      </c>
      <c r="CY14" s="8">
        <v>0.94444444444444442</v>
      </c>
      <c r="CZ14" s="8">
        <v>0.52500000000000002</v>
      </c>
      <c r="DA14" s="8">
        <v>0.98285714285714254</v>
      </c>
      <c r="DB14" s="8">
        <v>0.5714285714285714</v>
      </c>
      <c r="DC14" s="8">
        <v>0.7</v>
      </c>
      <c r="DD14" s="8">
        <v>0.98787878787878791</v>
      </c>
      <c r="DE14" s="8">
        <v>0.98055555555555529</v>
      </c>
      <c r="DF14" s="8">
        <v>0.66666666666666663</v>
      </c>
      <c r="DG14" s="8">
        <v>0.99499999999999988</v>
      </c>
      <c r="DH14" s="8">
        <v>0.95967843842923772</v>
      </c>
      <c r="DI14" s="8">
        <v>0.77014415511565304</v>
      </c>
    </row>
    <row r="15" spans="1:113" x14ac:dyDescent="0.25">
      <c r="A15" t="s">
        <v>64</v>
      </c>
      <c r="B15" t="s">
        <v>92</v>
      </c>
      <c r="C15" t="s">
        <v>29</v>
      </c>
      <c r="D15">
        <v>11.5</v>
      </c>
      <c r="E15" t="s">
        <v>65</v>
      </c>
      <c r="F15">
        <v>105.36</v>
      </c>
      <c r="G15">
        <v>25</v>
      </c>
      <c r="H15">
        <v>32</v>
      </c>
      <c r="I15">
        <v>27</v>
      </c>
      <c r="J15">
        <v>5</v>
      </c>
      <c r="K15" s="8">
        <v>0.84375</v>
      </c>
      <c r="L15" s="8">
        <v>9858.5300000000225</v>
      </c>
      <c r="M15" s="8">
        <v>30.9</v>
      </c>
      <c r="N15" s="8">
        <v>988.8</v>
      </c>
      <c r="O15" s="8">
        <v>30.3</v>
      </c>
      <c r="P15" s="8">
        <v>11.3</v>
      </c>
      <c r="Q15" s="8">
        <v>20.3</v>
      </c>
      <c r="R15" s="8">
        <v>55.5</v>
      </c>
      <c r="S15" s="8">
        <v>1.7</v>
      </c>
      <c r="T15" s="8">
        <v>5.0999999999999996</v>
      </c>
      <c r="U15" s="8">
        <v>32.700000000000003</v>
      </c>
      <c r="V15" s="8">
        <v>6.2</v>
      </c>
      <c r="W15" s="8">
        <v>10.199999999999999</v>
      </c>
      <c r="X15" s="8">
        <v>60.4</v>
      </c>
      <c r="Y15" s="8">
        <v>2.6</v>
      </c>
      <c r="Z15" s="8">
        <v>10.3</v>
      </c>
      <c r="AA15" s="8">
        <v>12.8</v>
      </c>
      <c r="AB15" s="8">
        <v>2.1</v>
      </c>
      <c r="AC15" s="8">
        <v>5.7</v>
      </c>
      <c r="AD15" s="8">
        <v>3.6</v>
      </c>
      <c r="AE15" s="8">
        <v>1.3</v>
      </c>
      <c r="AF15" s="8">
        <v>1.2</v>
      </c>
      <c r="AG15" s="8">
        <v>1.3</v>
      </c>
      <c r="AH15" s="8">
        <v>3.1</v>
      </c>
      <c r="AI15" s="8">
        <v>8.3000000000000007</v>
      </c>
      <c r="AJ15" s="8">
        <v>114</v>
      </c>
      <c r="AK15" s="8">
        <v>98.1</v>
      </c>
      <c r="AL15" s="8">
        <v>32.9</v>
      </c>
      <c r="AM15" s="8">
        <v>7.9</v>
      </c>
      <c r="AN15" s="8">
        <v>27.7</v>
      </c>
      <c r="AO15" s="8">
        <v>10.6</v>
      </c>
      <c r="AP15" s="8">
        <v>24.975999999999999</v>
      </c>
      <c r="AQ15" s="8">
        <v>29</v>
      </c>
      <c r="AR15" s="8">
        <v>3</v>
      </c>
      <c r="AS15" s="8">
        <v>10</v>
      </c>
      <c r="AT15" s="8">
        <v>500</v>
      </c>
      <c r="AU15" s="8">
        <v>28.5</v>
      </c>
      <c r="AV15" s="8">
        <v>12.88</v>
      </c>
      <c r="AW15" s="8">
        <v>1.2131646380525305</v>
      </c>
      <c r="AX15" s="8">
        <v>16.8</v>
      </c>
      <c r="AY15" s="8">
        <v>4.7</v>
      </c>
      <c r="AZ15" s="8">
        <v>48.800000000000004</v>
      </c>
      <c r="BA15" s="8">
        <v>1.58</v>
      </c>
      <c r="BB15" s="8">
        <v>2.4</v>
      </c>
      <c r="BC15" s="8">
        <v>1.4</v>
      </c>
      <c r="BD15" s="8">
        <v>1714.5690538965482</v>
      </c>
      <c r="BE15" s="8">
        <v>30.5</v>
      </c>
      <c r="BF15" s="8">
        <v>12</v>
      </c>
      <c r="BG15" s="8">
        <v>18.399999999999999</v>
      </c>
      <c r="BH15" s="8">
        <v>59.6</v>
      </c>
      <c r="BI15" s="8">
        <v>35.095000000000006</v>
      </c>
      <c r="BJ15" s="8">
        <v>61.2</v>
      </c>
      <c r="BK15" s="8">
        <v>36.799999999999997</v>
      </c>
      <c r="BL15" s="8">
        <v>106.78</v>
      </c>
      <c r="BM15" s="8">
        <v>23.4</v>
      </c>
      <c r="BN15" s="8">
        <v>15.9</v>
      </c>
      <c r="BO15" s="8">
        <v>57.9</v>
      </c>
      <c r="BP15" s="8">
        <v>11</v>
      </c>
      <c r="BQ15" s="8">
        <v>7.5</v>
      </c>
      <c r="BR15" s="8">
        <v>0.27500000000000002</v>
      </c>
      <c r="BS15" s="8">
        <v>9.1</v>
      </c>
      <c r="BT15" s="8">
        <v>11.5</v>
      </c>
      <c r="BU15" s="8">
        <v>20.340000000000003</v>
      </c>
      <c r="BV15" s="8">
        <v>11.7</v>
      </c>
      <c r="BW15" s="8">
        <v>6.5</v>
      </c>
      <c r="BX15" s="8">
        <v>32</v>
      </c>
      <c r="BY15" s="8">
        <v>34.700000000000003</v>
      </c>
      <c r="BZ15" s="8">
        <v>16.666666666666668</v>
      </c>
      <c r="CA15" s="8">
        <v>38.600000000000009</v>
      </c>
      <c r="CB15" s="8">
        <v>0.35638223655434415</v>
      </c>
      <c r="CC15" s="8">
        <v>0.75</v>
      </c>
      <c r="CD15" s="8">
        <v>0.56000000000000005</v>
      </c>
      <c r="CE15" s="8">
        <v>0.67398035447362803</v>
      </c>
      <c r="CF15" s="8">
        <v>0.48000000000000004</v>
      </c>
      <c r="CG15" s="8">
        <v>0.26111111111111113</v>
      </c>
      <c r="CH15" s="8">
        <v>0.97600000000000009</v>
      </c>
      <c r="CI15" s="8">
        <v>0.52666666666666673</v>
      </c>
      <c r="CJ15" s="8">
        <v>0.51200000000000001</v>
      </c>
      <c r="CK15" s="8">
        <v>0.48</v>
      </c>
      <c r="CL15" s="8">
        <v>0.60869565217391308</v>
      </c>
      <c r="CM15" s="8">
        <v>0.95253836327586017</v>
      </c>
      <c r="CN15" s="8">
        <v>0.85142857142857142</v>
      </c>
      <c r="CO15" s="8">
        <v>0.87428571428571433</v>
      </c>
      <c r="CP15" s="8">
        <v>0.91999999999999993</v>
      </c>
      <c r="CQ15" s="8">
        <v>0.97072727272727277</v>
      </c>
      <c r="CR15" s="8">
        <v>0.97499999999999998</v>
      </c>
      <c r="CS15" s="8">
        <v>0.83559523809523828</v>
      </c>
      <c r="CT15" s="8">
        <v>0.93529411764705883</v>
      </c>
      <c r="CU15" s="8">
        <v>0.93387096774193545</v>
      </c>
      <c r="CV15" s="8">
        <v>0.91666666666666663</v>
      </c>
      <c r="CW15" s="8">
        <v>0.625</v>
      </c>
      <c r="CX15" s="8">
        <v>0.91666666666666674</v>
      </c>
      <c r="CY15" s="8">
        <v>1.0111111111111111</v>
      </c>
      <c r="CZ15" s="8">
        <v>0.57499999999999996</v>
      </c>
      <c r="DA15" s="8">
        <v>0.96857142857142875</v>
      </c>
      <c r="DB15" s="8">
        <v>0.55714285714285716</v>
      </c>
      <c r="DC15" s="8">
        <v>0.65</v>
      </c>
      <c r="DD15" s="8">
        <v>0.96969696969696972</v>
      </c>
      <c r="DE15" s="8">
        <v>0.96388888888888902</v>
      </c>
      <c r="DF15" s="8">
        <v>0.55555555555555558</v>
      </c>
      <c r="DG15" s="8">
        <v>0.96500000000000019</v>
      </c>
      <c r="DH15" s="8">
        <v>0.93784799093248461</v>
      </c>
      <c r="DI15" s="8">
        <v>0.77154194265186249</v>
      </c>
    </row>
    <row r="16" spans="1:113" x14ac:dyDescent="0.25">
      <c r="A16" t="s">
        <v>64</v>
      </c>
      <c r="B16" t="s">
        <v>93</v>
      </c>
      <c r="C16" t="s">
        <v>29</v>
      </c>
      <c r="D16">
        <v>11.5</v>
      </c>
      <c r="E16" t="s">
        <v>65</v>
      </c>
      <c r="F16">
        <v>105.36</v>
      </c>
      <c r="G16">
        <v>25</v>
      </c>
      <c r="H16">
        <v>53</v>
      </c>
      <c r="I16">
        <v>46</v>
      </c>
      <c r="J16">
        <v>7</v>
      </c>
      <c r="K16" s="8">
        <v>0.86792452830188682</v>
      </c>
      <c r="L16" s="8">
        <v>14937.166666666701</v>
      </c>
      <c r="M16" s="8">
        <v>30.8</v>
      </c>
      <c r="N16" s="8">
        <v>1632.4</v>
      </c>
      <c r="O16" s="8">
        <v>29.7</v>
      </c>
      <c r="P16" s="8">
        <v>10.9</v>
      </c>
      <c r="Q16" s="8">
        <v>19.8</v>
      </c>
      <c r="R16" s="8">
        <v>55.3</v>
      </c>
      <c r="S16" s="8">
        <v>1.5</v>
      </c>
      <c r="T16" s="8">
        <v>4.7</v>
      </c>
      <c r="U16" s="8">
        <v>31.7</v>
      </c>
      <c r="V16" s="8">
        <v>6.3</v>
      </c>
      <c r="W16" s="8">
        <v>10.199999999999999</v>
      </c>
      <c r="X16" s="8">
        <v>62.2</v>
      </c>
      <c r="Y16" s="8">
        <v>2.2999999999999998</v>
      </c>
      <c r="Z16" s="8">
        <v>11.3</v>
      </c>
      <c r="AA16" s="8">
        <v>13.7</v>
      </c>
      <c r="AB16" s="8">
        <v>2.5</v>
      </c>
      <c r="AC16" s="8">
        <v>5.8</v>
      </c>
      <c r="AD16" s="8">
        <v>3.7</v>
      </c>
      <c r="AE16" s="8">
        <v>1</v>
      </c>
      <c r="AF16" s="8">
        <v>1.1000000000000001</v>
      </c>
      <c r="AG16" s="8">
        <v>1.1000000000000001</v>
      </c>
      <c r="AH16" s="8">
        <v>3.1</v>
      </c>
      <c r="AI16" s="8">
        <v>8.1999999999999993</v>
      </c>
      <c r="AJ16" s="8">
        <v>113.7</v>
      </c>
      <c r="AK16" s="8">
        <v>96.9</v>
      </c>
      <c r="AL16" s="8">
        <v>32.799999999999997</v>
      </c>
      <c r="AM16" s="8">
        <v>7.1</v>
      </c>
      <c r="AN16" s="8">
        <v>30.2</v>
      </c>
      <c r="AO16" s="8">
        <v>11.1</v>
      </c>
      <c r="AP16" s="8">
        <v>24.895999999999997</v>
      </c>
      <c r="AQ16" s="8">
        <v>48</v>
      </c>
      <c r="AR16" s="8">
        <v>4</v>
      </c>
      <c r="AS16" s="8">
        <v>10.4</v>
      </c>
      <c r="AT16" s="8">
        <v>531.79999999999995</v>
      </c>
      <c r="AU16" s="8">
        <v>29.7</v>
      </c>
      <c r="AV16" s="8">
        <v>13.36</v>
      </c>
      <c r="AW16" s="8">
        <v>1.1929627249357329</v>
      </c>
      <c r="AX16" s="8">
        <v>17.3</v>
      </c>
      <c r="AY16" s="8">
        <v>5.8</v>
      </c>
      <c r="AZ16" s="8">
        <v>49.199999999999996</v>
      </c>
      <c r="BA16" s="8">
        <v>1.56</v>
      </c>
      <c r="BB16" s="8">
        <v>2.1</v>
      </c>
      <c r="BC16" s="8">
        <v>1.5</v>
      </c>
      <c r="BD16" s="8">
        <v>1727.9060192338841</v>
      </c>
      <c r="BE16" s="8">
        <v>31.8</v>
      </c>
      <c r="BF16" s="8">
        <v>13</v>
      </c>
      <c r="BG16" s="8">
        <v>19.399999999999999</v>
      </c>
      <c r="BH16" s="8">
        <v>59.1</v>
      </c>
      <c r="BI16" s="8">
        <v>35.54</v>
      </c>
      <c r="BJ16" s="8">
        <v>61.2</v>
      </c>
      <c r="BK16" s="8">
        <v>36.200000000000003</v>
      </c>
      <c r="BL16" s="8">
        <v>107.53</v>
      </c>
      <c r="BM16" s="8">
        <v>23.7</v>
      </c>
      <c r="BN16" s="8">
        <v>16.8</v>
      </c>
      <c r="BO16" s="8">
        <v>57.5</v>
      </c>
      <c r="BP16" s="8">
        <v>11.8</v>
      </c>
      <c r="BQ16" s="8">
        <v>7.96</v>
      </c>
      <c r="BR16" s="8">
        <v>0.28199999999999997</v>
      </c>
      <c r="BS16" s="8">
        <v>9</v>
      </c>
      <c r="BT16" s="8">
        <v>10.9840851090441</v>
      </c>
      <c r="BU16" s="8">
        <v>19.510000000000009</v>
      </c>
      <c r="BV16" s="8">
        <v>11.16</v>
      </c>
      <c r="BW16" s="8">
        <v>6</v>
      </c>
      <c r="BX16" s="8">
        <v>31.71</v>
      </c>
      <c r="BY16" s="8">
        <v>34.799999999999997</v>
      </c>
      <c r="BZ16" s="8">
        <v>17.726666666666667</v>
      </c>
      <c r="CA16" s="8">
        <v>38.799999999999997</v>
      </c>
      <c r="CB16" s="8">
        <v>0.35615082078420712</v>
      </c>
      <c r="CC16" s="8">
        <v>0.78157894736842104</v>
      </c>
      <c r="CD16" s="8">
        <v>0.5808695652173913</v>
      </c>
      <c r="CE16" s="8">
        <v>0.66275706940874046</v>
      </c>
      <c r="CF16" s="8">
        <v>0.49428571428571433</v>
      </c>
      <c r="CG16" s="8">
        <v>0.32222222222222219</v>
      </c>
      <c r="CH16" s="8">
        <v>0.98399999999999987</v>
      </c>
      <c r="CI16" s="8">
        <v>0.52</v>
      </c>
      <c r="CJ16" s="8">
        <v>0.54799999999999993</v>
      </c>
      <c r="CK16" s="8">
        <v>0.42000000000000004</v>
      </c>
      <c r="CL16" s="8">
        <v>0.65217391304347827</v>
      </c>
      <c r="CM16" s="8">
        <v>0.95994778846326889</v>
      </c>
      <c r="CN16" s="8">
        <v>0.84428571428571431</v>
      </c>
      <c r="CO16" s="8">
        <v>0.87428571428571433</v>
      </c>
      <c r="CP16" s="8">
        <v>0.90500000000000003</v>
      </c>
      <c r="CQ16" s="8">
        <v>0.97754545454545461</v>
      </c>
      <c r="CR16" s="8">
        <v>0.98749999999999993</v>
      </c>
      <c r="CS16" s="8">
        <v>0.84619047619047616</v>
      </c>
      <c r="CT16" s="8">
        <v>0.9882352941176471</v>
      </c>
      <c r="CU16" s="8">
        <v>0.92741935483870963</v>
      </c>
      <c r="CV16" s="8">
        <v>0.98333333333333339</v>
      </c>
      <c r="CW16" s="8">
        <v>0.66333333333333333</v>
      </c>
      <c r="CX16" s="8">
        <v>0.94</v>
      </c>
      <c r="CY16" s="8">
        <v>1</v>
      </c>
      <c r="CZ16" s="8">
        <v>0.54920425545220497</v>
      </c>
      <c r="DA16" s="8">
        <v>0.92904761904761946</v>
      </c>
      <c r="DB16" s="8">
        <v>0.53142857142857147</v>
      </c>
      <c r="DC16" s="8">
        <v>0.6</v>
      </c>
      <c r="DD16" s="8">
        <v>0.96090909090909093</v>
      </c>
      <c r="DE16" s="8">
        <v>0.96666666666666656</v>
      </c>
      <c r="DF16" s="8">
        <v>0.59088888888888891</v>
      </c>
      <c r="DG16" s="8">
        <v>0.97</v>
      </c>
      <c r="DH16" s="8">
        <v>0.93723900206370292</v>
      </c>
      <c r="DI16" s="8">
        <v>0.77807337466863635</v>
      </c>
    </row>
    <row r="17" spans="1:113" x14ac:dyDescent="0.25">
      <c r="A17" t="s">
        <v>66</v>
      </c>
      <c r="B17" t="s">
        <v>91</v>
      </c>
      <c r="C17" t="s">
        <v>62</v>
      </c>
      <c r="D17">
        <v>11</v>
      </c>
      <c r="E17" t="s">
        <v>67</v>
      </c>
      <c r="F17">
        <v>103.62</v>
      </c>
      <c r="G17">
        <v>30</v>
      </c>
      <c r="H17">
        <v>19</v>
      </c>
      <c r="I17">
        <v>13</v>
      </c>
      <c r="J17">
        <v>6</v>
      </c>
      <c r="K17" s="8">
        <v>0.68421052631578949</v>
      </c>
      <c r="L17" s="8">
        <v>5826.7000000000116</v>
      </c>
      <c r="M17" s="8">
        <v>36.799999999999997</v>
      </c>
      <c r="N17" s="8">
        <v>699.19999999999993</v>
      </c>
      <c r="O17" s="8">
        <v>38.9</v>
      </c>
      <c r="P17" s="8">
        <v>10.7</v>
      </c>
      <c r="Q17" s="8">
        <v>24.1</v>
      </c>
      <c r="R17" s="8">
        <v>44.5</v>
      </c>
      <c r="S17" s="8">
        <v>4.9000000000000004</v>
      </c>
      <c r="T17" s="8">
        <v>13.9</v>
      </c>
      <c r="U17" s="8">
        <v>35.5</v>
      </c>
      <c r="V17" s="8">
        <v>12.5</v>
      </c>
      <c r="W17" s="8">
        <v>14.4</v>
      </c>
      <c r="X17" s="8">
        <v>86.5</v>
      </c>
      <c r="Y17" s="8">
        <v>0.9</v>
      </c>
      <c r="Z17" s="8">
        <v>5.0999999999999996</v>
      </c>
      <c r="AA17" s="8">
        <v>5.9</v>
      </c>
      <c r="AB17" s="8">
        <v>0.3</v>
      </c>
      <c r="AC17" s="8">
        <v>7.8</v>
      </c>
      <c r="AD17" s="8">
        <v>5.3</v>
      </c>
      <c r="AE17" s="8">
        <v>1.7</v>
      </c>
      <c r="AF17" s="8">
        <v>0.5</v>
      </c>
      <c r="AG17" s="8">
        <v>1</v>
      </c>
      <c r="AH17" s="8">
        <v>3.1</v>
      </c>
      <c r="AI17" s="8">
        <v>8.8000000000000007</v>
      </c>
      <c r="AJ17" s="8">
        <v>115.2</v>
      </c>
      <c r="AK17" s="8">
        <v>104.8</v>
      </c>
      <c r="AL17" s="8">
        <v>39.799999999999997</v>
      </c>
      <c r="AM17" s="8">
        <v>2.2000000000000002</v>
      </c>
      <c r="AN17" s="8">
        <v>12.3</v>
      </c>
      <c r="AO17" s="8">
        <v>12.3</v>
      </c>
      <c r="AP17" s="8">
        <v>33.872</v>
      </c>
      <c r="AQ17" s="8">
        <v>6</v>
      </c>
      <c r="AR17" s="8">
        <v>0</v>
      </c>
      <c r="AS17" s="8">
        <v>13</v>
      </c>
      <c r="AT17" s="8">
        <v>670</v>
      </c>
      <c r="AU17" s="8">
        <v>16.599999999999998</v>
      </c>
      <c r="AV17" s="8">
        <v>8.0900000000000016</v>
      </c>
      <c r="AW17" s="8">
        <v>1.1484411903637222</v>
      </c>
      <c r="AX17" s="8">
        <v>18.3</v>
      </c>
      <c r="AY17" s="8">
        <v>0.7</v>
      </c>
      <c r="AZ17" s="8">
        <v>52.599999999999994</v>
      </c>
      <c r="BA17" s="8">
        <v>1.49</v>
      </c>
      <c r="BB17" s="8">
        <v>2.7</v>
      </c>
      <c r="BC17" s="8">
        <v>1.6</v>
      </c>
      <c r="BD17" s="8">
        <v>1643.0587046346031</v>
      </c>
      <c r="BE17" s="8">
        <v>51.9</v>
      </c>
      <c r="BF17" s="8">
        <v>14</v>
      </c>
      <c r="BG17" s="8">
        <v>7.3</v>
      </c>
      <c r="BH17" s="8">
        <v>54.8</v>
      </c>
      <c r="BI17" s="8">
        <v>34.664999999999999</v>
      </c>
      <c r="BJ17" s="8">
        <v>63.9</v>
      </c>
      <c r="BK17" s="8">
        <v>38.299999999999997</v>
      </c>
      <c r="BL17" s="8">
        <v>105.51</v>
      </c>
      <c r="BM17" s="8">
        <v>20.6</v>
      </c>
      <c r="BN17" s="8">
        <v>10.4</v>
      </c>
      <c r="BO17" s="8">
        <v>59.2</v>
      </c>
      <c r="BP17" s="8">
        <v>7.8</v>
      </c>
      <c r="BQ17" s="8">
        <v>7</v>
      </c>
      <c r="BR17" s="8">
        <v>0.28000000000000003</v>
      </c>
      <c r="BS17" s="8">
        <v>7</v>
      </c>
      <c r="BT17" s="8">
        <v>15</v>
      </c>
      <c r="BU17" s="8">
        <v>18.980000000000008</v>
      </c>
      <c r="BV17" s="8">
        <v>11</v>
      </c>
      <c r="BW17" s="8">
        <v>7</v>
      </c>
      <c r="BX17" s="8">
        <v>29.8</v>
      </c>
      <c r="BY17" s="8">
        <v>34.199999999999996</v>
      </c>
      <c r="BZ17" s="8">
        <v>22.333333333333332</v>
      </c>
      <c r="CA17" s="8">
        <v>38.899999999999991</v>
      </c>
      <c r="CB17" s="8">
        <v>0.34933201293937477</v>
      </c>
      <c r="CC17" s="8">
        <v>0.43684210526315786</v>
      </c>
      <c r="CD17" s="8">
        <v>0.35173913043478267</v>
      </c>
      <c r="CE17" s="8">
        <v>0.63802288353540115</v>
      </c>
      <c r="CF17" s="8">
        <v>0.52285714285714291</v>
      </c>
      <c r="CG17" s="8">
        <v>3.888888888888889E-2</v>
      </c>
      <c r="CH17" s="8">
        <v>1.0519999999999998</v>
      </c>
      <c r="CI17" s="8">
        <v>0.49666666666666665</v>
      </c>
      <c r="CJ17" s="8">
        <v>0.23600000000000002</v>
      </c>
      <c r="CK17" s="8">
        <v>0.54</v>
      </c>
      <c r="CL17" s="8">
        <v>0.69565217391304357</v>
      </c>
      <c r="CM17" s="8">
        <v>0.91281039146366838</v>
      </c>
      <c r="CN17" s="8">
        <v>0.78285714285714281</v>
      </c>
      <c r="CO17" s="8">
        <v>0.91285714285714281</v>
      </c>
      <c r="CP17" s="8">
        <v>0.95749999999999991</v>
      </c>
      <c r="CQ17" s="8">
        <v>0.95918181818181825</v>
      </c>
      <c r="CR17" s="8">
        <v>0.85833333333333339</v>
      </c>
      <c r="CS17" s="8">
        <v>0.82535714285714279</v>
      </c>
      <c r="CT17" s="8">
        <v>0.61176470588235299</v>
      </c>
      <c r="CU17" s="8">
        <v>0.95483870967741935</v>
      </c>
      <c r="CV17" s="8">
        <v>0.65</v>
      </c>
      <c r="CW17" s="8">
        <v>0.58333333333333337</v>
      </c>
      <c r="CX17" s="8">
        <v>0.93333333333333346</v>
      </c>
      <c r="CY17" s="8">
        <v>0.77777777777777779</v>
      </c>
      <c r="CZ17" s="8">
        <v>0.75</v>
      </c>
      <c r="DA17" s="8">
        <v>0.90380952380952417</v>
      </c>
      <c r="DB17" s="8">
        <v>0.52380952380952384</v>
      </c>
      <c r="DC17" s="8">
        <v>0.7</v>
      </c>
      <c r="DD17" s="8">
        <v>0.90303030303030307</v>
      </c>
      <c r="DE17" s="8">
        <v>0.94999999999999984</v>
      </c>
      <c r="DF17" s="8">
        <v>0.74444444444444435</v>
      </c>
      <c r="DG17" s="8">
        <v>0.97249999999999981</v>
      </c>
      <c r="DH17" s="8">
        <v>0.91929477089309153</v>
      </c>
      <c r="DI17" s="8">
        <v>0.72173444965938871</v>
      </c>
    </row>
    <row r="18" spans="1:113" x14ac:dyDescent="0.25">
      <c r="A18" t="s">
        <v>66</v>
      </c>
      <c r="B18" t="s">
        <v>92</v>
      </c>
      <c r="C18" t="s">
        <v>62</v>
      </c>
      <c r="D18">
        <v>11</v>
      </c>
      <c r="E18" t="s">
        <v>67</v>
      </c>
      <c r="F18">
        <v>103.62</v>
      </c>
      <c r="G18">
        <v>30</v>
      </c>
      <c r="H18">
        <v>33</v>
      </c>
      <c r="I18">
        <v>23</v>
      </c>
      <c r="J18">
        <v>10</v>
      </c>
      <c r="K18" s="8">
        <v>0.69696969696969702</v>
      </c>
      <c r="L18" s="8">
        <v>11653.400000000023</v>
      </c>
      <c r="M18" s="8">
        <v>37.5</v>
      </c>
      <c r="N18" s="8">
        <v>1237.5</v>
      </c>
      <c r="O18" s="8">
        <v>38.200000000000003</v>
      </c>
      <c r="P18" s="8">
        <v>11.2</v>
      </c>
      <c r="Q18" s="8">
        <v>24.3</v>
      </c>
      <c r="R18" s="8">
        <v>46.1</v>
      </c>
      <c r="S18" s="8">
        <v>5.2</v>
      </c>
      <c r="T18" s="8">
        <v>13.5</v>
      </c>
      <c r="U18" s="8">
        <v>38.299999999999997</v>
      </c>
      <c r="V18" s="8">
        <v>10.6</v>
      </c>
      <c r="W18" s="8">
        <v>12.3</v>
      </c>
      <c r="X18" s="8">
        <v>86</v>
      </c>
      <c r="Y18" s="8">
        <v>1</v>
      </c>
      <c r="Z18" s="8">
        <v>4.8</v>
      </c>
      <c r="AA18" s="8">
        <v>5.8</v>
      </c>
      <c r="AB18" s="8">
        <v>0.3</v>
      </c>
      <c r="AC18" s="8">
        <v>7.5</v>
      </c>
      <c r="AD18" s="8">
        <v>4.7</v>
      </c>
      <c r="AE18" s="8">
        <v>1.8</v>
      </c>
      <c r="AF18" s="8">
        <v>0.8</v>
      </c>
      <c r="AG18" s="8">
        <v>1.2</v>
      </c>
      <c r="AH18" s="8">
        <v>3.3</v>
      </c>
      <c r="AI18" s="8">
        <v>8.1999999999999993</v>
      </c>
      <c r="AJ18" s="8">
        <v>115.6</v>
      </c>
      <c r="AK18" s="8">
        <v>107</v>
      </c>
      <c r="AL18" s="8">
        <v>36.5</v>
      </c>
      <c r="AM18" s="8">
        <v>2.5</v>
      </c>
      <c r="AN18" s="8">
        <v>11.7</v>
      </c>
      <c r="AO18" s="8">
        <v>11.3</v>
      </c>
      <c r="AP18" s="8">
        <v>32.44</v>
      </c>
      <c r="AQ18" s="8">
        <v>10</v>
      </c>
      <c r="AR18" s="8">
        <v>0</v>
      </c>
      <c r="AS18" s="8">
        <v>12.5</v>
      </c>
      <c r="AT18" s="8">
        <v>650</v>
      </c>
      <c r="AU18" s="8">
        <v>17.200000000000003</v>
      </c>
      <c r="AV18" s="8">
        <v>8.4999999999999982</v>
      </c>
      <c r="AW18" s="8">
        <v>1.1775585696670778</v>
      </c>
      <c r="AX18" s="8">
        <v>18</v>
      </c>
      <c r="AY18" s="8">
        <v>0.6</v>
      </c>
      <c r="AZ18" s="8">
        <v>51.5</v>
      </c>
      <c r="BA18" s="8">
        <v>1.6</v>
      </c>
      <c r="BB18" s="8">
        <v>3.1</v>
      </c>
      <c r="BC18" s="8">
        <v>1.6</v>
      </c>
      <c r="BD18" s="8">
        <v>1644.5019800788257</v>
      </c>
      <c r="BE18" s="8">
        <v>43.6</v>
      </c>
      <c r="BF18" s="8">
        <v>13</v>
      </c>
      <c r="BG18" s="8">
        <v>7.1</v>
      </c>
      <c r="BH18" s="8">
        <v>56.7</v>
      </c>
      <c r="BI18" s="8">
        <v>33.89</v>
      </c>
      <c r="BJ18" s="8">
        <v>64.2</v>
      </c>
      <c r="BK18" s="8">
        <v>37</v>
      </c>
      <c r="BL18" s="8">
        <v>103.31</v>
      </c>
      <c r="BM18" s="8">
        <v>19.899999999999999</v>
      </c>
      <c r="BN18" s="8">
        <v>8.5</v>
      </c>
      <c r="BO18" s="8">
        <v>59.7</v>
      </c>
      <c r="BP18" s="8">
        <v>6.5</v>
      </c>
      <c r="BQ18" s="8">
        <v>6.5</v>
      </c>
      <c r="BR18" s="8">
        <v>0.26</v>
      </c>
      <c r="BS18" s="8">
        <v>6.5</v>
      </c>
      <c r="BT18" s="8">
        <v>14.5</v>
      </c>
      <c r="BU18" s="8">
        <v>19.91</v>
      </c>
      <c r="BV18" s="8">
        <v>11.9</v>
      </c>
      <c r="BW18" s="8">
        <v>7.5</v>
      </c>
      <c r="BX18" s="8">
        <v>30</v>
      </c>
      <c r="BY18" s="8">
        <v>34.599999999999987</v>
      </c>
      <c r="BZ18" s="8">
        <v>21.666666666666668</v>
      </c>
      <c r="CA18" s="8">
        <v>38.299999999999997</v>
      </c>
      <c r="CB18" s="8">
        <v>0.35320079778678498</v>
      </c>
      <c r="CC18" s="8">
        <v>0.4526315789473685</v>
      </c>
      <c r="CD18" s="8">
        <v>0.36956521739130427</v>
      </c>
      <c r="CE18" s="8">
        <v>0.65419920537059884</v>
      </c>
      <c r="CF18" s="8">
        <v>0.51428571428571423</v>
      </c>
      <c r="CG18" s="8">
        <v>3.3333333333333333E-2</v>
      </c>
      <c r="CH18" s="8">
        <v>1.03</v>
      </c>
      <c r="CI18" s="8">
        <v>0.53333333333333333</v>
      </c>
      <c r="CJ18" s="8">
        <v>0.23199999999999998</v>
      </c>
      <c r="CK18" s="8">
        <v>0.62</v>
      </c>
      <c r="CL18" s="8">
        <v>0.69565217391304357</v>
      </c>
      <c r="CM18" s="8">
        <v>0.91361221115490321</v>
      </c>
      <c r="CN18" s="8">
        <v>0.81</v>
      </c>
      <c r="CO18" s="8">
        <v>0.91714285714285715</v>
      </c>
      <c r="CP18" s="8">
        <v>0.92500000000000004</v>
      </c>
      <c r="CQ18" s="8">
        <v>0.93918181818181823</v>
      </c>
      <c r="CR18" s="8">
        <v>0.82916666666666661</v>
      </c>
      <c r="CS18" s="8">
        <v>0.8069047619047619</v>
      </c>
      <c r="CT18" s="8">
        <v>0.5</v>
      </c>
      <c r="CU18" s="8">
        <v>0.96290322580645171</v>
      </c>
      <c r="CV18" s="8">
        <v>0.54166666666666663</v>
      </c>
      <c r="CW18" s="8">
        <v>0.54166666666666663</v>
      </c>
      <c r="CX18" s="8">
        <v>0.8666666666666667</v>
      </c>
      <c r="CY18" s="8">
        <v>0.72222222222222221</v>
      </c>
      <c r="CZ18" s="8">
        <v>0.72499999999999998</v>
      </c>
      <c r="DA18" s="8">
        <v>0.9480952380952381</v>
      </c>
      <c r="DB18" s="8">
        <v>0.56666666666666665</v>
      </c>
      <c r="DC18" s="8">
        <v>0.75</v>
      </c>
      <c r="DD18" s="8">
        <v>0.90909090909090906</v>
      </c>
      <c r="DE18" s="8">
        <v>0.96111111111111081</v>
      </c>
      <c r="DF18" s="8">
        <v>0.72222222222222221</v>
      </c>
      <c r="DG18" s="8">
        <v>0.95749999999999991</v>
      </c>
      <c r="DH18" s="8">
        <v>0.92947578364943417</v>
      </c>
      <c r="DI18" s="8">
        <v>0.71500925782781122</v>
      </c>
    </row>
    <row r="19" spans="1:113" x14ac:dyDescent="0.25">
      <c r="A19" t="s">
        <v>66</v>
      </c>
      <c r="B19" t="s">
        <v>93</v>
      </c>
      <c r="C19" t="s">
        <v>62</v>
      </c>
      <c r="D19">
        <v>11</v>
      </c>
      <c r="E19" t="s">
        <v>67</v>
      </c>
      <c r="F19">
        <v>103.62</v>
      </c>
      <c r="G19">
        <v>30</v>
      </c>
      <c r="H19">
        <v>56</v>
      </c>
      <c r="I19">
        <v>38</v>
      </c>
      <c r="J19">
        <v>18</v>
      </c>
      <c r="K19" s="8">
        <v>0.6785714285714286</v>
      </c>
      <c r="L19" s="8">
        <v>17656.666666666701</v>
      </c>
      <c r="M19" s="8">
        <v>36.799999999999997</v>
      </c>
      <c r="N19" s="8">
        <v>2060.7999999999997</v>
      </c>
      <c r="O19" s="8">
        <v>34.9</v>
      </c>
      <c r="P19" s="8">
        <v>10.1</v>
      </c>
      <c r="Q19" s="8">
        <v>23</v>
      </c>
      <c r="R19" s="8">
        <v>44</v>
      </c>
      <c r="S19" s="8">
        <v>4.5999999999999996</v>
      </c>
      <c r="T19" s="8">
        <v>12.8</v>
      </c>
      <c r="U19" s="8">
        <v>36</v>
      </c>
      <c r="V19" s="8">
        <v>10.1</v>
      </c>
      <c r="W19" s="8">
        <v>11.7</v>
      </c>
      <c r="X19" s="8">
        <v>86.4</v>
      </c>
      <c r="Y19" s="8">
        <v>1.1000000000000001</v>
      </c>
      <c r="Z19" s="8">
        <v>5.3</v>
      </c>
      <c r="AA19" s="8">
        <v>6.4</v>
      </c>
      <c r="AB19" s="8">
        <v>0.4</v>
      </c>
      <c r="AC19" s="8">
        <v>7.3</v>
      </c>
      <c r="AD19" s="8">
        <v>4.4000000000000004</v>
      </c>
      <c r="AE19" s="8">
        <v>1.7</v>
      </c>
      <c r="AF19" s="8">
        <v>0.9</v>
      </c>
      <c r="AG19" s="8">
        <v>1.5</v>
      </c>
      <c r="AH19" s="8">
        <v>3.4</v>
      </c>
      <c r="AI19" s="8">
        <v>7.6</v>
      </c>
      <c r="AJ19" s="8">
        <v>114.9</v>
      </c>
      <c r="AK19" s="8">
        <v>107.8</v>
      </c>
      <c r="AL19" s="8">
        <v>35.1</v>
      </c>
      <c r="AM19" s="8">
        <v>2.7</v>
      </c>
      <c r="AN19" s="8">
        <v>13.1</v>
      </c>
      <c r="AO19" s="8">
        <v>11.3</v>
      </c>
      <c r="AP19" s="8">
        <v>30.527999999999999</v>
      </c>
      <c r="AQ19" s="8">
        <v>18</v>
      </c>
      <c r="AR19" s="8">
        <v>3</v>
      </c>
      <c r="AS19" s="8">
        <v>11.5</v>
      </c>
      <c r="AT19" s="8">
        <v>598.5</v>
      </c>
      <c r="AU19" s="8">
        <v>17.600000000000001</v>
      </c>
      <c r="AV19" s="8">
        <v>7.9500000000000011</v>
      </c>
      <c r="AW19" s="8">
        <v>1.1432127882599581</v>
      </c>
      <c r="AX19" s="8">
        <v>18.7</v>
      </c>
      <c r="AY19" s="8">
        <v>0.9</v>
      </c>
      <c r="AZ19" s="8">
        <v>48.599999999999994</v>
      </c>
      <c r="BA19" s="8">
        <v>1.65</v>
      </c>
      <c r="BB19" s="8">
        <v>3</v>
      </c>
      <c r="BC19" s="8">
        <v>1.5</v>
      </c>
      <c r="BD19" s="8">
        <v>1628.5886365516481</v>
      </c>
      <c r="BE19" s="8">
        <v>43.9</v>
      </c>
      <c r="BF19" s="8">
        <v>13</v>
      </c>
      <c r="BG19" s="8">
        <v>8</v>
      </c>
      <c r="BH19" s="8">
        <v>54</v>
      </c>
      <c r="BI19" s="8">
        <v>33.035000000000004</v>
      </c>
      <c r="BJ19" s="8">
        <v>62.1</v>
      </c>
      <c r="BK19" s="8">
        <v>35.9</v>
      </c>
      <c r="BL19" s="8">
        <v>102.92</v>
      </c>
      <c r="BM19" s="8">
        <v>18.5</v>
      </c>
      <c r="BN19" s="8">
        <v>7</v>
      </c>
      <c r="BO19" s="8">
        <v>57</v>
      </c>
      <c r="BP19" s="8">
        <v>5.2</v>
      </c>
      <c r="BQ19" s="8">
        <v>5.71</v>
      </c>
      <c r="BR19" s="8">
        <v>0.245</v>
      </c>
      <c r="BS19" s="8">
        <v>5.98</v>
      </c>
      <c r="BT19" s="8">
        <v>13.943843618677899</v>
      </c>
      <c r="BU19" s="8">
        <v>17.730000000000004</v>
      </c>
      <c r="BV19" s="8">
        <v>10.42</v>
      </c>
      <c r="BW19" s="8">
        <v>6.3</v>
      </c>
      <c r="BX19" s="8">
        <v>28.39</v>
      </c>
      <c r="BY19" s="8">
        <v>32.299999999999997</v>
      </c>
      <c r="BZ19" s="8">
        <v>19.95</v>
      </c>
      <c r="CA19" s="8">
        <v>35</v>
      </c>
      <c r="CB19" s="8">
        <v>0.33052668478710429</v>
      </c>
      <c r="CC19" s="8">
        <v>0.46315789473684216</v>
      </c>
      <c r="CD19" s="8">
        <v>0.34565217391304354</v>
      </c>
      <c r="CE19" s="8">
        <v>0.63511821569997673</v>
      </c>
      <c r="CF19" s="8">
        <v>0.53428571428571425</v>
      </c>
      <c r="CG19" s="8">
        <v>0.05</v>
      </c>
      <c r="CH19" s="8">
        <v>0.97199999999999986</v>
      </c>
      <c r="CI19" s="8">
        <v>0.54999999999999993</v>
      </c>
      <c r="CJ19" s="8">
        <v>0.25600000000000001</v>
      </c>
      <c r="CK19" s="8">
        <v>0.6</v>
      </c>
      <c r="CL19" s="8">
        <v>0.65217391304347827</v>
      </c>
      <c r="CM19" s="8">
        <v>0.90477146475091563</v>
      </c>
      <c r="CN19" s="8">
        <v>0.77142857142857146</v>
      </c>
      <c r="CO19" s="8">
        <v>0.88714285714285712</v>
      </c>
      <c r="CP19" s="8">
        <v>0.89749999999999996</v>
      </c>
      <c r="CQ19" s="8">
        <v>0.9356363636363636</v>
      </c>
      <c r="CR19" s="8">
        <v>0.77083333333333337</v>
      </c>
      <c r="CS19" s="8">
        <v>0.78654761904761916</v>
      </c>
      <c r="CT19" s="8">
        <v>0.41176470588235292</v>
      </c>
      <c r="CU19" s="8">
        <v>0.91935483870967738</v>
      </c>
      <c r="CV19" s="8">
        <v>0.43333333333333335</v>
      </c>
      <c r="CW19" s="8">
        <v>0.47583333333333333</v>
      </c>
      <c r="CX19" s="8">
        <v>0.81666666666666665</v>
      </c>
      <c r="CY19" s="8">
        <v>0.6644444444444445</v>
      </c>
      <c r="CZ19" s="8">
        <v>0.69719218093389501</v>
      </c>
      <c r="DA19" s="8">
        <v>0.84428571428571453</v>
      </c>
      <c r="DB19" s="8">
        <v>0.49619047619047618</v>
      </c>
      <c r="DC19" s="8">
        <v>0.63</v>
      </c>
      <c r="DD19" s="8">
        <v>0.86030303030303035</v>
      </c>
      <c r="DE19" s="8">
        <v>0.89722222222222214</v>
      </c>
      <c r="DF19" s="8">
        <v>0.66499999999999992</v>
      </c>
      <c r="DG19" s="8">
        <v>0.875</v>
      </c>
      <c r="DH19" s="8">
        <v>0.8698070652292218</v>
      </c>
      <c r="DI19" s="8">
        <v>0.67402019164228388</v>
      </c>
    </row>
    <row r="20" spans="1:113" x14ac:dyDescent="0.25">
      <c r="A20" t="s">
        <v>68</v>
      </c>
      <c r="B20" t="s">
        <v>91</v>
      </c>
      <c r="C20" t="s">
        <v>59</v>
      </c>
      <c r="D20">
        <v>10.5</v>
      </c>
      <c r="E20" t="s">
        <v>102</v>
      </c>
      <c r="F20">
        <v>98.46</v>
      </c>
      <c r="G20">
        <v>30</v>
      </c>
      <c r="H20">
        <v>14</v>
      </c>
      <c r="I20">
        <v>11</v>
      </c>
      <c r="J20">
        <v>3</v>
      </c>
      <c r="K20" s="8">
        <v>0.7857142857142857</v>
      </c>
      <c r="L20" s="8">
        <v>6724.1350000000111</v>
      </c>
      <c r="M20" s="8">
        <v>33.299999999999997</v>
      </c>
      <c r="N20" s="8">
        <v>466.19999999999993</v>
      </c>
      <c r="O20" s="8">
        <v>18.7</v>
      </c>
      <c r="P20" s="8">
        <v>5.4</v>
      </c>
      <c r="Q20" s="8">
        <v>12.6</v>
      </c>
      <c r="R20" s="8">
        <v>42.6</v>
      </c>
      <c r="S20" s="8">
        <v>0.6</v>
      </c>
      <c r="T20" s="8">
        <v>2.6</v>
      </c>
      <c r="U20" s="8">
        <v>24.3</v>
      </c>
      <c r="V20" s="8">
        <v>7.4</v>
      </c>
      <c r="W20" s="8">
        <v>8.5</v>
      </c>
      <c r="X20" s="8">
        <v>86.6</v>
      </c>
      <c r="Y20" s="8">
        <v>1.9</v>
      </c>
      <c r="Z20" s="8">
        <v>3.5</v>
      </c>
      <c r="AA20" s="8">
        <v>5.4</v>
      </c>
      <c r="AB20" s="8">
        <v>0.9</v>
      </c>
      <c r="AC20" s="8">
        <v>6.6</v>
      </c>
      <c r="AD20" s="8">
        <v>2.4</v>
      </c>
      <c r="AE20" s="8">
        <v>2.6</v>
      </c>
      <c r="AF20" s="8">
        <v>0.8</v>
      </c>
      <c r="AG20" s="8">
        <v>0.8</v>
      </c>
      <c r="AH20" s="8">
        <v>1.3</v>
      </c>
      <c r="AI20" s="8">
        <v>6.8</v>
      </c>
      <c r="AJ20" s="8">
        <v>112.9</v>
      </c>
      <c r="AK20" s="8">
        <v>101</v>
      </c>
      <c r="AL20" s="8">
        <v>30.5</v>
      </c>
      <c r="AM20" s="8">
        <v>6.4</v>
      </c>
      <c r="AN20" s="8">
        <v>10</v>
      </c>
      <c r="AO20" s="8">
        <v>9.6</v>
      </c>
      <c r="AP20" s="8">
        <v>16.336000000000002</v>
      </c>
      <c r="AQ20" s="8">
        <v>2</v>
      </c>
      <c r="AR20" s="8">
        <v>0</v>
      </c>
      <c r="AS20" s="8">
        <v>11</v>
      </c>
      <c r="AT20" s="8">
        <v>320</v>
      </c>
      <c r="AU20" s="8">
        <v>21.1</v>
      </c>
      <c r="AV20" s="8">
        <v>16.339999999999996</v>
      </c>
      <c r="AW20" s="8">
        <v>1.144711067580803</v>
      </c>
      <c r="AX20" s="8">
        <v>26.1</v>
      </c>
      <c r="AY20" s="8">
        <v>2.1</v>
      </c>
      <c r="AZ20" s="8">
        <v>30.700000000000003</v>
      </c>
      <c r="BA20" s="8">
        <v>2.74</v>
      </c>
      <c r="BB20" s="8">
        <v>4.0999999999999996</v>
      </c>
      <c r="BC20" s="8">
        <v>1.7</v>
      </c>
      <c r="BD20" s="8">
        <v>1542.8254927101902</v>
      </c>
      <c r="BE20" s="8">
        <v>58.7</v>
      </c>
      <c r="BF20" s="8">
        <v>12</v>
      </c>
      <c r="BG20" s="8">
        <v>8.3000000000000007</v>
      </c>
      <c r="BH20" s="8">
        <v>45.2</v>
      </c>
      <c r="BI20" s="8">
        <v>31.545000000000002</v>
      </c>
      <c r="BJ20" s="8">
        <v>57.4</v>
      </c>
      <c r="BK20" s="8">
        <v>24.4</v>
      </c>
      <c r="BL20" s="8">
        <v>98.34</v>
      </c>
      <c r="BM20" s="8">
        <v>16.8</v>
      </c>
      <c r="BN20" s="8">
        <v>11.9</v>
      </c>
      <c r="BO20" s="8">
        <v>42.8</v>
      </c>
      <c r="BP20" s="8">
        <v>9.3000000000000007</v>
      </c>
      <c r="BQ20" s="8">
        <v>5</v>
      </c>
      <c r="BR20" s="8">
        <v>0.26</v>
      </c>
      <c r="BS20" s="8">
        <v>5</v>
      </c>
      <c r="BT20" s="8">
        <v>10</v>
      </c>
      <c r="BU20" s="8">
        <v>11.699999999999998</v>
      </c>
      <c r="BV20" s="8">
        <v>4</v>
      </c>
      <c r="BW20" s="8">
        <v>3.3</v>
      </c>
      <c r="BX20" s="8">
        <v>22.8</v>
      </c>
      <c r="BY20" s="8">
        <v>23.400000000000006</v>
      </c>
      <c r="BZ20" s="8">
        <v>10.666666666666666</v>
      </c>
      <c r="CA20" s="8">
        <v>28.099999999999998</v>
      </c>
      <c r="CB20" s="8">
        <v>0.26049772241118979</v>
      </c>
      <c r="CC20" s="8">
        <v>0.5552631578947369</v>
      </c>
      <c r="CD20" s="8">
        <v>0.71043478260869553</v>
      </c>
      <c r="CE20" s="8">
        <v>0.6359505931004461</v>
      </c>
      <c r="CF20" s="8">
        <v>0.74571428571428577</v>
      </c>
      <c r="CG20" s="8">
        <v>0.11666666666666667</v>
      </c>
      <c r="CH20" s="8">
        <v>0.6140000000000001</v>
      </c>
      <c r="CI20" s="8">
        <v>0.91333333333333344</v>
      </c>
      <c r="CJ20" s="8">
        <v>0.21600000000000003</v>
      </c>
      <c r="CK20" s="8">
        <v>0.82</v>
      </c>
      <c r="CL20" s="8">
        <v>0.73913043478260876</v>
      </c>
      <c r="CM20" s="8">
        <v>0.8571252737278835</v>
      </c>
      <c r="CN20" s="8">
        <v>0.6457142857142858</v>
      </c>
      <c r="CO20" s="8">
        <v>0.82</v>
      </c>
      <c r="CP20" s="8">
        <v>0.61</v>
      </c>
      <c r="CQ20" s="8">
        <v>0.89400000000000002</v>
      </c>
      <c r="CR20" s="8">
        <v>0.70000000000000007</v>
      </c>
      <c r="CS20" s="8">
        <v>0.75107142857142861</v>
      </c>
      <c r="CT20" s="8">
        <v>0.70000000000000007</v>
      </c>
      <c r="CU20" s="8">
        <v>0.69032258064516128</v>
      </c>
      <c r="CV20" s="8">
        <v>0.77500000000000002</v>
      </c>
      <c r="CW20" s="8">
        <v>0.41666666666666669</v>
      </c>
      <c r="CX20" s="8">
        <v>0.8666666666666667</v>
      </c>
      <c r="CY20" s="8">
        <v>0.55555555555555558</v>
      </c>
      <c r="CZ20" s="8">
        <v>0.5</v>
      </c>
      <c r="DA20" s="8">
        <v>0.55714285714285705</v>
      </c>
      <c r="DB20" s="8">
        <v>0.19047619047619047</v>
      </c>
      <c r="DC20" s="8">
        <v>0.32999999999999996</v>
      </c>
      <c r="DD20" s="8">
        <v>0.69090909090909092</v>
      </c>
      <c r="DE20" s="8">
        <v>0.65000000000000013</v>
      </c>
      <c r="DF20" s="8">
        <v>0.35555555555555551</v>
      </c>
      <c r="DG20" s="8">
        <v>0.7024999999999999</v>
      </c>
      <c r="DH20" s="8">
        <v>0.68552032213470993</v>
      </c>
      <c r="DI20" s="8">
        <v>0.62533499149583816</v>
      </c>
    </row>
    <row r="21" spans="1:113" x14ac:dyDescent="0.25">
      <c r="A21" t="s">
        <v>68</v>
      </c>
      <c r="B21" t="s">
        <v>92</v>
      </c>
      <c r="C21" t="s">
        <v>59</v>
      </c>
      <c r="D21">
        <v>10.5</v>
      </c>
      <c r="E21" t="s">
        <v>102</v>
      </c>
      <c r="F21">
        <v>98.46</v>
      </c>
      <c r="G21">
        <v>30</v>
      </c>
      <c r="H21">
        <v>29</v>
      </c>
      <c r="I21">
        <v>22</v>
      </c>
      <c r="J21">
        <v>7</v>
      </c>
      <c r="K21" s="8">
        <v>0.75862068965517238</v>
      </c>
      <c r="L21" s="8">
        <v>13448.270000000022</v>
      </c>
      <c r="M21" s="8">
        <v>35.4</v>
      </c>
      <c r="N21" s="8">
        <v>1026.5999999999999</v>
      </c>
      <c r="O21" s="8">
        <v>20.8</v>
      </c>
      <c r="P21" s="8">
        <v>5.9</v>
      </c>
      <c r="Q21" s="8">
        <v>13.8</v>
      </c>
      <c r="R21" s="8">
        <v>43</v>
      </c>
      <c r="S21" s="8">
        <v>0.8</v>
      </c>
      <c r="T21" s="8">
        <v>3</v>
      </c>
      <c r="U21" s="8">
        <v>27.6</v>
      </c>
      <c r="V21" s="8">
        <v>8.1</v>
      </c>
      <c r="W21" s="8">
        <v>9.8000000000000007</v>
      </c>
      <c r="X21" s="8">
        <v>82.7</v>
      </c>
      <c r="Y21" s="8">
        <v>2.1</v>
      </c>
      <c r="Z21" s="8">
        <v>4.5999999999999996</v>
      </c>
      <c r="AA21" s="8">
        <v>6.6</v>
      </c>
      <c r="AB21" s="8">
        <v>0.8</v>
      </c>
      <c r="AC21" s="8">
        <v>6.6</v>
      </c>
      <c r="AD21" s="8">
        <v>2.5</v>
      </c>
      <c r="AE21" s="8">
        <v>2</v>
      </c>
      <c r="AF21" s="8">
        <v>0.6</v>
      </c>
      <c r="AG21" s="8">
        <v>0.8</v>
      </c>
      <c r="AH21" s="8">
        <v>1.3</v>
      </c>
      <c r="AI21" s="8">
        <v>7</v>
      </c>
      <c r="AJ21" s="8">
        <v>113.3</v>
      </c>
      <c r="AK21" s="8">
        <v>103.9</v>
      </c>
      <c r="AL21" s="8">
        <v>29.4</v>
      </c>
      <c r="AM21" s="8">
        <v>6.1</v>
      </c>
      <c r="AN21" s="8">
        <v>12.2</v>
      </c>
      <c r="AO21" s="8">
        <v>9.1</v>
      </c>
      <c r="AP21" s="8">
        <v>17.96</v>
      </c>
      <c r="AQ21" s="8">
        <v>5</v>
      </c>
      <c r="AR21" s="8">
        <v>3</v>
      </c>
      <c r="AS21" s="8">
        <v>10</v>
      </c>
      <c r="AT21" s="8">
        <v>370</v>
      </c>
      <c r="AU21" s="8">
        <v>21.1</v>
      </c>
      <c r="AV21" s="8">
        <v>15.05</v>
      </c>
      <c r="AW21" s="8">
        <v>1.158129175946548</v>
      </c>
      <c r="AX21" s="8">
        <v>24.2</v>
      </c>
      <c r="AY21" s="8">
        <v>1.9</v>
      </c>
      <c r="AZ21" s="8">
        <v>34</v>
      </c>
      <c r="BA21" s="8">
        <v>2.65</v>
      </c>
      <c r="BB21" s="8">
        <v>3.7</v>
      </c>
      <c r="BC21" s="8">
        <v>1.8</v>
      </c>
      <c r="BD21" s="8">
        <v>1568.9089022938283</v>
      </c>
      <c r="BE21" s="8">
        <v>58.7</v>
      </c>
      <c r="BF21" s="8">
        <v>12</v>
      </c>
      <c r="BG21" s="8">
        <v>9.3000000000000007</v>
      </c>
      <c r="BH21" s="8">
        <v>46</v>
      </c>
      <c r="BI21" s="8">
        <v>32.064999999999998</v>
      </c>
      <c r="BJ21" s="8">
        <v>57.4</v>
      </c>
      <c r="BK21" s="8">
        <v>25.1</v>
      </c>
      <c r="BL21" s="8">
        <v>98.22</v>
      </c>
      <c r="BM21" s="8">
        <v>16.2</v>
      </c>
      <c r="BN21" s="8">
        <v>9.4</v>
      </c>
      <c r="BO21" s="8">
        <v>43.9</v>
      </c>
      <c r="BP21" s="8">
        <v>7.6</v>
      </c>
      <c r="BQ21" s="8">
        <v>4</v>
      </c>
      <c r="BR21" s="8">
        <v>0.24</v>
      </c>
      <c r="BS21" s="8">
        <v>4</v>
      </c>
      <c r="BT21" s="8">
        <v>9</v>
      </c>
      <c r="BU21" s="8">
        <v>12.51</v>
      </c>
      <c r="BV21" s="8">
        <v>4.5</v>
      </c>
      <c r="BW21" s="8">
        <v>4</v>
      </c>
      <c r="BX21" s="8">
        <v>23.5</v>
      </c>
      <c r="BY21" s="8">
        <v>24.5</v>
      </c>
      <c r="BZ21" s="8">
        <v>12.333333333333334</v>
      </c>
      <c r="CA21" s="8">
        <v>29.4</v>
      </c>
      <c r="CB21" s="8">
        <v>0.27294705303679395</v>
      </c>
      <c r="CC21" s="8">
        <v>0.5552631578947369</v>
      </c>
      <c r="CD21" s="8">
        <v>0.65434782608695652</v>
      </c>
      <c r="CE21" s="8">
        <v>0.64340509774808219</v>
      </c>
      <c r="CF21" s="8">
        <v>0.69142857142857139</v>
      </c>
      <c r="CG21" s="8">
        <v>0.10555555555555556</v>
      </c>
      <c r="CH21" s="8">
        <v>0.68</v>
      </c>
      <c r="CI21" s="8">
        <v>0.8833333333333333</v>
      </c>
      <c r="CJ21" s="8">
        <v>0.26400000000000001</v>
      </c>
      <c r="CK21" s="8">
        <v>0.74</v>
      </c>
      <c r="CL21" s="8">
        <v>0.78260869565217395</v>
      </c>
      <c r="CM21" s="8">
        <v>0.87161605682990462</v>
      </c>
      <c r="CN21" s="8">
        <v>0.65714285714285714</v>
      </c>
      <c r="CO21" s="8">
        <v>0.82</v>
      </c>
      <c r="CP21" s="8">
        <v>0.62750000000000006</v>
      </c>
      <c r="CQ21" s="8">
        <v>0.89290909090909087</v>
      </c>
      <c r="CR21" s="8">
        <v>0.67499999999999993</v>
      </c>
      <c r="CS21" s="8">
        <v>0.76345238095238088</v>
      </c>
      <c r="CT21" s="8">
        <v>0.55294117647058827</v>
      </c>
      <c r="CU21" s="8">
        <v>0.70806451612903221</v>
      </c>
      <c r="CV21" s="8">
        <v>0.6333333333333333</v>
      </c>
      <c r="CW21" s="8">
        <v>0.33333333333333331</v>
      </c>
      <c r="CX21" s="8">
        <v>0.8</v>
      </c>
      <c r="CY21" s="8">
        <v>0.44444444444444442</v>
      </c>
      <c r="CZ21" s="8">
        <v>0.45</v>
      </c>
      <c r="DA21" s="8">
        <v>0.59571428571428575</v>
      </c>
      <c r="DB21" s="8">
        <v>0.21428571428571427</v>
      </c>
      <c r="DC21" s="8">
        <v>0.4</v>
      </c>
      <c r="DD21" s="8">
        <v>0.71212121212121215</v>
      </c>
      <c r="DE21" s="8">
        <v>0.68055555555555558</v>
      </c>
      <c r="DF21" s="8">
        <v>0.41111111111111115</v>
      </c>
      <c r="DG21" s="8">
        <v>0.73499999999999999</v>
      </c>
      <c r="DH21" s="8">
        <v>0.71828171851787881</v>
      </c>
      <c r="DI21" s="8">
        <v>0.61552340701719166</v>
      </c>
    </row>
    <row r="22" spans="1:113" x14ac:dyDescent="0.25">
      <c r="A22" t="s">
        <v>68</v>
      </c>
      <c r="B22" t="s">
        <v>93</v>
      </c>
      <c r="C22" t="s">
        <v>59</v>
      </c>
      <c r="D22">
        <v>10.5</v>
      </c>
      <c r="E22" t="s">
        <v>102</v>
      </c>
      <c r="F22">
        <v>98.46</v>
      </c>
      <c r="G22">
        <v>30</v>
      </c>
      <c r="H22">
        <v>50</v>
      </c>
      <c r="I22">
        <v>33</v>
      </c>
      <c r="J22">
        <v>17</v>
      </c>
      <c r="K22" s="8">
        <v>0.66</v>
      </c>
      <c r="L22" s="8">
        <v>20376.166666666701</v>
      </c>
      <c r="M22" s="8">
        <v>34.4</v>
      </c>
      <c r="N22" s="8">
        <v>1720</v>
      </c>
      <c r="O22" s="8">
        <v>20.5</v>
      </c>
      <c r="P22" s="8">
        <v>6.1</v>
      </c>
      <c r="Q22" s="8">
        <v>13.6</v>
      </c>
      <c r="R22" s="8">
        <v>45.3</v>
      </c>
      <c r="S22" s="8">
        <v>0.6</v>
      </c>
      <c r="T22" s="8">
        <v>2.2999999999999998</v>
      </c>
      <c r="U22" s="8">
        <v>24.3</v>
      </c>
      <c r="V22" s="8">
        <v>7.7</v>
      </c>
      <c r="W22" s="8">
        <v>9.1999999999999993</v>
      </c>
      <c r="X22" s="8">
        <v>83.5</v>
      </c>
      <c r="Y22" s="8">
        <v>1.9</v>
      </c>
      <c r="Z22" s="8">
        <v>4.9000000000000004</v>
      </c>
      <c r="AA22" s="8">
        <v>6.8</v>
      </c>
      <c r="AB22" s="8">
        <v>0.8</v>
      </c>
      <c r="AC22" s="8">
        <v>6.2</v>
      </c>
      <c r="AD22" s="8">
        <v>2.2999999999999998</v>
      </c>
      <c r="AE22" s="8">
        <v>1.7</v>
      </c>
      <c r="AF22" s="8">
        <v>0.6</v>
      </c>
      <c r="AG22" s="8">
        <v>0.7</v>
      </c>
      <c r="AH22" s="8">
        <v>1.4</v>
      </c>
      <c r="AI22" s="8">
        <v>6.7</v>
      </c>
      <c r="AJ22" s="8">
        <v>113.8</v>
      </c>
      <c r="AK22" s="8">
        <v>108.4</v>
      </c>
      <c r="AL22" s="8">
        <v>28.6</v>
      </c>
      <c r="AM22" s="8">
        <v>5.6</v>
      </c>
      <c r="AN22" s="8">
        <v>13.8</v>
      </c>
      <c r="AO22" s="8">
        <v>8.9</v>
      </c>
      <c r="AP22" s="8">
        <v>17.503999999999998</v>
      </c>
      <c r="AQ22" s="8">
        <v>10</v>
      </c>
      <c r="AR22" s="8">
        <v>3</v>
      </c>
      <c r="AS22" s="8">
        <v>8.5</v>
      </c>
      <c r="AT22" s="8">
        <v>356.7</v>
      </c>
      <c r="AU22" s="8">
        <v>20.2</v>
      </c>
      <c r="AV22" s="8">
        <v>13.970000000000002</v>
      </c>
      <c r="AW22" s="8">
        <v>1.1711608775137112</v>
      </c>
      <c r="AX22" s="8">
        <v>23.8</v>
      </c>
      <c r="AY22" s="8">
        <v>1.9</v>
      </c>
      <c r="AZ22" s="8">
        <v>33.5</v>
      </c>
      <c r="BA22" s="8">
        <v>2.67</v>
      </c>
      <c r="BB22" s="8">
        <v>3.4</v>
      </c>
      <c r="BC22" s="8">
        <v>1.4</v>
      </c>
      <c r="BD22" s="8">
        <v>1572.2204043181198</v>
      </c>
      <c r="BE22" s="8">
        <v>56.6</v>
      </c>
      <c r="BF22" s="8">
        <v>11</v>
      </c>
      <c r="BG22" s="8">
        <v>9.8000000000000007</v>
      </c>
      <c r="BH22" s="8">
        <v>47.3</v>
      </c>
      <c r="BI22" s="8">
        <v>32.119999999999997</v>
      </c>
      <c r="BJ22" s="8">
        <v>58.3</v>
      </c>
      <c r="BK22" s="8">
        <v>25.2</v>
      </c>
      <c r="BL22" s="8">
        <v>97.95</v>
      </c>
      <c r="BM22" s="8">
        <v>15.7</v>
      </c>
      <c r="BN22" s="8">
        <v>5.4</v>
      </c>
      <c r="BO22" s="8">
        <v>42.5</v>
      </c>
      <c r="BP22" s="8">
        <v>4.5</v>
      </c>
      <c r="BQ22" s="8">
        <v>2.3199999999999998</v>
      </c>
      <c r="BR22" s="8">
        <v>0.219</v>
      </c>
      <c r="BS22" s="8">
        <v>3.54</v>
      </c>
      <c r="BT22" s="8">
        <v>8.1905170873268993</v>
      </c>
      <c r="BU22" s="8">
        <v>12.399999999999999</v>
      </c>
      <c r="BV22" s="8">
        <v>4.07</v>
      </c>
      <c r="BW22" s="8">
        <v>3.4</v>
      </c>
      <c r="BX22" s="8">
        <v>23.41</v>
      </c>
      <c r="BY22" s="8">
        <v>24.500000000000004</v>
      </c>
      <c r="BZ22" s="8">
        <v>11.889999999999999</v>
      </c>
      <c r="CA22" s="8">
        <v>29.100000000000009</v>
      </c>
      <c r="CB22" s="8">
        <v>0.2706641582699148</v>
      </c>
      <c r="CC22" s="8">
        <v>0.53157894736842104</v>
      </c>
      <c r="CD22" s="8">
        <v>0.60739130434782618</v>
      </c>
      <c r="CE22" s="8">
        <v>0.65064493195206174</v>
      </c>
      <c r="CF22" s="8">
        <v>0.68</v>
      </c>
      <c r="CG22" s="8">
        <v>0.10555555555555556</v>
      </c>
      <c r="CH22" s="8">
        <v>0.67</v>
      </c>
      <c r="CI22" s="8">
        <v>0.89</v>
      </c>
      <c r="CJ22" s="8">
        <v>0.27200000000000002</v>
      </c>
      <c r="CK22" s="8">
        <v>0.67999999999999994</v>
      </c>
      <c r="CL22" s="8">
        <v>0.60869565217391308</v>
      </c>
      <c r="CM22" s="8">
        <v>0.8734557801767332</v>
      </c>
      <c r="CN22" s="8">
        <v>0.67571428571428571</v>
      </c>
      <c r="CO22" s="8">
        <v>0.83285714285714285</v>
      </c>
      <c r="CP22" s="8">
        <v>0.63</v>
      </c>
      <c r="CQ22" s="8">
        <v>0.8904545454545455</v>
      </c>
      <c r="CR22" s="8">
        <v>0.65416666666666667</v>
      </c>
      <c r="CS22" s="8">
        <v>0.76476190476190475</v>
      </c>
      <c r="CT22" s="8">
        <v>0.31764705882352945</v>
      </c>
      <c r="CU22" s="8">
        <v>0.68548387096774188</v>
      </c>
      <c r="CV22" s="8">
        <v>0.375</v>
      </c>
      <c r="CW22" s="8">
        <v>0.19333333333333333</v>
      </c>
      <c r="CX22" s="8">
        <v>0.73</v>
      </c>
      <c r="CY22" s="8">
        <v>0.39333333333333331</v>
      </c>
      <c r="CZ22" s="8">
        <v>0.40952585436634498</v>
      </c>
      <c r="DA22" s="8">
        <v>0.59047619047619038</v>
      </c>
      <c r="DB22" s="8">
        <v>0.19380952380952382</v>
      </c>
      <c r="DC22" s="8">
        <v>0.33999999999999997</v>
      </c>
      <c r="DD22" s="8">
        <v>0.70939393939393935</v>
      </c>
      <c r="DE22" s="8">
        <v>0.68055555555555569</v>
      </c>
      <c r="DF22" s="8">
        <v>0.39633333333333332</v>
      </c>
      <c r="DG22" s="8">
        <v>0.72750000000000026</v>
      </c>
      <c r="DH22" s="8">
        <v>0.71227410071030206</v>
      </c>
      <c r="DI22" s="8">
        <v>0.57724821284788086</v>
      </c>
    </row>
    <row r="23" spans="1:113" x14ac:dyDescent="0.25">
      <c r="A23" t="s">
        <v>69</v>
      </c>
      <c r="B23" t="s">
        <v>91</v>
      </c>
      <c r="C23" t="s">
        <v>54</v>
      </c>
      <c r="D23">
        <v>10.6</v>
      </c>
      <c r="E23" t="s">
        <v>60</v>
      </c>
      <c r="F23">
        <v>99.38</v>
      </c>
      <c r="G23">
        <v>25</v>
      </c>
      <c r="H23">
        <v>16</v>
      </c>
      <c r="I23">
        <v>12</v>
      </c>
      <c r="J23">
        <v>4</v>
      </c>
      <c r="K23" s="8">
        <v>0.75</v>
      </c>
      <c r="L23" s="8">
        <v>7621.5700000000115</v>
      </c>
      <c r="M23" s="8">
        <v>30.1</v>
      </c>
      <c r="N23" s="8">
        <v>481.6</v>
      </c>
      <c r="O23" s="8">
        <v>22.8</v>
      </c>
      <c r="P23" s="8">
        <v>7.4</v>
      </c>
      <c r="Q23" s="8">
        <v>16.100000000000001</v>
      </c>
      <c r="R23" s="8">
        <v>45.7</v>
      </c>
      <c r="S23" s="8">
        <v>1.2</v>
      </c>
      <c r="T23" s="8">
        <v>3.9</v>
      </c>
      <c r="U23" s="8">
        <v>30.6</v>
      </c>
      <c r="V23" s="8">
        <v>6.9</v>
      </c>
      <c r="W23" s="8">
        <v>8.4</v>
      </c>
      <c r="X23" s="8">
        <v>81.5</v>
      </c>
      <c r="Y23" s="8">
        <v>2.7</v>
      </c>
      <c r="Z23" s="8">
        <v>9.6</v>
      </c>
      <c r="AA23" s="8">
        <v>12.3</v>
      </c>
      <c r="AB23" s="8">
        <v>3.1</v>
      </c>
      <c r="AC23" s="8">
        <v>2.8</v>
      </c>
      <c r="AD23" s="8">
        <v>2.9</v>
      </c>
      <c r="AE23" s="8">
        <v>0.9</v>
      </c>
      <c r="AF23" s="8">
        <v>1.4</v>
      </c>
      <c r="AG23" s="8">
        <v>0.8</v>
      </c>
      <c r="AH23" s="8">
        <v>3.4</v>
      </c>
      <c r="AI23" s="8">
        <v>6.6</v>
      </c>
      <c r="AJ23" s="8">
        <v>105.5</v>
      </c>
      <c r="AK23" s="8">
        <v>93.8</v>
      </c>
      <c r="AL23" s="8">
        <v>16.899999999999999</v>
      </c>
      <c r="AM23" s="8">
        <v>9</v>
      </c>
      <c r="AN23" s="8">
        <v>30.1</v>
      </c>
      <c r="AO23" s="8">
        <v>11.5</v>
      </c>
      <c r="AP23" s="8">
        <v>19.352</v>
      </c>
      <c r="AQ23" s="8">
        <v>12</v>
      </c>
      <c r="AR23" s="8">
        <v>0</v>
      </c>
      <c r="AS23" s="8">
        <v>9</v>
      </c>
      <c r="AT23" s="8">
        <v>300</v>
      </c>
      <c r="AU23" s="8">
        <v>28.400000000000002</v>
      </c>
      <c r="AV23" s="8">
        <v>12.86</v>
      </c>
      <c r="AW23" s="8">
        <v>1.1781727986771393</v>
      </c>
      <c r="AX23" s="8">
        <v>11</v>
      </c>
      <c r="AY23" s="8">
        <v>6.8</v>
      </c>
      <c r="AZ23" s="8">
        <v>37.9</v>
      </c>
      <c r="BA23" s="8">
        <v>0.96</v>
      </c>
      <c r="BB23" s="8">
        <v>1.7</v>
      </c>
      <c r="BC23" s="8">
        <v>1.6</v>
      </c>
      <c r="BD23" s="8">
        <v>1597.199023537361</v>
      </c>
      <c r="BE23" s="8">
        <v>42.9</v>
      </c>
      <c r="BF23" s="8">
        <v>12</v>
      </c>
      <c r="BG23" s="8">
        <v>20</v>
      </c>
      <c r="BH23" s="8">
        <v>49.4</v>
      </c>
      <c r="BI23" s="8">
        <v>33.195</v>
      </c>
      <c r="BJ23" s="8">
        <v>57.5</v>
      </c>
      <c r="BK23" s="8">
        <v>31.6</v>
      </c>
      <c r="BL23" s="8">
        <v>100.82</v>
      </c>
      <c r="BM23" s="8">
        <v>21.3</v>
      </c>
      <c r="BN23" s="8">
        <v>11.7</v>
      </c>
      <c r="BO23" s="8">
        <v>46</v>
      </c>
      <c r="BP23" s="8">
        <v>7</v>
      </c>
      <c r="BQ23" s="8">
        <v>6</v>
      </c>
      <c r="BR23" s="8">
        <v>0.25</v>
      </c>
      <c r="BS23" s="8">
        <v>7</v>
      </c>
      <c r="BT23" s="8">
        <v>9</v>
      </c>
      <c r="BU23" s="8">
        <v>14.119999999999996</v>
      </c>
      <c r="BV23" s="8">
        <v>2.5</v>
      </c>
      <c r="BW23" s="8">
        <v>2</v>
      </c>
      <c r="BX23" s="8">
        <v>26</v>
      </c>
      <c r="BY23" s="8">
        <v>27.099999999999994</v>
      </c>
      <c r="BZ23" s="8">
        <v>10</v>
      </c>
      <c r="CA23" s="8">
        <v>29.499999999999996</v>
      </c>
      <c r="CB23" s="8">
        <v>0.28221443046556421</v>
      </c>
      <c r="CC23" s="8">
        <v>0.74736842105263168</v>
      </c>
      <c r="CD23" s="8">
        <v>0.55913043478260871</v>
      </c>
      <c r="CE23" s="8">
        <v>0.6545404437095218</v>
      </c>
      <c r="CF23" s="8">
        <v>0.31428571428571428</v>
      </c>
      <c r="CG23" s="8">
        <v>0.37777777777777777</v>
      </c>
      <c r="CH23" s="8">
        <v>0.75800000000000001</v>
      </c>
      <c r="CI23" s="8">
        <v>0.32</v>
      </c>
      <c r="CJ23" s="8">
        <v>0.49200000000000005</v>
      </c>
      <c r="CK23" s="8">
        <v>0.33999999999999997</v>
      </c>
      <c r="CL23" s="8">
        <v>0.69565217391304357</v>
      </c>
      <c r="CM23" s="8">
        <v>0.88733279085408945</v>
      </c>
      <c r="CN23" s="8">
        <v>0.70571428571428574</v>
      </c>
      <c r="CO23" s="8">
        <v>0.8214285714285714</v>
      </c>
      <c r="CP23" s="8">
        <v>0.79</v>
      </c>
      <c r="CQ23" s="8">
        <v>0.91654545454545444</v>
      </c>
      <c r="CR23" s="8">
        <v>0.88750000000000007</v>
      </c>
      <c r="CS23" s="8">
        <v>0.79035714285714287</v>
      </c>
      <c r="CT23" s="8">
        <v>0.68823529411764706</v>
      </c>
      <c r="CU23" s="8">
        <v>0.74193548387096775</v>
      </c>
      <c r="CV23" s="8">
        <v>0.58333333333333337</v>
      </c>
      <c r="CW23" s="8">
        <v>0.5</v>
      </c>
      <c r="CX23" s="8">
        <v>0.83333333333333337</v>
      </c>
      <c r="CY23" s="8">
        <v>0.77777777777777779</v>
      </c>
      <c r="CZ23" s="8">
        <v>0.45</v>
      </c>
      <c r="DA23" s="8">
        <v>0.67238095238095219</v>
      </c>
      <c r="DB23" s="8">
        <v>0.11904761904761904</v>
      </c>
      <c r="DC23" s="8">
        <v>0.2</v>
      </c>
      <c r="DD23" s="8">
        <v>0.78787878787878785</v>
      </c>
      <c r="DE23" s="8">
        <v>0.75277777777777766</v>
      </c>
      <c r="DF23" s="8">
        <v>0.33333333333333331</v>
      </c>
      <c r="DG23" s="8">
        <v>0.73749999999999993</v>
      </c>
      <c r="DH23" s="8">
        <v>0.74266955385674793</v>
      </c>
      <c r="DI23" s="8">
        <v>0.62430738930091001</v>
      </c>
    </row>
    <row r="24" spans="1:113" x14ac:dyDescent="0.25">
      <c r="A24" t="s">
        <v>69</v>
      </c>
      <c r="B24" t="s">
        <v>92</v>
      </c>
      <c r="C24" t="s">
        <v>54</v>
      </c>
      <c r="D24">
        <v>10.6</v>
      </c>
      <c r="E24" t="s">
        <v>60</v>
      </c>
      <c r="F24">
        <v>99.38</v>
      </c>
      <c r="G24">
        <v>25</v>
      </c>
      <c r="H24">
        <v>29</v>
      </c>
      <c r="I24">
        <v>20</v>
      </c>
      <c r="J24">
        <v>9</v>
      </c>
      <c r="K24" s="8">
        <v>0.68965517241379315</v>
      </c>
      <c r="L24" s="8">
        <v>15243.140000000023</v>
      </c>
      <c r="M24" s="8">
        <v>30.9</v>
      </c>
      <c r="N24" s="8">
        <v>896.09999999999991</v>
      </c>
      <c r="O24" s="8">
        <v>23.7</v>
      </c>
      <c r="P24" s="8">
        <v>7.7</v>
      </c>
      <c r="Q24" s="8">
        <v>16.2</v>
      </c>
      <c r="R24" s="8">
        <v>47.7</v>
      </c>
      <c r="S24" s="8">
        <v>1.3</v>
      </c>
      <c r="T24" s="8">
        <v>3.9</v>
      </c>
      <c r="U24" s="8">
        <v>33.9</v>
      </c>
      <c r="V24" s="8">
        <v>6.9</v>
      </c>
      <c r="W24" s="8">
        <v>8.3000000000000007</v>
      </c>
      <c r="X24" s="8">
        <v>83.4</v>
      </c>
      <c r="Y24" s="8">
        <v>2.6</v>
      </c>
      <c r="Z24" s="8">
        <v>9.8000000000000007</v>
      </c>
      <c r="AA24" s="8">
        <v>12.4</v>
      </c>
      <c r="AB24" s="8">
        <v>3</v>
      </c>
      <c r="AC24" s="8">
        <v>3.1</v>
      </c>
      <c r="AD24" s="8">
        <v>3</v>
      </c>
      <c r="AE24" s="8">
        <v>0.8</v>
      </c>
      <c r="AF24" s="8">
        <v>1.4</v>
      </c>
      <c r="AG24" s="8">
        <v>0.7</v>
      </c>
      <c r="AH24" s="8">
        <v>3.5</v>
      </c>
      <c r="AI24" s="8">
        <v>6.8</v>
      </c>
      <c r="AJ24" s="8">
        <v>105.6</v>
      </c>
      <c r="AK24" s="8">
        <v>98.4</v>
      </c>
      <c r="AL24" s="8">
        <v>18.3</v>
      </c>
      <c r="AM24" s="8">
        <v>8.4</v>
      </c>
      <c r="AN24" s="8">
        <v>30.1</v>
      </c>
      <c r="AO24" s="8">
        <v>11.6</v>
      </c>
      <c r="AP24" s="8">
        <v>19.603999999999999</v>
      </c>
      <c r="AQ24" s="8">
        <v>23</v>
      </c>
      <c r="AR24" s="8">
        <v>0</v>
      </c>
      <c r="AS24" s="8">
        <v>7</v>
      </c>
      <c r="AT24" s="8">
        <v>350</v>
      </c>
      <c r="AU24" s="8">
        <v>28.2</v>
      </c>
      <c r="AV24" s="8">
        <v>12.629999999999999</v>
      </c>
      <c r="AW24" s="8">
        <v>1.2089369516425219</v>
      </c>
      <c r="AX24" s="8">
        <v>12</v>
      </c>
      <c r="AY24" s="8">
        <v>6.5</v>
      </c>
      <c r="AZ24" s="8">
        <v>39.200000000000003</v>
      </c>
      <c r="BA24" s="8">
        <v>1.03</v>
      </c>
      <c r="BB24" s="8">
        <v>1.6</v>
      </c>
      <c r="BC24" s="8">
        <v>1.7</v>
      </c>
      <c r="BD24" s="8">
        <v>1603.8138866417003</v>
      </c>
      <c r="BE24" s="8">
        <v>42.6</v>
      </c>
      <c r="BF24" s="8">
        <v>13</v>
      </c>
      <c r="BG24" s="8">
        <v>19.5</v>
      </c>
      <c r="BH24" s="8">
        <v>51.7</v>
      </c>
      <c r="BI24" s="8">
        <v>34.220000000000006</v>
      </c>
      <c r="BJ24" s="8">
        <v>59.6</v>
      </c>
      <c r="BK24" s="8">
        <v>30.7</v>
      </c>
      <c r="BL24" s="8">
        <v>101.7</v>
      </c>
      <c r="BM24" s="8">
        <v>20.6</v>
      </c>
      <c r="BN24" s="8">
        <v>7.2</v>
      </c>
      <c r="BO24" s="8">
        <v>46.9</v>
      </c>
      <c r="BP24" s="8">
        <v>4.5999999999999996</v>
      </c>
      <c r="BQ24" s="8">
        <v>4</v>
      </c>
      <c r="BR24" s="8">
        <v>0.22500000000000001</v>
      </c>
      <c r="BS24" s="8">
        <v>5</v>
      </c>
      <c r="BT24" s="8">
        <v>7</v>
      </c>
      <c r="BU24" s="8">
        <v>14.820000000000004</v>
      </c>
      <c r="BV24" s="8">
        <v>3.5</v>
      </c>
      <c r="BW24" s="8">
        <v>3</v>
      </c>
      <c r="BX24" s="8">
        <v>27.2</v>
      </c>
      <c r="BY24" s="8">
        <v>28.5</v>
      </c>
      <c r="BZ24" s="8">
        <v>11.666666666666666</v>
      </c>
      <c r="CA24" s="8">
        <v>31.099999999999994</v>
      </c>
      <c r="CB24" s="8">
        <v>0.29606608062948658</v>
      </c>
      <c r="CC24" s="8">
        <v>0.74210526315789471</v>
      </c>
      <c r="CD24" s="8">
        <v>0.5491304347826087</v>
      </c>
      <c r="CE24" s="8">
        <v>0.67163163980140106</v>
      </c>
      <c r="CF24" s="8">
        <v>0.34285714285714286</v>
      </c>
      <c r="CG24" s="8">
        <v>0.3611111111111111</v>
      </c>
      <c r="CH24" s="8">
        <v>0.78400000000000003</v>
      </c>
      <c r="CI24" s="8">
        <v>0.34333333333333332</v>
      </c>
      <c r="CJ24" s="8">
        <v>0.496</v>
      </c>
      <c r="CK24" s="8">
        <v>0.32</v>
      </c>
      <c r="CL24" s="8">
        <v>0.73913043478260876</v>
      </c>
      <c r="CM24" s="8">
        <v>0.89100771480094454</v>
      </c>
      <c r="CN24" s="8">
        <v>0.73857142857142866</v>
      </c>
      <c r="CO24" s="8">
        <v>0.85142857142857142</v>
      </c>
      <c r="CP24" s="8">
        <v>0.76749999999999996</v>
      </c>
      <c r="CQ24" s="8">
        <v>0.92454545454545456</v>
      </c>
      <c r="CR24" s="8">
        <v>0.85833333333333339</v>
      </c>
      <c r="CS24" s="8">
        <v>0.81476190476190491</v>
      </c>
      <c r="CT24" s="8">
        <v>0.42352941176470588</v>
      </c>
      <c r="CU24" s="8">
        <v>0.75645161290322582</v>
      </c>
      <c r="CV24" s="8">
        <v>0.3833333333333333</v>
      </c>
      <c r="CW24" s="8">
        <v>0.33333333333333331</v>
      </c>
      <c r="CX24" s="8">
        <v>0.75</v>
      </c>
      <c r="CY24" s="8">
        <v>0.55555555555555558</v>
      </c>
      <c r="CZ24" s="8">
        <v>0.35</v>
      </c>
      <c r="DA24" s="8">
        <v>0.70571428571428585</v>
      </c>
      <c r="DB24" s="8">
        <v>0.16666666666666666</v>
      </c>
      <c r="DC24" s="8">
        <v>0.3</v>
      </c>
      <c r="DD24" s="8">
        <v>0.82424242424242422</v>
      </c>
      <c r="DE24" s="8">
        <v>0.79166666666666663</v>
      </c>
      <c r="DF24" s="8">
        <v>0.3888888888888889</v>
      </c>
      <c r="DG24" s="8">
        <v>0.77749999999999986</v>
      </c>
      <c r="DH24" s="8">
        <v>0.77912126481443833</v>
      </c>
      <c r="DI24" s="8">
        <v>0.60879535034847698</v>
      </c>
    </row>
    <row r="25" spans="1:113" x14ac:dyDescent="0.25">
      <c r="A25" t="s">
        <v>69</v>
      </c>
      <c r="B25" t="s">
        <v>93</v>
      </c>
      <c r="C25" t="s">
        <v>54</v>
      </c>
      <c r="D25">
        <v>10.6</v>
      </c>
      <c r="E25" t="s">
        <v>60</v>
      </c>
      <c r="F25">
        <v>99.38</v>
      </c>
      <c r="G25">
        <v>25</v>
      </c>
      <c r="H25">
        <v>43</v>
      </c>
      <c r="I25">
        <v>27</v>
      </c>
      <c r="J25">
        <v>16</v>
      </c>
      <c r="K25" s="8">
        <v>0.62790697674418605</v>
      </c>
      <c r="L25" s="8">
        <v>23095.666666666701</v>
      </c>
      <c r="M25" s="8">
        <v>30.3</v>
      </c>
      <c r="N25" s="8">
        <v>1302.9000000000001</v>
      </c>
      <c r="O25" s="8">
        <v>23.3</v>
      </c>
      <c r="P25" s="8">
        <v>7.5</v>
      </c>
      <c r="Q25" s="8">
        <v>15.9</v>
      </c>
      <c r="R25" s="8">
        <v>47.2</v>
      </c>
      <c r="S25" s="8">
        <v>1.3</v>
      </c>
      <c r="T25" s="8">
        <v>3.7</v>
      </c>
      <c r="U25" s="8">
        <v>34.200000000000003</v>
      </c>
      <c r="V25" s="8">
        <v>7</v>
      </c>
      <c r="W25" s="8">
        <v>8.6</v>
      </c>
      <c r="X25" s="8">
        <v>81.400000000000006</v>
      </c>
      <c r="Y25" s="8">
        <v>2.7</v>
      </c>
      <c r="Z25" s="8">
        <v>9</v>
      </c>
      <c r="AA25" s="8">
        <v>11.8</v>
      </c>
      <c r="AB25" s="8">
        <v>3.1</v>
      </c>
      <c r="AC25" s="8">
        <v>3.1</v>
      </c>
      <c r="AD25" s="8">
        <v>3</v>
      </c>
      <c r="AE25" s="8">
        <v>0.9</v>
      </c>
      <c r="AF25" s="8">
        <v>1.3</v>
      </c>
      <c r="AG25" s="8">
        <v>0.7</v>
      </c>
      <c r="AH25" s="8">
        <v>3.4</v>
      </c>
      <c r="AI25" s="8">
        <v>6.8</v>
      </c>
      <c r="AJ25" s="8">
        <v>105.6</v>
      </c>
      <c r="AK25" s="8">
        <v>101.1</v>
      </c>
      <c r="AL25" s="8">
        <v>18.399999999999999</v>
      </c>
      <c r="AM25" s="8">
        <v>8.8000000000000007</v>
      </c>
      <c r="AN25" s="8">
        <v>27.8</v>
      </c>
      <c r="AO25" s="8">
        <v>11.8</v>
      </c>
      <c r="AP25" s="8">
        <v>19.347999999999999</v>
      </c>
      <c r="AQ25" s="8">
        <v>33</v>
      </c>
      <c r="AR25" s="8">
        <v>0</v>
      </c>
      <c r="AS25" s="8">
        <v>5.6</v>
      </c>
      <c r="AT25" s="8">
        <v>306.10000000000002</v>
      </c>
      <c r="AU25" s="8">
        <v>27.900000000000002</v>
      </c>
      <c r="AV25" s="8">
        <v>13.02</v>
      </c>
      <c r="AW25" s="8">
        <v>1.2042588381228034</v>
      </c>
      <c r="AX25" s="8">
        <v>12.1</v>
      </c>
      <c r="AY25" s="8">
        <v>6.7</v>
      </c>
      <c r="AZ25" s="8">
        <v>38.200000000000003</v>
      </c>
      <c r="BA25" s="8">
        <v>1.02</v>
      </c>
      <c r="BB25" s="8">
        <v>1.8</v>
      </c>
      <c r="BC25" s="8">
        <v>1.6</v>
      </c>
      <c r="BD25" s="8">
        <v>1594.8227434677692</v>
      </c>
      <c r="BE25" s="8">
        <v>44</v>
      </c>
      <c r="BF25" s="8">
        <v>13</v>
      </c>
      <c r="BG25" s="8">
        <v>18.5</v>
      </c>
      <c r="BH25" s="8">
        <v>51.2</v>
      </c>
      <c r="BI25" s="8">
        <v>34.03</v>
      </c>
      <c r="BJ25" s="8">
        <v>59.1</v>
      </c>
      <c r="BK25" s="8">
        <v>31.1</v>
      </c>
      <c r="BL25" s="8">
        <v>102.08</v>
      </c>
      <c r="BM25" s="8">
        <v>19.600000000000001</v>
      </c>
      <c r="BN25" s="8">
        <v>4.5999999999999996</v>
      </c>
      <c r="BO25" s="8">
        <v>45.7</v>
      </c>
      <c r="BP25" s="8">
        <v>2.8</v>
      </c>
      <c r="BQ25" s="8">
        <v>2.15</v>
      </c>
      <c r="BR25" s="8">
        <v>0.20300000000000001</v>
      </c>
      <c r="BS25" s="8">
        <v>3.36</v>
      </c>
      <c r="BT25" s="8">
        <v>5.0922555943192203</v>
      </c>
      <c r="BU25" s="8">
        <v>14.409999999999997</v>
      </c>
      <c r="BV25" s="8">
        <v>2.82</v>
      </c>
      <c r="BW25" s="8">
        <v>2.4</v>
      </c>
      <c r="BX25" s="8">
        <v>26.03</v>
      </c>
      <c r="BY25" s="8">
        <v>27.4</v>
      </c>
      <c r="BZ25" s="8">
        <v>10.203333333333335</v>
      </c>
      <c r="CA25" s="8">
        <v>30.099999999999998</v>
      </c>
      <c r="CB25" s="8">
        <v>0.28626177518976703</v>
      </c>
      <c r="CC25" s="8">
        <v>0.73421052631578954</v>
      </c>
      <c r="CD25" s="8">
        <v>0.56608695652173913</v>
      </c>
      <c r="CE25" s="8">
        <v>0.66903268784600189</v>
      </c>
      <c r="CF25" s="8">
        <v>0.3457142857142857</v>
      </c>
      <c r="CG25" s="8">
        <v>0.37222222222222223</v>
      </c>
      <c r="CH25" s="8">
        <v>0.76400000000000001</v>
      </c>
      <c r="CI25" s="8">
        <v>0.34</v>
      </c>
      <c r="CJ25" s="8">
        <v>0.47200000000000003</v>
      </c>
      <c r="CK25" s="8">
        <v>0.36</v>
      </c>
      <c r="CL25" s="8">
        <v>0.69565217391304357</v>
      </c>
      <c r="CM25" s="8">
        <v>0.88601263525987184</v>
      </c>
      <c r="CN25" s="8">
        <v>0.73142857142857143</v>
      </c>
      <c r="CO25" s="8">
        <v>0.84428571428571431</v>
      </c>
      <c r="CP25" s="8">
        <v>0.77750000000000008</v>
      </c>
      <c r="CQ25" s="8">
        <v>0.92799999999999994</v>
      </c>
      <c r="CR25" s="8">
        <v>0.81666666666666676</v>
      </c>
      <c r="CS25" s="8">
        <v>0.81023809523809531</v>
      </c>
      <c r="CT25" s="8">
        <v>0.27058823529411763</v>
      </c>
      <c r="CU25" s="8">
        <v>0.73709677419354847</v>
      </c>
      <c r="CV25" s="8">
        <v>0.23333333333333331</v>
      </c>
      <c r="CW25" s="8">
        <v>0.17916666666666667</v>
      </c>
      <c r="CX25" s="8">
        <v>0.67666666666666675</v>
      </c>
      <c r="CY25" s="8">
        <v>0.37333333333333329</v>
      </c>
      <c r="CZ25" s="8">
        <v>0.25461277971596102</v>
      </c>
      <c r="DA25" s="8">
        <v>0.68619047619047602</v>
      </c>
      <c r="DB25" s="8">
        <v>0.13428571428571429</v>
      </c>
      <c r="DC25" s="8">
        <v>0.24</v>
      </c>
      <c r="DD25" s="8">
        <v>0.78878787878787882</v>
      </c>
      <c r="DE25" s="8">
        <v>0.76111111111111107</v>
      </c>
      <c r="DF25" s="8">
        <v>0.34011111111111114</v>
      </c>
      <c r="DG25" s="8">
        <v>0.75249999999999995</v>
      </c>
      <c r="DH25" s="8">
        <v>0.75332046102570271</v>
      </c>
      <c r="DI25" s="8">
        <v>0.57169234616023812</v>
      </c>
    </row>
    <row r="26" spans="1:113" x14ac:dyDescent="0.25">
      <c r="A26" t="s">
        <v>70</v>
      </c>
      <c r="B26" t="s">
        <v>91</v>
      </c>
      <c r="C26" t="s">
        <v>54</v>
      </c>
      <c r="D26">
        <v>10.6</v>
      </c>
      <c r="E26" t="s">
        <v>7</v>
      </c>
      <c r="F26">
        <v>103.94</v>
      </c>
      <c r="G26">
        <v>24</v>
      </c>
      <c r="H26">
        <v>16</v>
      </c>
      <c r="I26">
        <v>9</v>
      </c>
      <c r="J26">
        <v>7</v>
      </c>
      <c r="K26" s="8">
        <v>0.5625</v>
      </c>
      <c r="L26" s="8">
        <v>8519.0050000000119</v>
      </c>
      <c r="M26" s="8">
        <v>33</v>
      </c>
      <c r="N26" s="8">
        <v>528</v>
      </c>
      <c r="O26" s="8">
        <v>26.3</v>
      </c>
      <c r="P26" s="8">
        <v>8.9</v>
      </c>
      <c r="Q26" s="8">
        <v>17.3</v>
      </c>
      <c r="R26" s="8">
        <v>51.3</v>
      </c>
      <c r="S26" s="8">
        <v>3.9</v>
      </c>
      <c r="T26" s="8">
        <v>8.9</v>
      </c>
      <c r="U26" s="8">
        <v>44.4</v>
      </c>
      <c r="V26" s="8">
        <v>4.5999999999999996</v>
      </c>
      <c r="W26" s="8">
        <v>5.8</v>
      </c>
      <c r="X26" s="8">
        <v>79.3</v>
      </c>
      <c r="Y26" s="8">
        <v>2.6</v>
      </c>
      <c r="Z26" s="8">
        <v>10</v>
      </c>
      <c r="AA26" s="8">
        <v>12.6</v>
      </c>
      <c r="AB26" s="8">
        <v>4.0999999999999996</v>
      </c>
      <c r="AC26" s="8">
        <v>4.0999999999999996</v>
      </c>
      <c r="AD26" s="8">
        <v>3.4</v>
      </c>
      <c r="AE26" s="8">
        <v>1.1000000000000001</v>
      </c>
      <c r="AF26" s="8">
        <v>1.5</v>
      </c>
      <c r="AG26" s="8">
        <v>0.8</v>
      </c>
      <c r="AH26" s="8">
        <v>3.4</v>
      </c>
      <c r="AI26" s="8">
        <v>5.0999999999999996</v>
      </c>
      <c r="AJ26" s="8">
        <v>109.4</v>
      </c>
      <c r="AK26" s="8">
        <v>107.4</v>
      </c>
      <c r="AL26" s="8">
        <v>20.8</v>
      </c>
      <c r="AM26" s="8">
        <v>7</v>
      </c>
      <c r="AN26" s="8">
        <v>27.5</v>
      </c>
      <c r="AO26" s="8">
        <v>12.5</v>
      </c>
      <c r="AP26" s="8">
        <v>19.96</v>
      </c>
      <c r="AQ26" s="8">
        <v>14</v>
      </c>
      <c r="AR26" s="8">
        <v>0</v>
      </c>
      <c r="AS26" s="8">
        <v>8</v>
      </c>
      <c r="AT26" s="8">
        <v>350</v>
      </c>
      <c r="AU26" s="8">
        <v>29.400000000000002</v>
      </c>
      <c r="AV26" s="8">
        <v>13.799999999999999</v>
      </c>
      <c r="AW26" s="8">
        <v>1.3176352705410821</v>
      </c>
      <c r="AX26" s="8">
        <v>15</v>
      </c>
      <c r="AY26" s="8">
        <v>9.3000000000000007</v>
      </c>
      <c r="AZ26" s="8">
        <v>43</v>
      </c>
      <c r="BA26" s="8">
        <v>1.2</v>
      </c>
      <c r="BB26" s="8">
        <v>2.1</v>
      </c>
      <c r="BC26" s="8">
        <v>1.1000000000000001</v>
      </c>
      <c r="BD26" s="8">
        <v>1493.1897909826689</v>
      </c>
      <c r="BE26" s="8">
        <v>26.6</v>
      </c>
      <c r="BF26" s="8">
        <v>14</v>
      </c>
      <c r="BG26" s="8">
        <v>17.3</v>
      </c>
      <c r="BH26" s="8">
        <v>62.6</v>
      </c>
      <c r="BI26" s="8">
        <v>35.99</v>
      </c>
      <c r="BJ26" s="8">
        <v>66.099999999999994</v>
      </c>
      <c r="BK26" s="8">
        <v>27.8</v>
      </c>
      <c r="BL26" s="8">
        <v>105.9</v>
      </c>
      <c r="BM26" s="8">
        <v>19.899999999999999</v>
      </c>
      <c r="BN26" s="8">
        <v>2</v>
      </c>
      <c r="BO26" s="8">
        <v>51.7</v>
      </c>
      <c r="BP26" s="8">
        <v>2.2999999999999998</v>
      </c>
      <c r="BQ26" s="8">
        <v>5</v>
      </c>
      <c r="BR26" s="8">
        <v>0.255</v>
      </c>
      <c r="BS26" s="8">
        <v>4</v>
      </c>
      <c r="BT26" s="8">
        <v>6.5</v>
      </c>
      <c r="BU26" s="8">
        <v>18.12</v>
      </c>
      <c r="BV26" s="8">
        <v>3.5</v>
      </c>
      <c r="BW26" s="8">
        <v>4</v>
      </c>
      <c r="BX26" s="8">
        <v>29</v>
      </c>
      <c r="BY26" s="8">
        <v>32.6</v>
      </c>
      <c r="BZ26" s="8">
        <v>11.666666666666666</v>
      </c>
      <c r="CA26" s="8">
        <v>33.5</v>
      </c>
      <c r="CB26" s="8">
        <v>0.32371349146652206</v>
      </c>
      <c r="CC26" s="8">
        <v>0.77368421052631586</v>
      </c>
      <c r="CD26" s="8">
        <v>0.6</v>
      </c>
      <c r="CE26" s="8">
        <v>0.73201959474504563</v>
      </c>
      <c r="CF26" s="8">
        <v>0.42857142857142855</v>
      </c>
      <c r="CG26" s="8">
        <v>0.51666666666666672</v>
      </c>
      <c r="CH26" s="8">
        <v>0.86</v>
      </c>
      <c r="CI26" s="8">
        <v>0.39999999999999997</v>
      </c>
      <c r="CJ26" s="8">
        <v>0.504</v>
      </c>
      <c r="CK26" s="8">
        <v>0.42000000000000004</v>
      </c>
      <c r="CL26" s="8">
        <v>0.47826086956521746</v>
      </c>
      <c r="CM26" s="8">
        <v>0.82954988387926054</v>
      </c>
      <c r="CN26" s="8">
        <v>0.89428571428571435</v>
      </c>
      <c r="CO26" s="8">
        <v>0.94428571428571417</v>
      </c>
      <c r="CP26" s="8">
        <v>0.69500000000000006</v>
      </c>
      <c r="CQ26" s="8">
        <v>0.96272727272727276</v>
      </c>
      <c r="CR26" s="8">
        <v>0.82916666666666661</v>
      </c>
      <c r="CS26" s="8">
        <v>0.85690476190476195</v>
      </c>
      <c r="CT26" s="8">
        <v>0.11764705882352941</v>
      </c>
      <c r="CU26" s="8">
        <v>0.83387096774193548</v>
      </c>
      <c r="CV26" s="8">
        <v>0.19166666666666665</v>
      </c>
      <c r="CW26" s="8">
        <v>0.41666666666666669</v>
      </c>
      <c r="CX26" s="8">
        <v>0.85000000000000009</v>
      </c>
      <c r="CY26" s="8">
        <v>0.44444444444444442</v>
      </c>
      <c r="CZ26" s="8">
        <v>0.32500000000000001</v>
      </c>
      <c r="DA26" s="8">
        <v>0.86285714285714288</v>
      </c>
      <c r="DB26" s="8">
        <v>0.16666666666666666</v>
      </c>
      <c r="DC26" s="8">
        <v>0.4</v>
      </c>
      <c r="DD26" s="8">
        <v>0.87878787878787878</v>
      </c>
      <c r="DE26" s="8">
        <v>0.90555555555555556</v>
      </c>
      <c r="DF26" s="8">
        <v>0.3888888888888889</v>
      </c>
      <c r="DG26" s="8">
        <v>0.83750000000000002</v>
      </c>
      <c r="DH26" s="8">
        <v>0.85187760912242649</v>
      </c>
      <c r="DI26" s="8">
        <v>0.63114226031393317</v>
      </c>
    </row>
    <row r="27" spans="1:113" x14ac:dyDescent="0.25">
      <c r="A27" t="s">
        <v>70</v>
      </c>
      <c r="B27" t="s">
        <v>92</v>
      </c>
      <c r="C27" t="s">
        <v>54</v>
      </c>
      <c r="D27">
        <v>10.6</v>
      </c>
      <c r="E27" t="s">
        <v>7</v>
      </c>
      <c r="F27">
        <v>103.94</v>
      </c>
      <c r="G27">
        <v>24</v>
      </c>
      <c r="H27">
        <v>23</v>
      </c>
      <c r="I27">
        <v>9</v>
      </c>
      <c r="J27">
        <v>14</v>
      </c>
      <c r="K27" s="8">
        <v>0.39130434782608697</v>
      </c>
      <c r="L27" s="8">
        <v>17038.010000000024</v>
      </c>
      <c r="M27" s="8">
        <v>33.9</v>
      </c>
      <c r="N27" s="8">
        <v>779.69999999999993</v>
      </c>
      <c r="O27" s="8">
        <v>26.5</v>
      </c>
      <c r="P27" s="8">
        <v>9</v>
      </c>
      <c r="Q27" s="8">
        <v>17.5</v>
      </c>
      <c r="R27" s="8">
        <v>51.4</v>
      </c>
      <c r="S27" s="8">
        <v>3.6</v>
      </c>
      <c r="T27" s="8">
        <v>8.5</v>
      </c>
      <c r="U27" s="8">
        <v>41.8</v>
      </c>
      <c r="V27" s="8">
        <v>4.9000000000000004</v>
      </c>
      <c r="W27" s="8">
        <v>6.2</v>
      </c>
      <c r="X27" s="8">
        <v>79.599999999999994</v>
      </c>
      <c r="Y27" s="8">
        <v>2.7</v>
      </c>
      <c r="Z27" s="8">
        <v>9</v>
      </c>
      <c r="AA27" s="8">
        <v>11.7</v>
      </c>
      <c r="AB27" s="8">
        <v>3.8</v>
      </c>
      <c r="AC27" s="8">
        <v>4.4000000000000004</v>
      </c>
      <c r="AD27" s="8">
        <v>3.1</v>
      </c>
      <c r="AE27" s="8">
        <v>1</v>
      </c>
      <c r="AF27" s="8">
        <v>1.3</v>
      </c>
      <c r="AG27" s="8">
        <v>0.7</v>
      </c>
      <c r="AH27" s="8">
        <v>3.5</v>
      </c>
      <c r="AI27" s="8">
        <v>5.4</v>
      </c>
      <c r="AJ27" s="8">
        <v>113.7</v>
      </c>
      <c r="AK27" s="8">
        <v>114.6</v>
      </c>
      <c r="AL27" s="8">
        <v>21.1</v>
      </c>
      <c r="AM27" s="8">
        <v>7.6</v>
      </c>
      <c r="AN27" s="8">
        <v>25.7</v>
      </c>
      <c r="AO27" s="8">
        <v>11.4</v>
      </c>
      <c r="AP27" s="8">
        <v>19.928000000000001</v>
      </c>
      <c r="AQ27" s="8">
        <v>18</v>
      </c>
      <c r="AR27" s="8">
        <v>0</v>
      </c>
      <c r="AS27" s="8">
        <v>6.5</v>
      </c>
      <c r="AT27" s="8">
        <v>345</v>
      </c>
      <c r="AU27" s="8">
        <v>27.899999999999995</v>
      </c>
      <c r="AV27" s="8">
        <v>13.4</v>
      </c>
      <c r="AW27" s="8">
        <v>1.3297872340425532</v>
      </c>
      <c r="AX27" s="8">
        <v>16</v>
      </c>
      <c r="AY27" s="8">
        <v>8.6999999999999993</v>
      </c>
      <c r="AZ27" s="8">
        <v>42.6</v>
      </c>
      <c r="BA27" s="8">
        <v>1.4</v>
      </c>
      <c r="BB27" s="8">
        <v>1.9</v>
      </c>
      <c r="BC27" s="8">
        <v>1</v>
      </c>
      <c r="BD27" s="8">
        <v>1472.0202224936763</v>
      </c>
      <c r="BE27" s="8">
        <v>28</v>
      </c>
      <c r="BF27" s="8">
        <v>13</v>
      </c>
      <c r="BG27" s="8">
        <v>16.5</v>
      </c>
      <c r="BH27" s="8">
        <v>61.5</v>
      </c>
      <c r="BI27" s="8">
        <v>35.35</v>
      </c>
      <c r="BJ27" s="8">
        <v>65.400000000000006</v>
      </c>
      <c r="BK27" s="8">
        <v>27.5</v>
      </c>
      <c r="BL27" s="8">
        <v>104.73</v>
      </c>
      <c r="BM27" s="8">
        <v>17.899999999999999</v>
      </c>
      <c r="BN27" s="8">
        <v>-0.9</v>
      </c>
      <c r="BO27" s="8">
        <v>50.9</v>
      </c>
      <c r="BP27" s="8">
        <v>0.3</v>
      </c>
      <c r="BQ27" s="8">
        <v>3.4</v>
      </c>
      <c r="BR27" s="8">
        <v>0.23</v>
      </c>
      <c r="BS27" s="8">
        <v>3.7</v>
      </c>
      <c r="BT27" s="8">
        <v>6</v>
      </c>
      <c r="BU27" s="8">
        <v>17.89</v>
      </c>
      <c r="BV27" s="8">
        <v>3</v>
      </c>
      <c r="BW27" s="8">
        <v>3.5</v>
      </c>
      <c r="BX27" s="8">
        <v>28.3</v>
      </c>
      <c r="BY27" s="8">
        <v>32</v>
      </c>
      <c r="BZ27" s="8">
        <v>11.5</v>
      </c>
      <c r="CA27" s="8">
        <v>33.199999999999996</v>
      </c>
      <c r="CB27" s="8">
        <v>0.31963397678473404</v>
      </c>
      <c r="CC27" s="8">
        <v>0.73421052631578931</v>
      </c>
      <c r="CD27" s="8">
        <v>0.58260869565217388</v>
      </c>
      <c r="CE27" s="8">
        <v>0.73877068557919623</v>
      </c>
      <c r="CF27" s="8">
        <v>0.45714285714285713</v>
      </c>
      <c r="CG27" s="8">
        <v>0.48333333333333328</v>
      </c>
      <c r="CH27" s="8">
        <v>0.85199999999999998</v>
      </c>
      <c r="CI27" s="8">
        <v>0.46666666666666662</v>
      </c>
      <c r="CJ27" s="8">
        <v>0.46799999999999997</v>
      </c>
      <c r="CK27" s="8">
        <v>0.38</v>
      </c>
      <c r="CL27" s="8">
        <v>0.43478260869565222</v>
      </c>
      <c r="CM27" s="8">
        <v>0.81778901249648683</v>
      </c>
      <c r="CN27" s="8">
        <v>0.87857142857142856</v>
      </c>
      <c r="CO27" s="8">
        <v>0.93428571428571439</v>
      </c>
      <c r="CP27" s="8">
        <v>0.6875</v>
      </c>
      <c r="CQ27" s="8">
        <v>0.9520909090909091</v>
      </c>
      <c r="CR27" s="8">
        <v>0.74583333333333324</v>
      </c>
      <c r="CS27" s="8">
        <v>0.84166666666666667</v>
      </c>
      <c r="CT27" s="8">
        <v>-5.2941176470588235E-2</v>
      </c>
      <c r="CU27" s="8">
        <v>0.82096774193548383</v>
      </c>
      <c r="CV27" s="8">
        <v>2.4999999999999998E-2</v>
      </c>
      <c r="CW27" s="8">
        <v>0.28333333333333333</v>
      </c>
      <c r="CX27" s="8">
        <v>0.76666666666666672</v>
      </c>
      <c r="CY27" s="8">
        <v>0.41111111111111115</v>
      </c>
      <c r="CZ27" s="8">
        <v>0.3</v>
      </c>
      <c r="DA27" s="8">
        <v>0.85190476190476194</v>
      </c>
      <c r="DB27" s="8">
        <v>0.14285714285714285</v>
      </c>
      <c r="DC27" s="8">
        <v>0.35</v>
      </c>
      <c r="DD27" s="8">
        <v>0.85757575757575755</v>
      </c>
      <c r="DE27" s="8">
        <v>0.88888888888888884</v>
      </c>
      <c r="DF27" s="8">
        <v>0.38333333333333336</v>
      </c>
      <c r="DG27" s="8">
        <v>0.82999999999999985</v>
      </c>
      <c r="DH27" s="8">
        <v>0.84114204417035277</v>
      </c>
      <c r="DI27" s="8">
        <v>0.59859662634801414</v>
      </c>
    </row>
    <row r="28" spans="1:113" x14ac:dyDescent="0.25">
      <c r="A28" t="s">
        <v>70</v>
      </c>
      <c r="B28" t="s">
        <v>93</v>
      </c>
      <c r="C28" t="s">
        <v>54</v>
      </c>
      <c r="D28">
        <v>10.6</v>
      </c>
      <c r="E28" t="s">
        <v>7</v>
      </c>
      <c r="F28">
        <v>103.94</v>
      </c>
      <c r="G28">
        <v>24</v>
      </c>
      <c r="H28">
        <v>35</v>
      </c>
      <c r="I28">
        <v>10</v>
      </c>
      <c r="J28">
        <v>25</v>
      </c>
      <c r="K28" s="8">
        <v>0.2857142857142857</v>
      </c>
      <c r="L28" s="8">
        <v>25815.166666666701</v>
      </c>
      <c r="M28" s="8">
        <v>33.9</v>
      </c>
      <c r="N28" s="8">
        <v>1186.5</v>
      </c>
      <c r="O28" s="8">
        <v>26.5</v>
      </c>
      <c r="P28" s="8">
        <v>9</v>
      </c>
      <c r="Q28" s="8">
        <v>17.8</v>
      </c>
      <c r="R28" s="8">
        <v>50.8</v>
      </c>
      <c r="S28" s="8">
        <v>3.3</v>
      </c>
      <c r="T28" s="8">
        <v>7.9</v>
      </c>
      <c r="U28" s="8">
        <v>41.2</v>
      </c>
      <c r="V28" s="8">
        <v>5.0999999999999996</v>
      </c>
      <c r="W28" s="8">
        <v>6.5</v>
      </c>
      <c r="X28" s="8">
        <v>79.599999999999994</v>
      </c>
      <c r="Y28" s="8">
        <v>2.7</v>
      </c>
      <c r="Z28" s="8">
        <v>8.1</v>
      </c>
      <c r="AA28" s="8">
        <v>10.8</v>
      </c>
      <c r="AB28" s="8">
        <v>3.7</v>
      </c>
      <c r="AC28" s="8">
        <v>4.4000000000000004</v>
      </c>
      <c r="AD28" s="8">
        <v>3.1</v>
      </c>
      <c r="AE28" s="8">
        <v>0.9</v>
      </c>
      <c r="AF28" s="8">
        <v>1.2</v>
      </c>
      <c r="AG28" s="8">
        <v>1</v>
      </c>
      <c r="AH28" s="8">
        <v>3.3</v>
      </c>
      <c r="AI28" s="8">
        <v>5.5</v>
      </c>
      <c r="AJ28" s="8">
        <v>113.9</v>
      </c>
      <c r="AK28" s="8">
        <v>115.4</v>
      </c>
      <c r="AL28" s="8">
        <v>21</v>
      </c>
      <c r="AM28" s="8">
        <v>7.5</v>
      </c>
      <c r="AN28" s="8">
        <v>24</v>
      </c>
      <c r="AO28" s="8">
        <v>11.3</v>
      </c>
      <c r="AP28" s="8">
        <v>20.348000000000003</v>
      </c>
      <c r="AQ28" s="8">
        <v>24</v>
      </c>
      <c r="AR28" s="8">
        <v>0</v>
      </c>
      <c r="AS28" s="8">
        <v>5.0999999999999996</v>
      </c>
      <c r="AT28" s="8">
        <v>283.89999999999998</v>
      </c>
      <c r="AU28" s="8">
        <v>26.799999999999997</v>
      </c>
      <c r="AV28" s="8">
        <v>13.090000000000002</v>
      </c>
      <c r="AW28" s="8">
        <v>1.3023392962453311</v>
      </c>
      <c r="AX28" s="8">
        <v>15.7</v>
      </c>
      <c r="AY28" s="8">
        <v>8.4</v>
      </c>
      <c r="AZ28" s="8">
        <v>41.699999999999996</v>
      </c>
      <c r="BA28" s="8">
        <v>1.39</v>
      </c>
      <c r="BB28" s="8">
        <v>1.9</v>
      </c>
      <c r="BC28" s="8">
        <v>1.2</v>
      </c>
      <c r="BD28" s="8">
        <v>1437.4993519952106</v>
      </c>
      <c r="BE28" s="8">
        <v>28.7</v>
      </c>
      <c r="BF28" s="8">
        <v>13</v>
      </c>
      <c r="BG28" s="8">
        <v>15.5</v>
      </c>
      <c r="BH28" s="8">
        <v>60</v>
      </c>
      <c r="BI28" s="8">
        <v>34.655000000000001</v>
      </c>
      <c r="BJ28" s="8">
        <v>64.2</v>
      </c>
      <c r="BK28" s="8">
        <v>27.8</v>
      </c>
      <c r="BL28" s="8">
        <v>104.69</v>
      </c>
      <c r="BM28" s="8">
        <v>16.8</v>
      </c>
      <c r="BN28" s="8">
        <v>-1.5</v>
      </c>
      <c r="BO28" s="8">
        <v>49.3</v>
      </c>
      <c r="BP28" s="8">
        <v>-0.4</v>
      </c>
      <c r="BQ28" s="8">
        <v>2.25</v>
      </c>
      <c r="BR28" s="8">
        <v>0.20499999999999999</v>
      </c>
      <c r="BS28" s="8">
        <v>3.45</v>
      </c>
      <c r="BT28" s="8">
        <v>5.7459295120056604</v>
      </c>
      <c r="BU28" s="8">
        <v>17.240000000000002</v>
      </c>
      <c r="BV28" s="8">
        <v>2.71</v>
      </c>
      <c r="BW28" s="8">
        <v>2.9</v>
      </c>
      <c r="BX28" s="8">
        <v>26.54</v>
      </c>
      <c r="BY28" s="8">
        <v>30.5</v>
      </c>
      <c r="BZ28" s="8">
        <v>9.4633333333333329</v>
      </c>
      <c r="CA28" s="8">
        <v>31.699999999999996</v>
      </c>
      <c r="CB28" s="8">
        <v>0.30545131186498486</v>
      </c>
      <c r="CC28" s="8">
        <v>0.70526315789473681</v>
      </c>
      <c r="CD28" s="8">
        <v>0.56913043478260872</v>
      </c>
      <c r="CE28" s="8">
        <v>0.7235218312474061</v>
      </c>
      <c r="CF28" s="8">
        <v>0.44857142857142857</v>
      </c>
      <c r="CG28" s="8">
        <v>0.46666666666666667</v>
      </c>
      <c r="CH28" s="8">
        <v>0.83399999999999996</v>
      </c>
      <c r="CI28" s="8">
        <v>0.46333333333333332</v>
      </c>
      <c r="CJ28" s="8">
        <v>0.43200000000000005</v>
      </c>
      <c r="CK28" s="8">
        <v>0.38</v>
      </c>
      <c r="CL28" s="8">
        <v>0.52173913043478259</v>
      </c>
      <c r="CM28" s="8">
        <v>0.79861075110845037</v>
      </c>
      <c r="CN28" s="8">
        <v>0.8571428571428571</v>
      </c>
      <c r="CO28" s="8">
        <v>0.91714285714285715</v>
      </c>
      <c r="CP28" s="8">
        <v>0.69500000000000006</v>
      </c>
      <c r="CQ28" s="8">
        <v>0.95172727272727276</v>
      </c>
      <c r="CR28" s="8">
        <v>0.70000000000000007</v>
      </c>
      <c r="CS28" s="8">
        <v>0.82511904761904764</v>
      </c>
      <c r="CT28" s="8">
        <v>-8.8235294117647065E-2</v>
      </c>
      <c r="CU28" s="8">
        <v>0.79516129032258065</v>
      </c>
      <c r="CV28" s="8">
        <v>-3.3333333333333333E-2</v>
      </c>
      <c r="CW28" s="8">
        <v>0.1875</v>
      </c>
      <c r="CX28" s="8">
        <v>0.68333333333333335</v>
      </c>
      <c r="CY28" s="8">
        <v>0.38333333333333336</v>
      </c>
      <c r="CZ28" s="8">
        <v>0.28729647560028304</v>
      </c>
      <c r="DA28" s="8">
        <v>0.8209523809523811</v>
      </c>
      <c r="DB28" s="8">
        <v>0.12904761904761905</v>
      </c>
      <c r="DC28" s="8">
        <v>0.28999999999999998</v>
      </c>
      <c r="DD28" s="8">
        <v>0.8042424242424242</v>
      </c>
      <c r="DE28" s="8">
        <v>0.84722222222222221</v>
      </c>
      <c r="DF28" s="8">
        <v>0.31544444444444442</v>
      </c>
      <c r="DG28" s="8">
        <v>0.79249999999999987</v>
      </c>
      <c r="DH28" s="8">
        <v>0.80381924174996011</v>
      </c>
      <c r="DI28" s="8">
        <v>0.57210165332715768</v>
      </c>
    </row>
    <row r="29" spans="1:113" x14ac:dyDescent="0.25">
      <c r="A29" t="s">
        <v>95</v>
      </c>
      <c r="B29" t="s">
        <v>91</v>
      </c>
      <c r="C29" t="s">
        <v>62</v>
      </c>
      <c r="D29">
        <v>11</v>
      </c>
      <c r="E29" t="s">
        <v>103</v>
      </c>
      <c r="F29">
        <v>102.39</v>
      </c>
      <c r="G29">
        <v>28</v>
      </c>
      <c r="H29">
        <v>14</v>
      </c>
      <c r="I29">
        <v>11</v>
      </c>
      <c r="J29">
        <v>3</v>
      </c>
      <c r="K29" s="8">
        <v>0.7857142857142857</v>
      </c>
      <c r="L29" s="8">
        <v>6214.8504000000075</v>
      </c>
      <c r="M29" s="8">
        <v>31.8</v>
      </c>
      <c r="N29" s="8">
        <v>445.2</v>
      </c>
      <c r="O29" s="8">
        <v>25.4</v>
      </c>
      <c r="P29" s="8">
        <v>9.1</v>
      </c>
      <c r="Q29" s="8">
        <v>20.9</v>
      </c>
      <c r="R29" s="8">
        <v>43.5</v>
      </c>
      <c r="S29" s="8">
        <v>1.6</v>
      </c>
      <c r="T29" s="8">
        <v>5.2</v>
      </c>
      <c r="U29" s="8">
        <v>30.1</v>
      </c>
      <c r="V29" s="8">
        <v>5.6</v>
      </c>
      <c r="W29" s="8">
        <v>6.7</v>
      </c>
      <c r="X29" s="8">
        <v>84</v>
      </c>
      <c r="Y29" s="8">
        <v>1.1000000000000001</v>
      </c>
      <c r="Z29" s="8">
        <v>6.9</v>
      </c>
      <c r="AA29" s="8">
        <v>7.9</v>
      </c>
      <c r="AB29" s="8">
        <v>0.6</v>
      </c>
      <c r="AC29" s="8">
        <v>5.5</v>
      </c>
      <c r="AD29" s="8">
        <v>3.6</v>
      </c>
      <c r="AE29" s="8">
        <v>2</v>
      </c>
      <c r="AF29" s="8">
        <v>0.9</v>
      </c>
      <c r="AG29" s="8">
        <v>0.7</v>
      </c>
      <c r="AH29" s="8">
        <v>2.2000000000000002</v>
      </c>
      <c r="AI29" s="8">
        <v>5.6</v>
      </c>
      <c r="AJ29" s="8">
        <v>107.8</v>
      </c>
      <c r="AK29" s="8">
        <v>97.1</v>
      </c>
      <c r="AL29" s="8">
        <v>31.4</v>
      </c>
      <c r="AM29" s="8">
        <v>3.1</v>
      </c>
      <c r="AN29" s="8">
        <v>19.600000000000001</v>
      </c>
      <c r="AO29" s="8">
        <v>11</v>
      </c>
      <c r="AP29" s="8">
        <v>25.511999999999997</v>
      </c>
      <c r="AQ29" s="8">
        <v>5</v>
      </c>
      <c r="AR29" s="8">
        <v>0</v>
      </c>
      <c r="AS29" s="8">
        <v>8</v>
      </c>
      <c r="AT29" s="8">
        <v>350</v>
      </c>
      <c r="AU29" s="8">
        <v>19.5</v>
      </c>
      <c r="AV29" s="8">
        <v>10.239999999999998</v>
      </c>
      <c r="AW29" s="8">
        <v>0.9956099090624021</v>
      </c>
      <c r="AX29" s="8">
        <v>16.899999999999999</v>
      </c>
      <c r="AY29" s="8">
        <v>1.6</v>
      </c>
      <c r="AZ29" s="8">
        <v>38.799999999999997</v>
      </c>
      <c r="BA29" s="8">
        <v>1.54</v>
      </c>
      <c r="BB29" s="8">
        <v>3.4</v>
      </c>
      <c r="BC29" s="8">
        <v>1.7</v>
      </c>
      <c r="BD29" s="8">
        <v>1551.7353562668243</v>
      </c>
      <c r="BE29" s="8">
        <v>26.8</v>
      </c>
      <c r="BF29" s="8">
        <v>13</v>
      </c>
      <c r="BG29" s="8">
        <v>11.3</v>
      </c>
      <c r="BH29" s="8">
        <v>47.3</v>
      </c>
      <c r="BI29" s="8">
        <v>28.45</v>
      </c>
      <c r="BJ29" s="8">
        <v>53.2</v>
      </c>
      <c r="BK29" s="8">
        <v>34.700000000000003</v>
      </c>
      <c r="BL29" s="8">
        <v>102.35</v>
      </c>
      <c r="BM29" s="8">
        <v>19.7</v>
      </c>
      <c r="BN29" s="8">
        <v>10.6</v>
      </c>
      <c r="BO29" s="8">
        <v>48.1</v>
      </c>
      <c r="BP29" s="8">
        <v>7.5</v>
      </c>
      <c r="BQ29" s="8">
        <v>4.5</v>
      </c>
      <c r="BR29" s="8">
        <v>0.23</v>
      </c>
      <c r="BS29" s="8">
        <v>6.5</v>
      </c>
      <c r="BT29" s="8">
        <v>10.5</v>
      </c>
      <c r="BU29" s="8">
        <v>13.160000000000005</v>
      </c>
      <c r="BV29" s="8">
        <v>4</v>
      </c>
      <c r="BW29" s="8">
        <v>3.5</v>
      </c>
      <c r="BX29" s="8">
        <v>25</v>
      </c>
      <c r="BY29" s="8">
        <v>25.199999999999996</v>
      </c>
      <c r="BZ29" s="8">
        <v>11.666666666666666</v>
      </c>
      <c r="CA29" s="8">
        <v>27.9</v>
      </c>
      <c r="CB29" s="8">
        <v>0.26098768630099994</v>
      </c>
      <c r="CC29" s="8">
        <v>0.51315789473684215</v>
      </c>
      <c r="CD29" s="8">
        <v>0.44521739130434773</v>
      </c>
      <c r="CE29" s="8">
        <v>0.55311661614577889</v>
      </c>
      <c r="CF29" s="8">
        <v>0.48285714285714282</v>
      </c>
      <c r="CG29" s="8">
        <v>8.8888888888888892E-2</v>
      </c>
      <c r="CH29" s="8">
        <v>0.77599999999999991</v>
      </c>
      <c r="CI29" s="8">
        <v>0.51333333333333331</v>
      </c>
      <c r="CJ29" s="8">
        <v>0.316</v>
      </c>
      <c r="CK29" s="8">
        <v>0.67999999999999994</v>
      </c>
      <c r="CL29" s="8">
        <v>0.73913043478260876</v>
      </c>
      <c r="CM29" s="8">
        <v>0.8620751979260135</v>
      </c>
      <c r="CN29" s="8">
        <v>0.67571428571428571</v>
      </c>
      <c r="CO29" s="8">
        <v>0.76</v>
      </c>
      <c r="CP29" s="8">
        <v>0.86750000000000005</v>
      </c>
      <c r="CQ29" s="8">
        <v>0.93045454545454542</v>
      </c>
      <c r="CR29" s="8">
        <v>0.8208333333333333</v>
      </c>
      <c r="CS29" s="8">
        <v>0.67738095238095242</v>
      </c>
      <c r="CT29" s="8">
        <v>0.62352941176470589</v>
      </c>
      <c r="CU29" s="8">
        <v>0.77580645161290329</v>
      </c>
      <c r="CV29" s="8">
        <v>0.625</v>
      </c>
      <c r="CW29" s="8">
        <v>0.375</v>
      </c>
      <c r="CX29" s="8">
        <v>0.76666666666666672</v>
      </c>
      <c r="CY29" s="8">
        <v>0.72222222222222221</v>
      </c>
      <c r="CZ29" s="8">
        <v>0.52500000000000002</v>
      </c>
      <c r="DA29" s="8">
        <v>0.62666666666666693</v>
      </c>
      <c r="DB29" s="8">
        <v>0.19047619047619047</v>
      </c>
      <c r="DC29" s="8">
        <v>0.35</v>
      </c>
      <c r="DD29" s="8">
        <v>0.75757575757575757</v>
      </c>
      <c r="DE29" s="8">
        <v>0.69999999999999984</v>
      </c>
      <c r="DF29" s="8">
        <v>0.3888888888888889</v>
      </c>
      <c r="DG29" s="8">
        <v>0.69750000000000001</v>
      </c>
      <c r="DH29" s="8">
        <v>0.68680970079210513</v>
      </c>
      <c r="DI29" s="8">
        <v>0.60977506167263051</v>
      </c>
    </row>
    <row r="30" spans="1:113" x14ac:dyDescent="0.25">
      <c r="A30" t="s">
        <v>95</v>
      </c>
      <c r="B30" t="s">
        <v>92</v>
      </c>
      <c r="C30" t="s">
        <v>62</v>
      </c>
      <c r="D30">
        <v>11</v>
      </c>
      <c r="E30" t="s">
        <v>103</v>
      </c>
      <c r="F30">
        <v>102.39</v>
      </c>
      <c r="G30">
        <v>28</v>
      </c>
      <c r="H30">
        <v>26</v>
      </c>
      <c r="I30">
        <v>20</v>
      </c>
      <c r="J30">
        <v>6</v>
      </c>
      <c r="K30" s="8">
        <v>0.76923076923076927</v>
      </c>
      <c r="L30" s="8">
        <v>12429.700800000015</v>
      </c>
      <c r="M30" s="8">
        <v>32</v>
      </c>
      <c r="N30" s="8">
        <v>832</v>
      </c>
      <c r="O30" s="8">
        <v>25.6</v>
      </c>
      <c r="P30" s="8">
        <v>8.9</v>
      </c>
      <c r="Q30" s="8">
        <v>19.7</v>
      </c>
      <c r="R30" s="8">
        <v>45.2</v>
      </c>
      <c r="S30" s="8">
        <v>1.8</v>
      </c>
      <c r="T30" s="8">
        <v>5</v>
      </c>
      <c r="U30" s="8">
        <v>35.700000000000003</v>
      </c>
      <c r="V30" s="8">
        <v>6</v>
      </c>
      <c r="W30" s="8">
        <v>6.8</v>
      </c>
      <c r="X30" s="8">
        <v>88.7</v>
      </c>
      <c r="Y30" s="8">
        <v>1.1000000000000001</v>
      </c>
      <c r="Z30" s="8">
        <v>6.5</v>
      </c>
      <c r="AA30" s="8">
        <v>7.6</v>
      </c>
      <c r="AB30" s="8">
        <v>0.5</v>
      </c>
      <c r="AC30" s="8">
        <v>5.2</v>
      </c>
      <c r="AD30" s="8">
        <v>3.3</v>
      </c>
      <c r="AE30" s="8">
        <v>1.8</v>
      </c>
      <c r="AF30" s="8">
        <v>0.5</v>
      </c>
      <c r="AG30" s="8">
        <v>0.7</v>
      </c>
      <c r="AH30" s="8">
        <v>2</v>
      </c>
      <c r="AI30" s="8">
        <v>5.8</v>
      </c>
      <c r="AJ30" s="8">
        <v>112.9</v>
      </c>
      <c r="AK30" s="8">
        <v>100.3</v>
      </c>
      <c r="AL30" s="8">
        <v>27.5</v>
      </c>
      <c r="AM30" s="8">
        <v>3.3</v>
      </c>
      <c r="AN30" s="8">
        <v>18.8</v>
      </c>
      <c r="AO30" s="8">
        <v>10.8</v>
      </c>
      <c r="AP30" s="8">
        <v>24.103999999999999</v>
      </c>
      <c r="AQ30" s="8">
        <v>8</v>
      </c>
      <c r="AR30" s="8">
        <v>0</v>
      </c>
      <c r="AS30" s="8">
        <v>10</v>
      </c>
      <c r="AT30" s="8">
        <v>375</v>
      </c>
      <c r="AU30" s="8">
        <v>18.199999999999996</v>
      </c>
      <c r="AV30" s="8">
        <v>9.4499999999999993</v>
      </c>
      <c r="AW30" s="8">
        <v>1.0620643876535016</v>
      </c>
      <c r="AX30" s="8">
        <v>16.7</v>
      </c>
      <c r="AY30" s="8">
        <v>1.2</v>
      </c>
      <c r="AZ30" s="8">
        <v>38.400000000000006</v>
      </c>
      <c r="BA30" s="8">
        <v>1.55</v>
      </c>
      <c r="BB30" s="8">
        <v>3</v>
      </c>
      <c r="BC30" s="8">
        <v>1.6</v>
      </c>
      <c r="BD30" s="8">
        <v>1573.6431266079223</v>
      </c>
      <c r="BE30" s="8">
        <v>30.5</v>
      </c>
      <c r="BF30" s="8">
        <v>12</v>
      </c>
      <c r="BG30" s="8">
        <v>11.1</v>
      </c>
      <c r="BH30" s="8">
        <v>49.7</v>
      </c>
      <c r="BI30" s="8">
        <v>29.675000000000001</v>
      </c>
      <c r="BJ30" s="8">
        <v>56.5</v>
      </c>
      <c r="BK30" s="8">
        <v>32.9</v>
      </c>
      <c r="BL30" s="8">
        <v>102.1</v>
      </c>
      <c r="BM30" s="8">
        <v>18.899999999999999</v>
      </c>
      <c r="BN30" s="8">
        <v>12.6</v>
      </c>
      <c r="BO30" s="8">
        <v>46.2</v>
      </c>
      <c r="BP30" s="8">
        <v>8.6999999999999993</v>
      </c>
      <c r="BQ30" s="8">
        <v>6</v>
      </c>
      <c r="BR30" s="8">
        <v>0.26</v>
      </c>
      <c r="BS30" s="8">
        <v>6.7</v>
      </c>
      <c r="BT30" s="8">
        <v>11</v>
      </c>
      <c r="BU30" s="8">
        <v>13.740000000000002</v>
      </c>
      <c r="BV30" s="8">
        <v>4.5</v>
      </c>
      <c r="BW30" s="8">
        <v>4</v>
      </c>
      <c r="BX30" s="8">
        <v>25.6</v>
      </c>
      <c r="BY30" s="8">
        <v>25.800000000000004</v>
      </c>
      <c r="BZ30" s="8">
        <v>12.5</v>
      </c>
      <c r="CA30" s="8">
        <v>28.900000000000002</v>
      </c>
      <c r="CB30" s="8">
        <v>0.26490671039088859</v>
      </c>
      <c r="CC30" s="8">
        <v>0.47894736842105251</v>
      </c>
      <c r="CD30" s="8">
        <v>0.41086956521739126</v>
      </c>
      <c r="CE30" s="8">
        <v>0.59003577091861203</v>
      </c>
      <c r="CF30" s="8">
        <v>0.47714285714285715</v>
      </c>
      <c r="CG30" s="8">
        <v>6.6666666666666666E-2</v>
      </c>
      <c r="CH30" s="8">
        <v>0.76800000000000013</v>
      </c>
      <c r="CI30" s="8">
        <v>0.51666666666666672</v>
      </c>
      <c r="CJ30" s="8">
        <v>0.30399999999999999</v>
      </c>
      <c r="CK30" s="8">
        <v>0.6</v>
      </c>
      <c r="CL30" s="8">
        <v>0.69565217391304357</v>
      </c>
      <c r="CM30" s="8">
        <v>0.87424618144884569</v>
      </c>
      <c r="CN30" s="8">
        <v>0.71000000000000008</v>
      </c>
      <c r="CO30" s="8">
        <v>0.80714285714285716</v>
      </c>
      <c r="CP30" s="8">
        <v>0.82250000000000001</v>
      </c>
      <c r="CQ30" s="8">
        <v>0.92818181818181811</v>
      </c>
      <c r="CR30" s="8">
        <v>0.78749999999999998</v>
      </c>
      <c r="CS30" s="8">
        <v>0.70654761904761909</v>
      </c>
      <c r="CT30" s="8">
        <v>0.74117647058823533</v>
      </c>
      <c r="CU30" s="8">
        <v>0.74516129032258072</v>
      </c>
      <c r="CV30" s="8">
        <v>0.72499999999999998</v>
      </c>
      <c r="CW30" s="8">
        <v>0.5</v>
      </c>
      <c r="CX30" s="8">
        <v>0.8666666666666667</v>
      </c>
      <c r="CY30" s="8">
        <v>0.74444444444444446</v>
      </c>
      <c r="CZ30" s="8">
        <v>0.55000000000000004</v>
      </c>
      <c r="DA30" s="8">
        <v>0.65428571428571436</v>
      </c>
      <c r="DB30" s="8">
        <v>0.21428571428571427</v>
      </c>
      <c r="DC30" s="8">
        <v>0.4</v>
      </c>
      <c r="DD30" s="8">
        <v>0.77575757575757576</v>
      </c>
      <c r="DE30" s="8">
        <v>0.71666666666666679</v>
      </c>
      <c r="DF30" s="8">
        <v>0.41666666666666669</v>
      </c>
      <c r="DG30" s="8">
        <v>0.72250000000000003</v>
      </c>
      <c r="DH30" s="8">
        <v>0.69712292208128579</v>
      </c>
      <c r="DI30" s="8">
        <v>0.6254323023916557</v>
      </c>
    </row>
    <row r="31" spans="1:113" x14ac:dyDescent="0.25">
      <c r="A31" t="s">
        <v>95</v>
      </c>
      <c r="B31" t="s">
        <v>93</v>
      </c>
      <c r="C31" t="s">
        <v>62</v>
      </c>
      <c r="D31">
        <v>11</v>
      </c>
      <c r="E31" t="s">
        <v>103</v>
      </c>
      <c r="F31">
        <v>102.39</v>
      </c>
      <c r="G31">
        <v>28</v>
      </c>
      <c r="H31">
        <v>46</v>
      </c>
      <c r="I31">
        <v>34</v>
      </c>
      <c r="J31">
        <v>12</v>
      </c>
      <c r="K31" s="8">
        <v>0.73913043478260865</v>
      </c>
      <c r="L31" s="8">
        <v>18832.880000000023</v>
      </c>
      <c r="M31" s="8">
        <v>32.299999999999997</v>
      </c>
      <c r="N31" s="8">
        <v>1485.8</v>
      </c>
      <c r="O31" s="8">
        <v>27</v>
      </c>
      <c r="P31" s="8">
        <v>9.4</v>
      </c>
      <c r="Q31" s="8">
        <v>20.2</v>
      </c>
      <c r="R31" s="8">
        <v>46.4</v>
      </c>
      <c r="S31" s="8">
        <v>2.1</v>
      </c>
      <c r="T31" s="8">
        <v>5.7</v>
      </c>
      <c r="U31" s="8">
        <v>36.5</v>
      </c>
      <c r="V31" s="8">
        <v>6.2</v>
      </c>
      <c r="W31" s="8">
        <v>6.8</v>
      </c>
      <c r="X31" s="8">
        <v>89.8</v>
      </c>
      <c r="Y31" s="8">
        <v>1</v>
      </c>
      <c r="Z31" s="8">
        <v>6.5</v>
      </c>
      <c r="AA31" s="8">
        <v>7.5</v>
      </c>
      <c r="AB31" s="8">
        <v>0.5</v>
      </c>
      <c r="AC31" s="8">
        <v>5.2</v>
      </c>
      <c r="AD31" s="8">
        <v>2.9</v>
      </c>
      <c r="AE31" s="8">
        <v>1.8</v>
      </c>
      <c r="AF31" s="8">
        <v>0.6</v>
      </c>
      <c r="AG31" s="8">
        <v>0.8</v>
      </c>
      <c r="AH31" s="8">
        <v>2</v>
      </c>
      <c r="AI31" s="8">
        <v>5.9</v>
      </c>
      <c r="AJ31" s="8">
        <v>114.8</v>
      </c>
      <c r="AK31" s="8">
        <v>104.2</v>
      </c>
      <c r="AL31" s="8">
        <v>27.3</v>
      </c>
      <c r="AM31" s="8">
        <v>3.1</v>
      </c>
      <c r="AN31" s="8">
        <v>18.5</v>
      </c>
      <c r="AO31" s="8">
        <v>9.4</v>
      </c>
      <c r="AP31" s="8">
        <v>24.283999999999999</v>
      </c>
      <c r="AQ31" s="8">
        <v>13</v>
      </c>
      <c r="AR31" s="8">
        <v>1</v>
      </c>
      <c r="AS31" s="8">
        <v>7.6</v>
      </c>
      <c r="AT31" s="8">
        <v>398.8</v>
      </c>
      <c r="AU31" s="8">
        <v>19.200000000000003</v>
      </c>
      <c r="AV31" s="8">
        <v>10.689999999999998</v>
      </c>
      <c r="AW31" s="8">
        <v>1.1118431889309834</v>
      </c>
      <c r="AX31" s="8">
        <v>16.8</v>
      </c>
      <c r="AY31" s="8">
        <v>1.1000000000000001</v>
      </c>
      <c r="AZ31" s="8">
        <v>39.700000000000003</v>
      </c>
      <c r="BA31" s="8">
        <v>1.79</v>
      </c>
      <c r="BB31" s="8">
        <v>3.7</v>
      </c>
      <c r="BC31" s="8">
        <v>1.5</v>
      </c>
      <c r="BD31" s="8">
        <v>1584.4686352820802</v>
      </c>
      <c r="BE31" s="8">
        <v>30.7</v>
      </c>
      <c r="BF31" s="8">
        <v>11</v>
      </c>
      <c r="BG31" s="8">
        <v>10.9</v>
      </c>
      <c r="BH31" s="8">
        <v>51.5</v>
      </c>
      <c r="BI31" s="8">
        <v>30.135000000000002</v>
      </c>
      <c r="BJ31" s="8">
        <v>58.1</v>
      </c>
      <c r="BK31" s="8">
        <v>33.200000000000003</v>
      </c>
      <c r="BL31" s="8">
        <v>101.18</v>
      </c>
      <c r="BM31" s="8">
        <v>19.399999999999999</v>
      </c>
      <c r="BN31" s="8">
        <v>10.6</v>
      </c>
      <c r="BO31" s="8">
        <v>48.4</v>
      </c>
      <c r="BP31" s="8">
        <v>7.3</v>
      </c>
      <c r="BQ31" s="8">
        <v>4.08</v>
      </c>
      <c r="BR31" s="8">
        <v>0.222</v>
      </c>
      <c r="BS31" s="8">
        <v>6.42</v>
      </c>
      <c r="BT31" s="8">
        <v>10.0734177331137</v>
      </c>
      <c r="BU31" s="8">
        <v>15.31</v>
      </c>
      <c r="BV31" s="8">
        <v>5.66</v>
      </c>
      <c r="BW31" s="8">
        <v>4.5999999999999996</v>
      </c>
      <c r="BX31" s="8">
        <v>26.76</v>
      </c>
      <c r="BY31" s="8">
        <v>27.800000000000004</v>
      </c>
      <c r="BZ31" s="8">
        <v>13.293333333333333</v>
      </c>
      <c r="CA31" s="8">
        <v>30.9</v>
      </c>
      <c r="CB31" s="8">
        <v>0.28444503332264914</v>
      </c>
      <c r="CC31" s="8">
        <v>0.50526315789473697</v>
      </c>
      <c r="CD31" s="8">
        <v>0.46478260869565208</v>
      </c>
      <c r="CE31" s="8">
        <v>0.617690660517213</v>
      </c>
      <c r="CF31" s="8">
        <v>0.48000000000000004</v>
      </c>
      <c r="CG31" s="8">
        <v>6.1111111111111116E-2</v>
      </c>
      <c r="CH31" s="8">
        <v>0.79400000000000004</v>
      </c>
      <c r="CI31" s="8">
        <v>0.59666666666666668</v>
      </c>
      <c r="CJ31" s="8">
        <v>0.3</v>
      </c>
      <c r="CK31" s="8">
        <v>0.74</v>
      </c>
      <c r="CL31" s="8">
        <v>0.65217391304347827</v>
      </c>
      <c r="CM31" s="8">
        <v>0.88026035293448901</v>
      </c>
      <c r="CN31" s="8">
        <v>0.73571428571428577</v>
      </c>
      <c r="CO31" s="8">
        <v>0.83000000000000007</v>
      </c>
      <c r="CP31" s="8">
        <v>0.83000000000000007</v>
      </c>
      <c r="CQ31" s="8">
        <v>0.91981818181818187</v>
      </c>
      <c r="CR31" s="8">
        <v>0.80833333333333324</v>
      </c>
      <c r="CS31" s="8">
        <v>0.71750000000000003</v>
      </c>
      <c r="CT31" s="8">
        <v>0.62352941176470589</v>
      </c>
      <c r="CU31" s="8">
        <v>0.78064516129032258</v>
      </c>
      <c r="CV31" s="8">
        <v>0.60833333333333328</v>
      </c>
      <c r="CW31" s="8">
        <v>0.34</v>
      </c>
      <c r="CX31" s="8">
        <v>0.74</v>
      </c>
      <c r="CY31" s="8">
        <v>0.71333333333333337</v>
      </c>
      <c r="CZ31" s="8">
        <v>0.50367088665568505</v>
      </c>
      <c r="DA31" s="8">
        <v>0.72904761904761906</v>
      </c>
      <c r="DB31" s="8">
        <v>0.26952380952380955</v>
      </c>
      <c r="DC31" s="8">
        <v>0.45999999999999996</v>
      </c>
      <c r="DD31" s="8">
        <v>0.81090909090909091</v>
      </c>
      <c r="DE31" s="8">
        <v>0.77222222222222237</v>
      </c>
      <c r="DF31" s="8">
        <v>0.44311111111111112</v>
      </c>
      <c r="DG31" s="8">
        <v>0.77249999999999996</v>
      </c>
      <c r="DH31" s="8">
        <v>0.74853956137539246</v>
      </c>
      <c r="DI31" s="8">
        <v>0.63277124413424302</v>
      </c>
    </row>
    <row r="32" spans="1:113" x14ac:dyDescent="0.25">
      <c r="A32" t="s">
        <v>76</v>
      </c>
      <c r="B32" t="s">
        <v>91</v>
      </c>
      <c r="C32" t="s">
        <v>54</v>
      </c>
      <c r="D32">
        <v>10.6</v>
      </c>
      <c r="E32" t="s">
        <v>77</v>
      </c>
      <c r="F32">
        <v>100.6</v>
      </c>
      <c r="G32">
        <v>34</v>
      </c>
      <c r="H32">
        <v>20</v>
      </c>
      <c r="I32">
        <v>7</v>
      </c>
      <c r="J32">
        <v>13</v>
      </c>
      <c r="K32" s="8">
        <v>0.35</v>
      </c>
      <c r="L32" s="8">
        <v>11510.455000000011</v>
      </c>
      <c r="M32" s="8">
        <v>32.799999999999997</v>
      </c>
      <c r="N32" s="8">
        <v>656</v>
      </c>
      <c r="O32" s="8">
        <v>18.899999999999999</v>
      </c>
      <c r="P32" s="8">
        <v>7.7</v>
      </c>
      <c r="Q32" s="8">
        <v>14.8</v>
      </c>
      <c r="R32" s="8">
        <v>51.7</v>
      </c>
      <c r="S32" s="8">
        <v>0.6</v>
      </c>
      <c r="T32" s="8">
        <v>1.6</v>
      </c>
      <c r="U32" s="8">
        <v>35.5</v>
      </c>
      <c r="V32" s="8">
        <v>3</v>
      </c>
      <c r="W32" s="8">
        <v>3.6</v>
      </c>
      <c r="X32" s="8">
        <v>83.3</v>
      </c>
      <c r="Y32" s="8">
        <v>2.1</v>
      </c>
      <c r="Z32" s="8">
        <v>4.7</v>
      </c>
      <c r="AA32" s="8">
        <v>6.7</v>
      </c>
      <c r="AB32" s="8">
        <v>4.5</v>
      </c>
      <c r="AC32" s="8">
        <v>2.5</v>
      </c>
      <c r="AD32" s="8">
        <v>1.7</v>
      </c>
      <c r="AE32" s="8">
        <v>0.7</v>
      </c>
      <c r="AF32" s="8">
        <v>1.8</v>
      </c>
      <c r="AG32" s="8">
        <v>0.4</v>
      </c>
      <c r="AH32" s="8">
        <v>2.2000000000000002</v>
      </c>
      <c r="AI32" s="8">
        <v>3.4</v>
      </c>
      <c r="AJ32" s="8">
        <v>107.7</v>
      </c>
      <c r="AK32" s="8">
        <v>115.1</v>
      </c>
      <c r="AL32" s="8">
        <v>12.3</v>
      </c>
      <c r="AM32" s="8">
        <v>6.2</v>
      </c>
      <c r="AN32" s="8">
        <v>13.8</v>
      </c>
      <c r="AO32" s="8">
        <v>8.1</v>
      </c>
      <c r="AP32" s="8">
        <v>15.391999999999999</v>
      </c>
      <c r="AQ32" s="8">
        <v>2</v>
      </c>
      <c r="AR32" s="8">
        <v>0</v>
      </c>
      <c r="AS32" s="8">
        <v>3</v>
      </c>
      <c r="AT32" s="8">
        <v>230</v>
      </c>
      <c r="AU32" s="8">
        <v>23.3</v>
      </c>
      <c r="AV32" s="8">
        <v>15.52</v>
      </c>
      <c r="AW32" s="8">
        <v>1.2279106029106028</v>
      </c>
      <c r="AX32" s="8">
        <v>12.3</v>
      </c>
      <c r="AY32" s="8">
        <v>9.8000000000000007</v>
      </c>
      <c r="AZ32" s="8">
        <v>28.099999999999998</v>
      </c>
      <c r="BA32" s="8">
        <v>1.52</v>
      </c>
      <c r="BB32" s="8">
        <v>1.8</v>
      </c>
      <c r="BC32" s="8">
        <v>0.8</v>
      </c>
      <c r="BD32" s="8">
        <v>1532.6274738316372</v>
      </c>
      <c r="BE32" s="8">
        <v>20.3</v>
      </c>
      <c r="BF32" s="8">
        <v>9.4</v>
      </c>
      <c r="BG32" s="8">
        <v>10</v>
      </c>
      <c r="BH32" s="8">
        <v>53.5</v>
      </c>
      <c r="BI32" s="8">
        <v>28.795000000000002</v>
      </c>
      <c r="BJ32" s="8">
        <v>57.5</v>
      </c>
      <c r="BK32" s="8">
        <v>23.4</v>
      </c>
      <c r="BL32" s="8">
        <v>101.56</v>
      </c>
      <c r="BM32" s="8">
        <v>12.1</v>
      </c>
      <c r="BN32" s="8">
        <v>-7.4</v>
      </c>
      <c r="BO32" s="8">
        <v>36.299999999999997</v>
      </c>
      <c r="BP32" s="8">
        <v>-5.0999999999999996</v>
      </c>
      <c r="BQ32" s="8">
        <v>-1</v>
      </c>
      <c r="BR32" s="8">
        <v>0.1</v>
      </c>
      <c r="BS32" s="8">
        <v>-1</v>
      </c>
      <c r="BT32" s="8">
        <v>1.5</v>
      </c>
      <c r="BU32" s="8">
        <v>12.679999999999998</v>
      </c>
      <c r="BV32" s="8">
        <v>0.85</v>
      </c>
      <c r="BW32" s="8">
        <v>1.5</v>
      </c>
      <c r="BX32" s="8">
        <v>19.7</v>
      </c>
      <c r="BY32" s="8">
        <v>21.199999999999996</v>
      </c>
      <c r="BZ32" s="8">
        <v>7.666666666666667</v>
      </c>
      <c r="CA32" s="8">
        <v>22</v>
      </c>
      <c r="CB32" s="8">
        <v>0.21742865974882411</v>
      </c>
      <c r="CC32" s="8">
        <v>0.61315789473684212</v>
      </c>
      <c r="CD32" s="8">
        <v>0.67478260869565221</v>
      </c>
      <c r="CE32" s="8">
        <v>0.68217255717255709</v>
      </c>
      <c r="CF32" s="8">
        <v>0.35142857142857142</v>
      </c>
      <c r="CG32" s="8">
        <v>0.54444444444444451</v>
      </c>
      <c r="CH32" s="8">
        <v>0.56199999999999994</v>
      </c>
      <c r="CI32" s="8">
        <v>0.50666666666666671</v>
      </c>
      <c r="CJ32" s="8">
        <v>0.26800000000000002</v>
      </c>
      <c r="CK32" s="8">
        <v>0.36</v>
      </c>
      <c r="CL32" s="8">
        <v>0.34782608695652178</v>
      </c>
      <c r="CM32" s="8">
        <v>0.85145970768424284</v>
      </c>
      <c r="CN32" s="8">
        <v>0.76428571428571423</v>
      </c>
      <c r="CO32" s="8">
        <v>0.8214285714285714</v>
      </c>
      <c r="CP32" s="8">
        <v>0.58499999999999996</v>
      </c>
      <c r="CQ32" s="8">
        <v>0.92327272727272724</v>
      </c>
      <c r="CR32" s="8">
        <v>0.50416666666666665</v>
      </c>
      <c r="CS32" s="8">
        <v>0.68559523809523815</v>
      </c>
      <c r="CT32" s="8">
        <v>-0.43529411764705883</v>
      </c>
      <c r="CU32" s="8">
        <v>0.5854838709677419</v>
      </c>
      <c r="CV32" s="8">
        <v>-0.42499999999999999</v>
      </c>
      <c r="CW32" s="8">
        <v>-8.3333333333333329E-2</v>
      </c>
      <c r="CX32" s="8">
        <v>0.33333333333333337</v>
      </c>
      <c r="CY32" s="8">
        <v>-0.1111111111111111</v>
      </c>
      <c r="CZ32" s="8">
        <v>7.4999999999999997E-2</v>
      </c>
      <c r="DA32" s="8">
        <v>0.60380952380952368</v>
      </c>
      <c r="DB32" s="8">
        <v>4.0476190476190478E-2</v>
      </c>
      <c r="DC32" s="8">
        <v>0.15</v>
      </c>
      <c r="DD32" s="8">
        <v>0.59696969696969693</v>
      </c>
      <c r="DE32" s="8">
        <v>0.5888888888888888</v>
      </c>
      <c r="DF32" s="8">
        <v>0.25555555555555559</v>
      </c>
      <c r="DG32" s="8">
        <v>0.55000000000000004</v>
      </c>
      <c r="DH32" s="8">
        <v>0.57218068354953711</v>
      </c>
      <c r="DI32" s="8">
        <v>0.41695770740604321</v>
      </c>
    </row>
    <row r="33" spans="1:113" x14ac:dyDescent="0.25">
      <c r="A33" t="s">
        <v>76</v>
      </c>
      <c r="B33" t="s">
        <v>92</v>
      </c>
      <c r="C33" t="s">
        <v>54</v>
      </c>
      <c r="D33">
        <v>10.6</v>
      </c>
      <c r="E33" t="s">
        <v>77</v>
      </c>
      <c r="F33">
        <v>100.6</v>
      </c>
      <c r="G33">
        <v>34</v>
      </c>
      <c r="H33">
        <v>30</v>
      </c>
      <c r="I33">
        <v>13</v>
      </c>
      <c r="J33">
        <v>17</v>
      </c>
      <c r="K33" s="8">
        <v>0.43333333333333335</v>
      </c>
      <c r="L33" s="8">
        <v>23020.910000000022</v>
      </c>
      <c r="M33" s="8">
        <v>33</v>
      </c>
      <c r="N33" s="8">
        <v>990</v>
      </c>
      <c r="O33" s="8">
        <v>19.399999999999999</v>
      </c>
      <c r="P33" s="8">
        <v>7.9</v>
      </c>
      <c r="Q33" s="8">
        <v>15.3</v>
      </c>
      <c r="R33" s="8">
        <v>51.3</v>
      </c>
      <c r="S33" s="8">
        <v>0.8</v>
      </c>
      <c r="T33" s="8">
        <v>2</v>
      </c>
      <c r="U33" s="8">
        <v>40</v>
      </c>
      <c r="V33" s="8">
        <v>2.9</v>
      </c>
      <c r="W33" s="8">
        <v>3.4</v>
      </c>
      <c r="X33" s="8">
        <v>83.5</v>
      </c>
      <c r="Y33" s="8">
        <v>2.1</v>
      </c>
      <c r="Z33" s="8">
        <v>5.5</v>
      </c>
      <c r="AA33" s="8">
        <v>7.7</v>
      </c>
      <c r="AB33" s="8">
        <v>4.5</v>
      </c>
      <c r="AC33" s="8">
        <v>2.5</v>
      </c>
      <c r="AD33" s="8">
        <v>1.4</v>
      </c>
      <c r="AE33" s="8">
        <v>0.6</v>
      </c>
      <c r="AF33" s="8">
        <v>1.9</v>
      </c>
      <c r="AG33" s="8">
        <v>0.4</v>
      </c>
      <c r="AH33" s="8">
        <v>2.2000000000000002</v>
      </c>
      <c r="AI33" s="8">
        <v>3.3</v>
      </c>
      <c r="AJ33" s="8">
        <v>107.9</v>
      </c>
      <c r="AK33" s="8">
        <v>112.3</v>
      </c>
      <c r="AL33" s="8">
        <v>12</v>
      </c>
      <c r="AM33" s="8">
        <v>6.5</v>
      </c>
      <c r="AN33" s="8">
        <v>16</v>
      </c>
      <c r="AO33" s="8">
        <v>6.9</v>
      </c>
      <c r="AP33" s="8">
        <v>15.484000000000002</v>
      </c>
      <c r="AQ33" s="8">
        <v>8</v>
      </c>
      <c r="AR33" s="8">
        <v>0</v>
      </c>
      <c r="AS33" s="8">
        <v>4</v>
      </c>
      <c r="AT33" s="8">
        <v>300</v>
      </c>
      <c r="AU33" s="8">
        <v>24.3</v>
      </c>
      <c r="AV33" s="8">
        <v>15.72</v>
      </c>
      <c r="AW33" s="8">
        <v>1.2529062257814516</v>
      </c>
      <c r="AX33" s="8">
        <v>12</v>
      </c>
      <c r="AY33" s="8">
        <v>9.9</v>
      </c>
      <c r="AZ33" s="8">
        <v>29.599999999999998</v>
      </c>
      <c r="BA33" s="8">
        <v>1.72</v>
      </c>
      <c r="BB33" s="8">
        <v>1.5</v>
      </c>
      <c r="BC33" s="8">
        <v>0.8</v>
      </c>
      <c r="BD33" s="8">
        <v>1506.690709145588</v>
      </c>
      <c r="BE33" s="8">
        <v>19</v>
      </c>
      <c r="BF33" s="8">
        <v>7.7</v>
      </c>
      <c r="BG33" s="8">
        <v>11.4</v>
      </c>
      <c r="BH33" s="8">
        <v>53.9</v>
      </c>
      <c r="BI33" s="8">
        <v>28.615000000000006</v>
      </c>
      <c r="BJ33" s="8">
        <v>57.6</v>
      </c>
      <c r="BK33" s="8">
        <v>23.8</v>
      </c>
      <c r="BL33" s="8">
        <v>101.25</v>
      </c>
      <c r="BM33" s="8">
        <v>13</v>
      </c>
      <c r="BN33" s="8">
        <v>-4.4000000000000004</v>
      </c>
      <c r="BO33" s="8">
        <v>38.6</v>
      </c>
      <c r="BP33" s="8">
        <v>-3.1</v>
      </c>
      <c r="BQ33" s="8">
        <v>-0.5</v>
      </c>
      <c r="BR33" s="8">
        <v>0.12</v>
      </c>
      <c r="BS33" s="8">
        <v>-0.5</v>
      </c>
      <c r="BT33" s="8">
        <v>2</v>
      </c>
      <c r="BU33" s="8">
        <v>13.459999999999997</v>
      </c>
      <c r="BV33" s="8">
        <v>1</v>
      </c>
      <c r="BW33" s="8">
        <v>2</v>
      </c>
      <c r="BX33" s="8">
        <v>22</v>
      </c>
      <c r="BY33" s="8">
        <v>22.800000000000004</v>
      </c>
      <c r="BZ33" s="8">
        <v>10</v>
      </c>
      <c r="CA33" s="8">
        <v>23.499999999999996</v>
      </c>
      <c r="CB33" s="8">
        <v>0.23333885575436275</v>
      </c>
      <c r="CC33" s="8">
        <v>0.63947368421052631</v>
      </c>
      <c r="CD33" s="8">
        <v>0.6834782608695652</v>
      </c>
      <c r="CE33" s="8">
        <v>0.69605901432302864</v>
      </c>
      <c r="CF33" s="8">
        <v>0.34285714285714286</v>
      </c>
      <c r="CG33" s="8">
        <v>0.55000000000000004</v>
      </c>
      <c r="CH33" s="8">
        <v>0.59199999999999997</v>
      </c>
      <c r="CI33" s="8">
        <v>0.57333333333333336</v>
      </c>
      <c r="CJ33" s="8">
        <v>0.308</v>
      </c>
      <c r="CK33" s="8">
        <v>0.3</v>
      </c>
      <c r="CL33" s="8">
        <v>0.34782608695652178</v>
      </c>
      <c r="CM33" s="8">
        <v>0.8370503939697711</v>
      </c>
      <c r="CN33" s="8">
        <v>0.77</v>
      </c>
      <c r="CO33" s="8">
        <v>0.82285714285714284</v>
      </c>
      <c r="CP33" s="8">
        <v>0.59499999999999997</v>
      </c>
      <c r="CQ33" s="8">
        <v>0.92045454545454541</v>
      </c>
      <c r="CR33" s="8">
        <v>0.54166666666666663</v>
      </c>
      <c r="CS33" s="8">
        <v>0.68130952380952392</v>
      </c>
      <c r="CT33" s="8">
        <v>-0.25882352941176473</v>
      </c>
      <c r="CU33" s="8">
        <v>0.6225806451612903</v>
      </c>
      <c r="CV33" s="8">
        <v>-0.25833333333333336</v>
      </c>
      <c r="CW33" s="8">
        <v>-4.1666666666666664E-2</v>
      </c>
      <c r="CX33" s="8">
        <v>0.4</v>
      </c>
      <c r="CY33" s="8">
        <v>-5.5555555555555552E-2</v>
      </c>
      <c r="CZ33" s="8">
        <v>0.1</v>
      </c>
      <c r="DA33" s="8">
        <v>0.64095238095238083</v>
      </c>
      <c r="DB33" s="8">
        <v>4.7619047619047616E-2</v>
      </c>
      <c r="DC33" s="8">
        <v>0.2</v>
      </c>
      <c r="DD33" s="8">
        <v>0.66666666666666663</v>
      </c>
      <c r="DE33" s="8">
        <v>0.63333333333333341</v>
      </c>
      <c r="DF33" s="8">
        <v>0.33333333333333331</v>
      </c>
      <c r="DG33" s="8">
        <v>0.58749999999999991</v>
      </c>
      <c r="DH33" s="8">
        <v>0.6140496204062178</v>
      </c>
      <c r="DI33" s="8">
        <v>0.45103192930664743</v>
      </c>
    </row>
    <row r="34" spans="1:113" x14ac:dyDescent="0.25">
      <c r="A34" t="s">
        <v>76</v>
      </c>
      <c r="B34" t="s">
        <v>93</v>
      </c>
      <c r="C34" t="s">
        <v>54</v>
      </c>
      <c r="D34">
        <v>10.6</v>
      </c>
      <c r="E34" t="s">
        <v>77</v>
      </c>
      <c r="F34">
        <v>100.6</v>
      </c>
      <c r="G34">
        <v>34</v>
      </c>
      <c r="H34">
        <v>52</v>
      </c>
      <c r="I34">
        <v>22</v>
      </c>
      <c r="J34">
        <v>30</v>
      </c>
      <c r="K34" s="8">
        <v>0.42307692307692307</v>
      </c>
      <c r="L34" s="8">
        <v>33030</v>
      </c>
      <c r="M34" s="8">
        <v>33</v>
      </c>
      <c r="N34" s="8">
        <v>1716</v>
      </c>
      <c r="O34" s="8">
        <v>18.8</v>
      </c>
      <c r="P34" s="8">
        <v>7.3</v>
      </c>
      <c r="Q34" s="8">
        <v>14.8</v>
      </c>
      <c r="R34" s="8">
        <v>49.5</v>
      </c>
      <c r="S34" s="8">
        <v>1.2</v>
      </c>
      <c r="T34" s="8">
        <v>2.9</v>
      </c>
      <c r="U34" s="8">
        <v>39.200000000000003</v>
      </c>
      <c r="V34" s="8">
        <v>3</v>
      </c>
      <c r="W34" s="8">
        <v>3.6</v>
      </c>
      <c r="X34" s="8">
        <v>82.9</v>
      </c>
      <c r="Y34" s="8">
        <v>2</v>
      </c>
      <c r="Z34" s="8">
        <v>5.5</v>
      </c>
      <c r="AA34" s="8">
        <v>7.5</v>
      </c>
      <c r="AB34" s="8">
        <v>4.3</v>
      </c>
      <c r="AC34" s="8">
        <v>2.4</v>
      </c>
      <c r="AD34" s="8">
        <v>1.4</v>
      </c>
      <c r="AE34" s="8">
        <v>0.6</v>
      </c>
      <c r="AF34" s="8">
        <v>1.6</v>
      </c>
      <c r="AG34" s="8">
        <v>0.4</v>
      </c>
      <c r="AH34" s="8">
        <v>2.4</v>
      </c>
      <c r="AI34" s="8">
        <v>3.1</v>
      </c>
      <c r="AJ34" s="8">
        <v>110.2</v>
      </c>
      <c r="AK34" s="8">
        <v>113.7</v>
      </c>
      <c r="AL34" s="8">
        <v>11.8</v>
      </c>
      <c r="AM34" s="8">
        <v>6</v>
      </c>
      <c r="AN34" s="8">
        <v>16.399999999999999</v>
      </c>
      <c r="AO34" s="8">
        <v>7</v>
      </c>
      <c r="AP34" s="8">
        <v>15.192</v>
      </c>
      <c r="AQ34" s="8">
        <v>14</v>
      </c>
      <c r="AR34" s="8">
        <v>0</v>
      </c>
      <c r="AS34" s="8">
        <v>4.4000000000000004</v>
      </c>
      <c r="AT34" s="8">
        <v>219.6</v>
      </c>
      <c r="AU34" s="8">
        <v>23.299999999999997</v>
      </c>
      <c r="AV34" s="8">
        <v>14.74</v>
      </c>
      <c r="AW34" s="8">
        <v>1.2374934175882044</v>
      </c>
      <c r="AX34" s="8">
        <v>12.2</v>
      </c>
      <c r="AY34" s="8">
        <v>9.6</v>
      </c>
      <c r="AZ34" s="8">
        <v>28.7</v>
      </c>
      <c r="BA34" s="8">
        <v>1.74</v>
      </c>
      <c r="BB34" s="8">
        <v>1.5</v>
      </c>
      <c r="BC34" s="8">
        <v>0.8</v>
      </c>
      <c r="BD34" s="8">
        <v>1509.4040805403642</v>
      </c>
      <c r="BE34" s="8">
        <v>20.3</v>
      </c>
      <c r="BF34" s="8">
        <v>7.9</v>
      </c>
      <c r="BG34" s="8">
        <v>11.2</v>
      </c>
      <c r="BH34" s="8">
        <v>53.4</v>
      </c>
      <c r="BI34" s="8">
        <v>28.619999999999997</v>
      </c>
      <c r="BJ34" s="8">
        <v>57.3</v>
      </c>
      <c r="BK34" s="8">
        <v>23.4</v>
      </c>
      <c r="BL34" s="8">
        <v>99.8</v>
      </c>
      <c r="BM34" s="8">
        <v>12.1</v>
      </c>
      <c r="BN34" s="8">
        <v>-3.5</v>
      </c>
      <c r="BO34" s="8">
        <v>36.700000000000003</v>
      </c>
      <c r="BP34" s="8">
        <v>-2.6</v>
      </c>
      <c r="BQ34" s="8">
        <v>-0.31</v>
      </c>
      <c r="BR34" s="8">
        <v>0.122</v>
      </c>
      <c r="BS34" s="8">
        <v>0</v>
      </c>
      <c r="BT34" s="8">
        <v>2.2936087809127801</v>
      </c>
      <c r="BU34" s="8">
        <v>12.569999999999999</v>
      </c>
      <c r="BV34" s="8">
        <v>0.84</v>
      </c>
      <c r="BW34" s="8">
        <v>1.5</v>
      </c>
      <c r="BX34" s="8">
        <v>19.89</v>
      </c>
      <c r="BY34" s="8">
        <v>21.400000000000002</v>
      </c>
      <c r="BZ34" s="8">
        <v>7.3199999999999994</v>
      </c>
      <c r="CA34" s="8">
        <v>21.699999999999996</v>
      </c>
      <c r="CB34" s="8">
        <v>0.21967495724950997</v>
      </c>
      <c r="CC34" s="8">
        <v>0.61315789473684201</v>
      </c>
      <c r="CD34" s="8">
        <v>0.64086956521739136</v>
      </c>
      <c r="CE34" s="8">
        <v>0.68749634310455798</v>
      </c>
      <c r="CF34" s="8">
        <v>0.34857142857142853</v>
      </c>
      <c r="CG34" s="8">
        <v>0.53333333333333333</v>
      </c>
      <c r="CH34" s="8">
        <v>0.57399999999999995</v>
      </c>
      <c r="CI34" s="8">
        <v>0.57999999999999996</v>
      </c>
      <c r="CJ34" s="8">
        <v>0.3</v>
      </c>
      <c r="CK34" s="8">
        <v>0.3</v>
      </c>
      <c r="CL34" s="8">
        <v>0.34782608695652178</v>
      </c>
      <c r="CM34" s="8">
        <v>0.83855782252242461</v>
      </c>
      <c r="CN34" s="8">
        <v>0.76285714285714279</v>
      </c>
      <c r="CO34" s="8">
        <v>0.81857142857142851</v>
      </c>
      <c r="CP34" s="8">
        <v>0.58499999999999996</v>
      </c>
      <c r="CQ34" s="8">
        <v>0.90727272727272723</v>
      </c>
      <c r="CR34" s="8">
        <v>0.50416666666666665</v>
      </c>
      <c r="CS34" s="8">
        <v>0.68142857142857138</v>
      </c>
      <c r="CT34" s="8">
        <v>-0.20588235294117646</v>
      </c>
      <c r="CU34" s="8">
        <v>0.59193548387096784</v>
      </c>
      <c r="CV34" s="8">
        <v>-0.21666666666666667</v>
      </c>
      <c r="CW34" s="8">
        <v>-2.5833333333333333E-2</v>
      </c>
      <c r="CX34" s="8">
        <v>0.40666666666666668</v>
      </c>
      <c r="CY34" s="8">
        <v>0</v>
      </c>
      <c r="CZ34" s="8">
        <v>0.114680439045639</v>
      </c>
      <c r="DA34" s="8">
        <v>0.59857142857142853</v>
      </c>
      <c r="DB34" s="8">
        <v>0.04</v>
      </c>
      <c r="DC34" s="8">
        <v>0.15</v>
      </c>
      <c r="DD34" s="8">
        <v>0.60272727272727278</v>
      </c>
      <c r="DE34" s="8">
        <v>0.59444444444444455</v>
      </c>
      <c r="DF34" s="8">
        <v>0.24399999999999997</v>
      </c>
      <c r="DG34" s="8">
        <v>0.54249999999999987</v>
      </c>
      <c r="DH34" s="8">
        <v>0.57809199276186829</v>
      </c>
      <c r="DI34" s="8">
        <v>0.43869826207456708</v>
      </c>
    </row>
    <row r="35" spans="1:113" x14ac:dyDescent="0.25">
      <c r="A35" t="s">
        <v>78</v>
      </c>
      <c r="B35" t="s">
        <v>91</v>
      </c>
      <c r="C35" t="s">
        <v>72</v>
      </c>
      <c r="D35">
        <v>10.5</v>
      </c>
      <c r="E35" t="s">
        <v>99</v>
      </c>
      <c r="F35">
        <v>101.11</v>
      </c>
      <c r="G35">
        <v>35</v>
      </c>
      <c r="H35">
        <v>19</v>
      </c>
      <c r="I35">
        <v>17</v>
      </c>
      <c r="J35">
        <v>2</v>
      </c>
      <c r="K35" s="8">
        <v>0.89473684210526316</v>
      </c>
      <c r="L35" s="8">
        <v>12407.890000000012</v>
      </c>
      <c r="M35" s="8">
        <v>34.799999999999997</v>
      </c>
      <c r="N35" s="8">
        <v>661.19999999999993</v>
      </c>
      <c r="O35" s="8">
        <v>25.7</v>
      </c>
      <c r="P35" s="8">
        <v>9.8000000000000007</v>
      </c>
      <c r="Q35" s="8">
        <v>19.7</v>
      </c>
      <c r="R35" s="8">
        <v>49.9</v>
      </c>
      <c r="S35" s="8">
        <v>2.1</v>
      </c>
      <c r="T35" s="8">
        <v>5.8</v>
      </c>
      <c r="U35" s="8">
        <v>36</v>
      </c>
      <c r="V35" s="8">
        <v>3.9</v>
      </c>
      <c r="W35" s="8">
        <v>5.8</v>
      </c>
      <c r="X35" s="8">
        <v>67.3</v>
      </c>
      <c r="Y35" s="8">
        <v>1</v>
      </c>
      <c r="Z35" s="8">
        <v>6.1</v>
      </c>
      <c r="AA35" s="8">
        <v>7.1</v>
      </c>
      <c r="AB35" s="8">
        <v>0.7</v>
      </c>
      <c r="AC35" s="8">
        <v>11</v>
      </c>
      <c r="AD35" s="8">
        <v>3.7</v>
      </c>
      <c r="AE35" s="8">
        <v>1.3</v>
      </c>
      <c r="AF35" s="8">
        <v>0.6</v>
      </c>
      <c r="AG35" s="8">
        <v>0.8</v>
      </c>
      <c r="AH35" s="8">
        <v>1.5</v>
      </c>
      <c r="AI35" s="8">
        <v>4.5999999999999996</v>
      </c>
      <c r="AJ35" s="8">
        <v>114.2</v>
      </c>
      <c r="AK35" s="8">
        <v>101.3</v>
      </c>
      <c r="AL35" s="8">
        <v>49.8</v>
      </c>
      <c r="AM35" s="8">
        <v>2.9</v>
      </c>
      <c r="AN35" s="8">
        <v>16.8</v>
      </c>
      <c r="AO35" s="8">
        <v>10</v>
      </c>
      <c r="AP35" s="8">
        <v>24.163999999999998</v>
      </c>
      <c r="AQ35" s="8">
        <v>16</v>
      </c>
      <c r="AR35" s="8">
        <v>5</v>
      </c>
      <c r="AS35" s="8">
        <v>10.5</v>
      </c>
      <c r="AT35" s="8">
        <v>500</v>
      </c>
      <c r="AU35" s="8">
        <v>15.1</v>
      </c>
      <c r="AV35" s="8">
        <v>8.69</v>
      </c>
      <c r="AW35" s="8">
        <v>1.0635656348286708</v>
      </c>
      <c r="AX35" s="8">
        <v>29.9</v>
      </c>
      <c r="AY35" s="8">
        <v>1.6</v>
      </c>
      <c r="AZ35" s="8">
        <v>43.8</v>
      </c>
      <c r="BA35" s="8">
        <v>2.99</v>
      </c>
      <c r="BB35" s="8">
        <v>2</v>
      </c>
      <c r="BC35" s="8">
        <v>1.6</v>
      </c>
      <c r="BD35" s="8">
        <v>1531.3595966084881</v>
      </c>
      <c r="BE35" s="8">
        <v>19.8</v>
      </c>
      <c r="BF35" s="8">
        <v>14</v>
      </c>
      <c r="BG35" s="8">
        <v>10</v>
      </c>
      <c r="BH35" s="8">
        <v>55.2</v>
      </c>
      <c r="BI35" s="8">
        <v>30.55</v>
      </c>
      <c r="BJ35" s="8">
        <v>57.6</v>
      </c>
      <c r="BK35" s="8">
        <v>31.1</v>
      </c>
      <c r="BL35" s="8">
        <v>101.16</v>
      </c>
      <c r="BM35" s="8">
        <v>20.100000000000001</v>
      </c>
      <c r="BN35" s="8">
        <v>12.9</v>
      </c>
      <c r="BO35" s="8">
        <v>52.8</v>
      </c>
      <c r="BP35" s="8">
        <v>9.6999999999999993</v>
      </c>
      <c r="BQ35" s="8">
        <v>7.5</v>
      </c>
      <c r="BR35" s="8">
        <v>0.25</v>
      </c>
      <c r="BS35" s="8">
        <v>7</v>
      </c>
      <c r="BT35" s="8">
        <v>12</v>
      </c>
      <c r="BU35" s="8">
        <v>14.219999999999999</v>
      </c>
      <c r="BV35" s="8">
        <v>12</v>
      </c>
      <c r="BW35" s="8">
        <v>6.5</v>
      </c>
      <c r="BX35" s="8">
        <v>27</v>
      </c>
      <c r="BY35" s="8">
        <v>30.2</v>
      </c>
      <c r="BZ35" s="8">
        <v>16.666666666666668</v>
      </c>
      <c r="CA35" s="8">
        <v>32.5</v>
      </c>
      <c r="CB35" s="8">
        <v>0.329333060021062</v>
      </c>
      <c r="CC35" s="8">
        <v>0.39736842105263159</v>
      </c>
      <c r="CD35" s="8">
        <v>0.3778260869565217</v>
      </c>
      <c r="CE35" s="8">
        <v>0.59086979712703935</v>
      </c>
      <c r="CF35" s="8">
        <v>0.8542857142857142</v>
      </c>
      <c r="CG35" s="8">
        <v>8.8888888888888892E-2</v>
      </c>
      <c r="CH35" s="8">
        <v>0.87599999999999989</v>
      </c>
      <c r="CI35" s="8">
        <v>0.9966666666666667</v>
      </c>
      <c r="CJ35" s="8">
        <v>0.28399999999999997</v>
      </c>
      <c r="CK35" s="8">
        <v>0.4</v>
      </c>
      <c r="CL35" s="8">
        <v>0.69565217391304357</v>
      </c>
      <c r="CM35" s="8">
        <v>0.85075533144916005</v>
      </c>
      <c r="CN35" s="8">
        <v>0.78857142857142859</v>
      </c>
      <c r="CO35" s="8">
        <v>0.82285714285714284</v>
      </c>
      <c r="CP35" s="8">
        <v>0.77750000000000008</v>
      </c>
      <c r="CQ35" s="8">
        <v>0.91963636363636359</v>
      </c>
      <c r="CR35" s="8">
        <v>0.83750000000000002</v>
      </c>
      <c r="CS35" s="8">
        <v>0.72738095238095235</v>
      </c>
      <c r="CT35" s="8">
        <v>0.75882352941176467</v>
      </c>
      <c r="CU35" s="8">
        <v>0.85161290322580641</v>
      </c>
      <c r="CV35" s="8">
        <v>0.80833333333333324</v>
      </c>
      <c r="CW35" s="8">
        <v>0.625</v>
      </c>
      <c r="CX35" s="8">
        <v>0.83333333333333337</v>
      </c>
      <c r="CY35" s="8">
        <v>0.77777777777777779</v>
      </c>
      <c r="CZ35" s="8">
        <v>0.6</v>
      </c>
      <c r="DA35" s="8">
        <v>0.67714285714285705</v>
      </c>
      <c r="DB35" s="8">
        <v>0.5714285714285714</v>
      </c>
      <c r="DC35" s="8">
        <v>0.65</v>
      </c>
      <c r="DD35" s="8">
        <v>0.81818181818181823</v>
      </c>
      <c r="DE35" s="8">
        <v>0.83888888888888891</v>
      </c>
      <c r="DF35" s="8">
        <v>0.55555555555555558</v>
      </c>
      <c r="DG35" s="8">
        <v>0.8125</v>
      </c>
      <c r="DH35" s="8">
        <v>0.86666594742384739</v>
      </c>
      <c r="DI35" s="8">
        <v>0.69784385885903466</v>
      </c>
    </row>
    <row r="36" spans="1:113" x14ac:dyDescent="0.25">
      <c r="A36" t="s">
        <v>78</v>
      </c>
      <c r="B36" t="s">
        <v>92</v>
      </c>
      <c r="C36" t="s">
        <v>72</v>
      </c>
      <c r="D36">
        <v>10.5</v>
      </c>
      <c r="E36" t="s">
        <v>99</v>
      </c>
      <c r="F36">
        <v>101.11</v>
      </c>
      <c r="G36">
        <v>35</v>
      </c>
      <c r="H36">
        <v>32</v>
      </c>
      <c r="I36">
        <v>26</v>
      </c>
      <c r="J36">
        <v>6</v>
      </c>
      <c r="K36" s="8">
        <v>0.8125</v>
      </c>
      <c r="L36" s="8">
        <v>24815.780000000024</v>
      </c>
      <c r="M36" s="8">
        <v>35</v>
      </c>
      <c r="N36" s="8">
        <v>1120</v>
      </c>
      <c r="O36" s="8">
        <v>25.1</v>
      </c>
      <c r="P36" s="8">
        <v>9.6</v>
      </c>
      <c r="Q36" s="8">
        <v>19.8</v>
      </c>
      <c r="R36" s="8">
        <v>48.7</v>
      </c>
      <c r="S36" s="8">
        <v>2.2000000000000002</v>
      </c>
      <c r="T36" s="8">
        <v>6.3</v>
      </c>
      <c r="U36" s="8">
        <v>34.5</v>
      </c>
      <c r="V36" s="8">
        <v>3.7</v>
      </c>
      <c r="W36" s="8">
        <v>5.4</v>
      </c>
      <c r="X36" s="8">
        <v>68.8</v>
      </c>
      <c r="Y36" s="8">
        <v>1</v>
      </c>
      <c r="Z36" s="8">
        <v>6.5</v>
      </c>
      <c r="AA36" s="8">
        <v>7.5</v>
      </c>
      <c r="AB36" s="8">
        <v>0.5</v>
      </c>
      <c r="AC36" s="8">
        <v>10.8</v>
      </c>
      <c r="AD36" s="8">
        <v>3.8</v>
      </c>
      <c r="AE36" s="8">
        <v>1.3</v>
      </c>
      <c r="AF36" s="8">
        <v>0.6</v>
      </c>
      <c r="AG36" s="8">
        <v>1</v>
      </c>
      <c r="AH36" s="8">
        <v>1.9</v>
      </c>
      <c r="AI36" s="8">
        <v>4.5999999999999996</v>
      </c>
      <c r="AJ36" s="8">
        <v>113.1</v>
      </c>
      <c r="AK36" s="8">
        <v>103</v>
      </c>
      <c r="AL36" s="8">
        <v>48.9</v>
      </c>
      <c r="AM36" s="8">
        <v>3</v>
      </c>
      <c r="AN36" s="8">
        <v>17.600000000000001</v>
      </c>
      <c r="AO36" s="8">
        <v>10.3</v>
      </c>
      <c r="AP36" s="8">
        <v>24.184000000000001</v>
      </c>
      <c r="AQ36" s="8">
        <v>25</v>
      </c>
      <c r="AR36" s="8">
        <v>7</v>
      </c>
      <c r="AS36" s="8">
        <v>9</v>
      </c>
      <c r="AT36" s="8">
        <v>420</v>
      </c>
      <c r="AU36" s="8">
        <v>14.799999999999997</v>
      </c>
      <c r="AV36" s="8">
        <v>7.27</v>
      </c>
      <c r="AW36" s="8">
        <v>1.0378762818392326</v>
      </c>
      <c r="AX36" s="8">
        <v>29.7</v>
      </c>
      <c r="AY36" s="8">
        <v>1.3</v>
      </c>
      <c r="AZ36" s="8">
        <v>43.400000000000006</v>
      </c>
      <c r="BA36" s="8">
        <v>2.87</v>
      </c>
      <c r="BB36" s="8">
        <v>2.1</v>
      </c>
      <c r="BC36" s="8">
        <v>1.2</v>
      </c>
      <c r="BD36" s="8">
        <v>1562.8862902897606</v>
      </c>
      <c r="BE36" s="8">
        <v>18.7</v>
      </c>
      <c r="BF36" s="8">
        <v>14</v>
      </c>
      <c r="BG36" s="8">
        <v>10.5</v>
      </c>
      <c r="BH36" s="8">
        <v>54.2</v>
      </c>
      <c r="BI36" s="8">
        <v>30.085000000000004</v>
      </c>
      <c r="BJ36" s="8">
        <v>56.8</v>
      </c>
      <c r="BK36" s="8">
        <v>30.9</v>
      </c>
      <c r="BL36" s="8">
        <v>100.79</v>
      </c>
      <c r="BM36" s="8">
        <v>19.399999999999999</v>
      </c>
      <c r="BN36" s="8">
        <v>10.1</v>
      </c>
      <c r="BO36" s="8">
        <v>52.1</v>
      </c>
      <c r="BP36" s="8">
        <v>7.8</v>
      </c>
      <c r="BQ36" s="8">
        <v>6.5</v>
      </c>
      <c r="BR36" s="8">
        <v>0.2</v>
      </c>
      <c r="BS36" s="8">
        <v>6.5</v>
      </c>
      <c r="BT36" s="8">
        <v>11.5</v>
      </c>
      <c r="BU36" s="8">
        <v>13.41</v>
      </c>
      <c r="BV36" s="8">
        <v>11</v>
      </c>
      <c r="BW36" s="8">
        <v>5.5</v>
      </c>
      <c r="BX36" s="8">
        <v>26</v>
      </c>
      <c r="BY36" s="8">
        <v>29.599999999999998</v>
      </c>
      <c r="BZ36" s="8">
        <v>14</v>
      </c>
      <c r="CA36" s="8">
        <v>31.300000000000004</v>
      </c>
      <c r="CB36" s="8">
        <v>0.32167097008915319</v>
      </c>
      <c r="CC36" s="8">
        <v>0.38947368421052625</v>
      </c>
      <c r="CD36" s="8">
        <v>0.31608695652173913</v>
      </c>
      <c r="CE36" s="8">
        <v>0.57659793435512918</v>
      </c>
      <c r="CF36" s="8">
        <v>0.84857142857142853</v>
      </c>
      <c r="CG36" s="8">
        <v>7.2222222222222229E-2</v>
      </c>
      <c r="CH36" s="8">
        <v>0.8680000000000001</v>
      </c>
      <c r="CI36" s="8">
        <v>0.95666666666666667</v>
      </c>
      <c r="CJ36" s="8">
        <v>0.3</v>
      </c>
      <c r="CK36" s="8">
        <v>0.42000000000000004</v>
      </c>
      <c r="CL36" s="8">
        <v>0.52173913043478259</v>
      </c>
      <c r="CM36" s="8">
        <v>0.86827016127208922</v>
      </c>
      <c r="CN36" s="8">
        <v>0.77428571428571435</v>
      </c>
      <c r="CO36" s="8">
        <v>0.81142857142857139</v>
      </c>
      <c r="CP36" s="8">
        <v>0.77249999999999996</v>
      </c>
      <c r="CQ36" s="8">
        <v>0.91627272727272735</v>
      </c>
      <c r="CR36" s="8">
        <v>0.80833333333333324</v>
      </c>
      <c r="CS36" s="8">
        <v>0.71630952380952395</v>
      </c>
      <c r="CT36" s="8">
        <v>0.59411764705882353</v>
      </c>
      <c r="CU36" s="8">
        <v>0.8403225806451613</v>
      </c>
      <c r="CV36" s="8">
        <v>0.65</v>
      </c>
      <c r="CW36" s="8">
        <v>0.54166666666666663</v>
      </c>
      <c r="CX36" s="8">
        <v>0.66666666666666674</v>
      </c>
      <c r="CY36" s="8">
        <v>0.72222222222222221</v>
      </c>
      <c r="CZ36" s="8">
        <v>0.57499999999999996</v>
      </c>
      <c r="DA36" s="8">
        <v>0.63857142857142857</v>
      </c>
      <c r="DB36" s="8">
        <v>0.52380952380952384</v>
      </c>
      <c r="DC36" s="8">
        <v>0.55000000000000004</v>
      </c>
      <c r="DD36" s="8">
        <v>0.78787878787878785</v>
      </c>
      <c r="DE36" s="8">
        <v>0.82222222222222219</v>
      </c>
      <c r="DF36" s="8">
        <v>0.46666666666666667</v>
      </c>
      <c r="DG36" s="8">
        <v>0.78250000000000008</v>
      </c>
      <c r="DH36" s="8">
        <v>0.84650255286619258</v>
      </c>
      <c r="DI36" s="8">
        <v>0.65452828186433787</v>
      </c>
    </row>
    <row r="37" spans="1:113" x14ac:dyDescent="0.25">
      <c r="A37" t="s">
        <v>78</v>
      </c>
      <c r="B37" t="s">
        <v>93</v>
      </c>
      <c r="C37" t="s">
        <v>72</v>
      </c>
      <c r="D37">
        <v>10.5</v>
      </c>
      <c r="E37" t="s">
        <v>99</v>
      </c>
      <c r="F37">
        <v>101.11</v>
      </c>
      <c r="G37">
        <v>35</v>
      </c>
      <c r="H37">
        <v>55</v>
      </c>
      <c r="I37">
        <v>43</v>
      </c>
      <c r="J37">
        <v>12</v>
      </c>
      <c r="K37" s="8">
        <v>0.78181818181818186</v>
      </c>
      <c r="L37" s="8">
        <v>37599.666666666701</v>
      </c>
      <c r="M37" s="8">
        <v>34.9</v>
      </c>
      <c r="N37" s="8">
        <v>1919.5</v>
      </c>
      <c r="O37" s="8">
        <v>25.3</v>
      </c>
      <c r="P37" s="8">
        <v>9.6999999999999993</v>
      </c>
      <c r="Q37" s="8">
        <v>19.600000000000001</v>
      </c>
      <c r="R37" s="8">
        <v>49.3</v>
      </c>
      <c r="S37" s="8">
        <v>2.2000000000000002</v>
      </c>
      <c r="T37" s="8">
        <v>6.3</v>
      </c>
      <c r="U37" s="8">
        <v>34.700000000000003</v>
      </c>
      <c r="V37" s="8">
        <v>3.8</v>
      </c>
      <c r="W37" s="8">
        <v>5.5</v>
      </c>
      <c r="X37" s="8">
        <v>69</v>
      </c>
      <c r="Y37" s="8">
        <v>1</v>
      </c>
      <c r="Z37" s="8">
        <v>6.7</v>
      </c>
      <c r="AA37" s="8">
        <v>7.7</v>
      </c>
      <c r="AB37" s="8">
        <v>0.5</v>
      </c>
      <c r="AC37" s="8">
        <v>10.6</v>
      </c>
      <c r="AD37" s="8">
        <v>4</v>
      </c>
      <c r="AE37" s="8">
        <v>1.2</v>
      </c>
      <c r="AF37" s="8">
        <v>0.5</v>
      </c>
      <c r="AG37" s="8">
        <v>0.9</v>
      </c>
      <c r="AH37" s="8">
        <v>1.7</v>
      </c>
      <c r="AI37" s="8">
        <v>5</v>
      </c>
      <c r="AJ37" s="8">
        <v>113.7</v>
      </c>
      <c r="AK37" s="8">
        <v>103.5</v>
      </c>
      <c r="AL37" s="8">
        <v>47.7</v>
      </c>
      <c r="AM37" s="8">
        <v>2.8</v>
      </c>
      <c r="AN37" s="8">
        <v>18.399999999999999</v>
      </c>
      <c r="AO37" s="8">
        <v>11</v>
      </c>
      <c r="AP37" s="8">
        <v>24.235999999999997</v>
      </c>
      <c r="AQ37" s="8">
        <v>39</v>
      </c>
      <c r="AR37" s="8">
        <v>12</v>
      </c>
      <c r="AS37" s="8">
        <v>9.5</v>
      </c>
      <c r="AT37" s="8">
        <v>486.9</v>
      </c>
      <c r="AU37" s="8">
        <v>14.799999999999997</v>
      </c>
      <c r="AV37" s="8">
        <v>7.1400000000000006</v>
      </c>
      <c r="AW37" s="8">
        <v>1.0439016339329923</v>
      </c>
      <c r="AX37" s="8">
        <v>29.1</v>
      </c>
      <c r="AY37" s="8">
        <v>1.2</v>
      </c>
      <c r="AZ37" s="8">
        <v>43.6</v>
      </c>
      <c r="BA37" s="8">
        <v>2.64</v>
      </c>
      <c r="BB37" s="8">
        <v>2</v>
      </c>
      <c r="BC37" s="8">
        <v>1.2</v>
      </c>
      <c r="BD37" s="8">
        <v>1602.8551294439287</v>
      </c>
      <c r="BE37" s="8">
        <v>19.399999999999999</v>
      </c>
      <c r="BF37" s="8">
        <v>15</v>
      </c>
      <c r="BG37" s="8">
        <v>10.8</v>
      </c>
      <c r="BH37" s="8">
        <v>54.9</v>
      </c>
      <c r="BI37" s="8">
        <v>30.78</v>
      </c>
      <c r="BJ37" s="8">
        <v>57.5</v>
      </c>
      <c r="BK37" s="8">
        <v>30.8</v>
      </c>
      <c r="BL37" s="8">
        <v>101.4</v>
      </c>
      <c r="BM37" s="8">
        <v>19.399999999999999</v>
      </c>
      <c r="BN37" s="8">
        <v>10.199999999999999</v>
      </c>
      <c r="BO37" s="8">
        <v>51.6</v>
      </c>
      <c r="BP37" s="8">
        <v>8</v>
      </c>
      <c r="BQ37" s="8">
        <v>6.86</v>
      </c>
      <c r="BR37" s="8">
        <v>0.218</v>
      </c>
      <c r="BS37" s="8">
        <v>6.1</v>
      </c>
      <c r="BT37" s="8">
        <v>11.207298090465899</v>
      </c>
      <c r="BU37" s="8">
        <v>13.520000000000007</v>
      </c>
      <c r="BV37" s="8">
        <v>11.04</v>
      </c>
      <c r="BW37" s="8">
        <v>5.7</v>
      </c>
      <c r="BX37" s="8">
        <v>26.08</v>
      </c>
      <c r="BY37" s="8">
        <v>29.700000000000003</v>
      </c>
      <c r="BZ37" s="8">
        <v>16.23</v>
      </c>
      <c r="CA37" s="8">
        <v>32.100000000000009</v>
      </c>
      <c r="CB37" s="8">
        <v>0.32142772402678271</v>
      </c>
      <c r="CC37" s="8">
        <v>0.38947368421052625</v>
      </c>
      <c r="CD37" s="8">
        <v>0.31043478260869567</v>
      </c>
      <c r="CE37" s="8">
        <v>0.57994535218499565</v>
      </c>
      <c r="CF37" s="8">
        <v>0.83142857142857152</v>
      </c>
      <c r="CG37" s="8">
        <v>6.6666666666666666E-2</v>
      </c>
      <c r="CH37" s="8">
        <v>0.872</v>
      </c>
      <c r="CI37" s="8">
        <v>0.88</v>
      </c>
      <c r="CJ37" s="8">
        <v>0.308</v>
      </c>
      <c r="CK37" s="8">
        <v>0.4</v>
      </c>
      <c r="CL37" s="8">
        <v>0.52173913043478259</v>
      </c>
      <c r="CM37" s="8">
        <v>0.89047507191329378</v>
      </c>
      <c r="CN37" s="8">
        <v>0.78428571428571425</v>
      </c>
      <c r="CO37" s="8">
        <v>0.8214285714285714</v>
      </c>
      <c r="CP37" s="8">
        <v>0.77</v>
      </c>
      <c r="CQ37" s="8">
        <v>0.92181818181818187</v>
      </c>
      <c r="CR37" s="8">
        <v>0.80833333333333324</v>
      </c>
      <c r="CS37" s="8">
        <v>0.73285714285714287</v>
      </c>
      <c r="CT37" s="8">
        <v>0.6</v>
      </c>
      <c r="CU37" s="8">
        <v>0.83225806451612905</v>
      </c>
      <c r="CV37" s="8">
        <v>0.66666666666666663</v>
      </c>
      <c r="CW37" s="8">
        <v>0.57166666666666666</v>
      </c>
      <c r="CX37" s="8">
        <v>0.72666666666666668</v>
      </c>
      <c r="CY37" s="8">
        <v>0.6777777777777777</v>
      </c>
      <c r="CZ37" s="8">
        <v>0.56036490452329502</v>
      </c>
      <c r="DA37" s="8">
        <v>0.64380952380952416</v>
      </c>
      <c r="DB37" s="8">
        <v>0.52571428571428569</v>
      </c>
      <c r="DC37" s="8">
        <v>0.57000000000000006</v>
      </c>
      <c r="DD37" s="8">
        <v>0.79030303030303028</v>
      </c>
      <c r="DE37" s="8">
        <v>0.82500000000000007</v>
      </c>
      <c r="DF37" s="8">
        <v>0.54100000000000004</v>
      </c>
      <c r="DG37" s="8">
        <v>0.80250000000000021</v>
      </c>
      <c r="DH37" s="8">
        <v>0.8458624316494282</v>
      </c>
      <c r="DI37" s="8">
        <v>0.65838988192074832</v>
      </c>
    </row>
    <row r="38" spans="1:113" x14ac:dyDescent="0.25">
      <c r="A38" t="s">
        <v>96</v>
      </c>
      <c r="B38" t="s">
        <v>91</v>
      </c>
      <c r="C38" t="s">
        <v>62</v>
      </c>
      <c r="D38">
        <v>11</v>
      </c>
      <c r="E38" t="s">
        <v>100</v>
      </c>
      <c r="F38">
        <v>99.78</v>
      </c>
      <c r="G38">
        <v>21</v>
      </c>
      <c r="H38">
        <v>18</v>
      </c>
      <c r="I38">
        <v>12</v>
      </c>
      <c r="J38">
        <v>6</v>
      </c>
      <c r="K38" s="8">
        <v>0.66666666666666663</v>
      </c>
      <c r="L38" s="8">
        <v>9978.8700000000008</v>
      </c>
      <c r="M38" s="8">
        <v>34.200000000000003</v>
      </c>
      <c r="N38" s="8">
        <v>615.6</v>
      </c>
      <c r="O38" s="8">
        <v>30.8</v>
      </c>
      <c r="P38" s="8">
        <v>9.8000000000000007</v>
      </c>
      <c r="Q38" s="8">
        <v>20.2</v>
      </c>
      <c r="R38" s="8">
        <v>48.6</v>
      </c>
      <c r="S38" s="8">
        <v>3.1</v>
      </c>
      <c r="T38" s="8">
        <v>9.4</v>
      </c>
      <c r="U38" s="8">
        <v>32.5</v>
      </c>
      <c r="V38" s="8">
        <v>8.1</v>
      </c>
      <c r="W38" s="8">
        <v>9.8000000000000007</v>
      </c>
      <c r="X38" s="8">
        <v>82.4</v>
      </c>
      <c r="Y38" s="8">
        <v>1.5</v>
      </c>
      <c r="Z38" s="8">
        <v>8.4</v>
      </c>
      <c r="AA38" s="8">
        <v>9.9</v>
      </c>
      <c r="AB38" s="8">
        <v>0</v>
      </c>
      <c r="AC38" s="8">
        <v>9.6</v>
      </c>
      <c r="AD38" s="8">
        <v>4.5</v>
      </c>
      <c r="AE38" s="8">
        <v>1.4</v>
      </c>
      <c r="AF38" s="8">
        <v>0.2</v>
      </c>
      <c r="AG38" s="8">
        <v>0.4</v>
      </c>
      <c r="AH38" s="8">
        <v>2.7</v>
      </c>
      <c r="AI38" s="8">
        <v>7.6</v>
      </c>
      <c r="AJ38" s="8">
        <v>117.8</v>
      </c>
      <c r="AK38" s="8">
        <v>110.5</v>
      </c>
      <c r="AL38" s="8">
        <v>50</v>
      </c>
      <c r="AM38" s="8">
        <v>4.2</v>
      </c>
      <c r="AN38" s="8">
        <v>22.9</v>
      </c>
      <c r="AO38" s="8">
        <v>11.7</v>
      </c>
      <c r="AP38" s="8">
        <v>26.704000000000001</v>
      </c>
      <c r="AQ38" s="8">
        <v>13</v>
      </c>
      <c r="AR38" s="8">
        <v>7</v>
      </c>
      <c r="AS38" s="8">
        <v>9</v>
      </c>
      <c r="AT38" s="8">
        <v>610</v>
      </c>
      <c r="AU38" s="8">
        <v>18.100000000000001</v>
      </c>
      <c r="AV38" s="8">
        <v>7.24</v>
      </c>
      <c r="AW38" s="8">
        <v>1.1533852606351109</v>
      </c>
      <c r="AX38" s="8">
        <v>25.1</v>
      </c>
      <c r="AY38" s="8">
        <v>0</v>
      </c>
      <c r="AZ38" s="8">
        <v>50.300000000000004</v>
      </c>
      <c r="BA38" s="8">
        <v>2.14</v>
      </c>
      <c r="BB38" s="8">
        <v>2.1</v>
      </c>
      <c r="BC38" s="8">
        <v>1.4</v>
      </c>
      <c r="BD38" s="8">
        <v>1551.7353562668243</v>
      </c>
      <c r="BE38" s="8">
        <v>40.1</v>
      </c>
      <c r="BF38" s="8">
        <v>15</v>
      </c>
      <c r="BG38" s="8">
        <v>13.7</v>
      </c>
      <c r="BH38" s="8">
        <v>56.2</v>
      </c>
      <c r="BI38" s="8">
        <v>34.985000000000007</v>
      </c>
      <c r="BJ38" s="8">
        <v>62.7</v>
      </c>
      <c r="BK38" s="8">
        <v>35</v>
      </c>
      <c r="BL38" s="8">
        <v>101.07</v>
      </c>
      <c r="BM38" s="8">
        <v>22.4</v>
      </c>
      <c r="BN38" s="8">
        <v>7.3</v>
      </c>
      <c r="BO38" s="8">
        <v>57.5</v>
      </c>
      <c r="BP38" s="8">
        <v>5.6</v>
      </c>
      <c r="BQ38" s="8">
        <v>4</v>
      </c>
      <c r="BR38" s="8">
        <v>0.23</v>
      </c>
      <c r="BS38" s="8">
        <v>4.9000000000000004</v>
      </c>
      <c r="BT38" s="8">
        <v>9</v>
      </c>
      <c r="BU38" s="8">
        <v>16.869999999999997</v>
      </c>
      <c r="BV38" s="8">
        <v>8</v>
      </c>
      <c r="BW38" s="8">
        <v>7</v>
      </c>
      <c r="BX38" s="8">
        <v>30.8</v>
      </c>
      <c r="BY38" s="8">
        <v>35.300000000000004</v>
      </c>
      <c r="BZ38" s="8">
        <v>20.333333333333332</v>
      </c>
      <c r="CA38" s="8">
        <v>39.800000000000011</v>
      </c>
      <c r="CB38" s="8">
        <v>0.37856090416460081</v>
      </c>
      <c r="CC38" s="8">
        <v>0.47631578947368425</v>
      </c>
      <c r="CD38" s="8">
        <v>0.31478260869565217</v>
      </c>
      <c r="CE38" s="8">
        <v>0.64076958924172833</v>
      </c>
      <c r="CF38" s="8">
        <v>0.71714285714285719</v>
      </c>
      <c r="CG38" s="8">
        <v>0</v>
      </c>
      <c r="CH38" s="8">
        <v>1.006</v>
      </c>
      <c r="CI38" s="8">
        <v>0.71333333333333337</v>
      </c>
      <c r="CJ38" s="8">
        <v>0.39600000000000002</v>
      </c>
      <c r="CK38" s="8">
        <v>0.42000000000000004</v>
      </c>
      <c r="CL38" s="8">
        <v>0.60869565217391308</v>
      </c>
      <c r="CM38" s="8">
        <v>0.8620751979260135</v>
      </c>
      <c r="CN38" s="8">
        <v>0.80285714285714294</v>
      </c>
      <c r="CO38" s="8">
        <v>0.8957142857142858</v>
      </c>
      <c r="CP38" s="8">
        <v>0.875</v>
      </c>
      <c r="CQ38" s="8">
        <v>0.91881818181818176</v>
      </c>
      <c r="CR38" s="8">
        <v>0.93333333333333324</v>
      </c>
      <c r="CS38" s="8">
        <v>0.83297619047619065</v>
      </c>
      <c r="CT38" s="8">
        <v>0.42941176470588233</v>
      </c>
      <c r="CU38" s="8">
        <v>0.92741935483870963</v>
      </c>
      <c r="CV38" s="8">
        <v>0.46666666666666662</v>
      </c>
      <c r="CW38" s="8">
        <v>0.33333333333333331</v>
      </c>
      <c r="CX38" s="8">
        <v>0.76666666666666672</v>
      </c>
      <c r="CY38" s="8">
        <v>0.54444444444444451</v>
      </c>
      <c r="CZ38" s="8">
        <v>0.45</v>
      </c>
      <c r="DA38" s="8">
        <v>0.80333333333333323</v>
      </c>
      <c r="DB38" s="8">
        <v>0.38095238095238093</v>
      </c>
      <c r="DC38" s="8">
        <v>0.7</v>
      </c>
      <c r="DD38" s="8">
        <v>0.93333333333333335</v>
      </c>
      <c r="DE38" s="8">
        <v>0.98055555555555562</v>
      </c>
      <c r="DF38" s="8">
        <v>0.6777777777777777</v>
      </c>
      <c r="DG38" s="8">
        <v>0.99500000000000033</v>
      </c>
      <c r="DH38" s="8">
        <v>0.99621290569631793</v>
      </c>
      <c r="DI38" s="8">
        <v>0.68121630248408493</v>
      </c>
    </row>
    <row r="39" spans="1:113" x14ac:dyDescent="0.25">
      <c r="A39" t="s">
        <v>96</v>
      </c>
      <c r="B39" t="s">
        <v>92</v>
      </c>
      <c r="C39" t="s">
        <v>62</v>
      </c>
      <c r="D39">
        <v>11</v>
      </c>
      <c r="E39" t="s">
        <v>100</v>
      </c>
      <c r="F39">
        <v>99.78</v>
      </c>
      <c r="G39">
        <v>21</v>
      </c>
      <c r="H39">
        <v>29</v>
      </c>
      <c r="I39">
        <v>19</v>
      </c>
      <c r="J39">
        <v>10</v>
      </c>
      <c r="K39" s="8">
        <v>0.65517241379310343</v>
      </c>
      <c r="L39" s="8">
        <v>19957.740000000002</v>
      </c>
      <c r="M39" s="8">
        <v>32.299999999999997</v>
      </c>
      <c r="N39" s="8">
        <v>936.69999999999993</v>
      </c>
      <c r="O39" s="8">
        <v>29</v>
      </c>
      <c r="P39" s="8">
        <v>9.3000000000000007</v>
      </c>
      <c r="Q39" s="8">
        <v>19.8</v>
      </c>
      <c r="R39" s="8">
        <v>47.1</v>
      </c>
      <c r="S39" s="8">
        <v>2.9</v>
      </c>
      <c r="T39" s="8">
        <v>9.3000000000000007</v>
      </c>
      <c r="U39" s="8">
        <v>31.6</v>
      </c>
      <c r="V39" s="8">
        <v>7.4</v>
      </c>
      <c r="W39" s="8">
        <v>9.1999999999999993</v>
      </c>
      <c r="X39" s="8">
        <v>80.599999999999994</v>
      </c>
      <c r="Y39" s="8">
        <v>1.4</v>
      </c>
      <c r="Z39" s="8">
        <v>8.1</v>
      </c>
      <c r="AA39" s="8">
        <v>9.5</v>
      </c>
      <c r="AB39" s="8">
        <v>0</v>
      </c>
      <c r="AC39" s="8">
        <v>8.9</v>
      </c>
      <c r="AD39" s="8">
        <v>4.2</v>
      </c>
      <c r="AE39" s="8">
        <v>1.2</v>
      </c>
      <c r="AF39" s="8">
        <v>0.1</v>
      </c>
      <c r="AG39" s="8">
        <v>0.7</v>
      </c>
      <c r="AH39" s="8">
        <v>2.2999999999999998</v>
      </c>
      <c r="AI39" s="8">
        <v>7.1</v>
      </c>
      <c r="AJ39" s="8">
        <v>117.4</v>
      </c>
      <c r="AK39" s="8">
        <v>109.2</v>
      </c>
      <c r="AL39" s="8">
        <v>48.9</v>
      </c>
      <c r="AM39" s="8">
        <v>4.0999999999999996</v>
      </c>
      <c r="AN39" s="8">
        <v>22.9</v>
      </c>
      <c r="AO39" s="8">
        <v>11.5</v>
      </c>
      <c r="AP39" s="8">
        <v>25.855999999999998</v>
      </c>
      <c r="AQ39" s="8">
        <v>19</v>
      </c>
      <c r="AR39" s="8">
        <v>9</v>
      </c>
      <c r="AS39" s="8">
        <v>10</v>
      </c>
      <c r="AT39" s="8">
        <v>550</v>
      </c>
      <c r="AU39" s="8">
        <v>16.900000000000002</v>
      </c>
      <c r="AV39" s="8">
        <v>6.5100000000000016</v>
      </c>
      <c r="AW39" s="8">
        <v>1.1215965346534655</v>
      </c>
      <c r="AX39" s="8">
        <v>24.3</v>
      </c>
      <c r="AY39" s="8">
        <v>0</v>
      </c>
      <c r="AZ39" s="8">
        <v>47.4</v>
      </c>
      <c r="BA39" s="8">
        <v>2.11</v>
      </c>
      <c r="BB39" s="8">
        <v>1.9</v>
      </c>
      <c r="BC39" s="8">
        <v>1.3</v>
      </c>
      <c r="BD39" s="8">
        <v>1573.6431266079223</v>
      </c>
      <c r="BE39" s="8">
        <v>37.4</v>
      </c>
      <c r="BF39" s="8">
        <v>15</v>
      </c>
      <c r="BG39" s="8">
        <v>13.7</v>
      </c>
      <c r="BH39" s="8">
        <v>54.5</v>
      </c>
      <c r="BI39" s="8">
        <v>33.9</v>
      </c>
      <c r="BJ39" s="8">
        <v>60.9</v>
      </c>
      <c r="BK39" s="8">
        <v>35.799999999999997</v>
      </c>
      <c r="BL39" s="8">
        <v>101.11</v>
      </c>
      <c r="BM39" s="8">
        <v>21.6</v>
      </c>
      <c r="BN39" s="8">
        <v>8.1999999999999993</v>
      </c>
      <c r="BO39" s="8">
        <v>53.6</v>
      </c>
      <c r="BP39" s="8">
        <v>6</v>
      </c>
      <c r="BQ39" s="8">
        <v>4.5</v>
      </c>
      <c r="BR39" s="8">
        <v>0.25</v>
      </c>
      <c r="BS39" s="8">
        <v>5.0999999999999996</v>
      </c>
      <c r="BT39" s="8">
        <v>9.5</v>
      </c>
      <c r="BU39" s="8">
        <v>15.459999999999997</v>
      </c>
      <c r="BV39" s="8">
        <v>6.5</v>
      </c>
      <c r="BW39" s="8">
        <v>5.5</v>
      </c>
      <c r="BX39" s="8">
        <v>29</v>
      </c>
      <c r="BY39" s="8">
        <v>32.200000000000003</v>
      </c>
      <c r="BZ39" s="8">
        <v>18.333333333333332</v>
      </c>
      <c r="CA39" s="8">
        <v>36.300000000000004</v>
      </c>
      <c r="CB39" s="8">
        <v>0.34650002290723381</v>
      </c>
      <c r="CC39" s="8">
        <v>0.44473684210526321</v>
      </c>
      <c r="CD39" s="8">
        <v>0.28304347826086962</v>
      </c>
      <c r="CE39" s="8">
        <v>0.62310918591859199</v>
      </c>
      <c r="CF39" s="8">
        <v>0.69428571428571428</v>
      </c>
      <c r="CG39" s="8">
        <v>0</v>
      </c>
      <c r="CH39" s="8">
        <v>0.94799999999999995</v>
      </c>
      <c r="CI39" s="8">
        <v>0.70333333333333325</v>
      </c>
      <c r="CJ39" s="8">
        <v>0.38</v>
      </c>
      <c r="CK39" s="8">
        <v>0.38</v>
      </c>
      <c r="CL39" s="8">
        <v>0.56521739130434789</v>
      </c>
      <c r="CM39" s="8">
        <v>0.87424618144884569</v>
      </c>
      <c r="CN39" s="8">
        <v>0.77857142857142858</v>
      </c>
      <c r="CO39" s="8">
        <v>0.87</v>
      </c>
      <c r="CP39" s="8">
        <v>0.89499999999999991</v>
      </c>
      <c r="CQ39" s="8">
        <v>0.91918181818181821</v>
      </c>
      <c r="CR39" s="8">
        <v>0.9</v>
      </c>
      <c r="CS39" s="8">
        <v>0.80714285714285716</v>
      </c>
      <c r="CT39" s="8">
        <v>0.48235294117647054</v>
      </c>
      <c r="CU39" s="8">
        <v>0.86451612903225805</v>
      </c>
      <c r="CV39" s="8">
        <v>0.5</v>
      </c>
      <c r="CW39" s="8">
        <v>0.375</v>
      </c>
      <c r="CX39" s="8">
        <v>0.83333333333333337</v>
      </c>
      <c r="CY39" s="8">
        <v>0.56666666666666665</v>
      </c>
      <c r="CZ39" s="8">
        <v>0.47499999999999998</v>
      </c>
      <c r="DA39" s="8">
        <v>0.73619047619047606</v>
      </c>
      <c r="DB39" s="8">
        <v>0.30952380952380953</v>
      </c>
      <c r="DC39" s="8">
        <v>0.55000000000000004</v>
      </c>
      <c r="DD39" s="8">
        <v>0.87878787878787878</v>
      </c>
      <c r="DE39" s="8">
        <v>0.89444444444444449</v>
      </c>
      <c r="DF39" s="8">
        <v>0.61111111111111105</v>
      </c>
      <c r="DG39" s="8">
        <v>0.90750000000000008</v>
      </c>
      <c r="DH39" s="8">
        <v>0.91184216554535213</v>
      </c>
      <c r="DI39" s="8">
        <v>0.6550667870739022</v>
      </c>
    </row>
    <row r="40" spans="1:113" x14ac:dyDescent="0.25">
      <c r="A40" t="s">
        <v>96</v>
      </c>
      <c r="B40" t="s">
        <v>93</v>
      </c>
      <c r="C40" t="s">
        <v>62</v>
      </c>
      <c r="D40">
        <v>11</v>
      </c>
      <c r="E40" t="s">
        <v>100</v>
      </c>
      <c r="F40">
        <v>99.78</v>
      </c>
      <c r="G40">
        <v>21</v>
      </c>
      <c r="H40">
        <v>48</v>
      </c>
      <c r="I40">
        <v>31</v>
      </c>
      <c r="J40">
        <v>17</v>
      </c>
      <c r="K40" s="8">
        <v>0.64583333333333337</v>
      </c>
      <c r="L40" s="8">
        <v>30239</v>
      </c>
      <c r="M40" s="8">
        <v>32.9</v>
      </c>
      <c r="N40" s="8">
        <v>1579.1999999999998</v>
      </c>
      <c r="O40" s="8">
        <v>28.6</v>
      </c>
      <c r="P40" s="8">
        <v>9.4</v>
      </c>
      <c r="Q40" s="8">
        <v>20.399999999999999</v>
      </c>
      <c r="R40" s="8">
        <v>46.3</v>
      </c>
      <c r="S40" s="8">
        <v>2.9</v>
      </c>
      <c r="T40" s="8">
        <v>9</v>
      </c>
      <c r="U40" s="8">
        <v>31.9</v>
      </c>
      <c r="V40" s="8">
        <v>6.9</v>
      </c>
      <c r="W40" s="8">
        <v>9</v>
      </c>
      <c r="X40" s="8">
        <v>76.7</v>
      </c>
      <c r="Y40" s="8">
        <v>1.4</v>
      </c>
      <c r="Z40" s="8">
        <v>8.1</v>
      </c>
      <c r="AA40" s="8">
        <v>9.4</v>
      </c>
      <c r="AB40" s="8">
        <v>0.1</v>
      </c>
      <c r="AC40" s="8">
        <v>8.8000000000000007</v>
      </c>
      <c r="AD40" s="8">
        <v>4.3</v>
      </c>
      <c r="AE40" s="8">
        <v>1</v>
      </c>
      <c r="AF40" s="8">
        <v>0.2</v>
      </c>
      <c r="AG40" s="8">
        <v>1</v>
      </c>
      <c r="AH40" s="8">
        <v>2.5</v>
      </c>
      <c r="AI40" s="8">
        <v>6.9</v>
      </c>
      <c r="AJ40" s="8">
        <v>118.5</v>
      </c>
      <c r="AK40" s="8">
        <v>111.1</v>
      </c>
      <c r="AL40" s="8">
        <v>45.5</v>
      </c>
      <c r="AM40" s="8">
        <v>4</v>
      </c>
      <c r="AN40" s="8">
        <v>22.4</v>
      </c>
      <c r="AO40" s="8">
        <v>11.5</v>
      </c>
      <c r="AP40" s="8">
        <v>26.443999999999999</v>
      </c>
      <c r="AQ40" s="8">
        <v>32</v>
      </c>
      <c r="AR40" s="8">
        <v>13</v>
      </c>
      <c r="AS40" s="8">
        <v>8.1</v>
      </c>
      <c r="AT40" s="8">
        <v>463</v>
      </c>
      <c r="AU40" s="8">
        <v>16.100000000000001</v>
      </c>
      <c r="AV40" s="8">
        <v>5.2500000000000018</v>
      </c>
      <c r="AW40" s="8">
        <v>1.0815307820299502</v>
      </c>
      <c r="AX40" s="8">
        <v>23.6</v>
      </c>
      <c r="AY40" s="8">
        <v>0.1</v>
      </c>
      <c r="AZ40" s="8">
        <v>46.8</v>
      </c>
      <c r="BA40" s="8">
        <v>2.0499999999999998</v>
      </c>
      <c r="BB40" s="8">
        <v>1.6</v>
      </c>
      <c r="BC40" s="8">
        <v>1.2</v>
      </c>
      <c r="BD40" s="8">
        <v>1584.4686352820802</v>
      </c>
      <c r="BE40" s="8">
        <v>33.799999999999997</v>
      </c>
      <c r="BF40" s="8">
        <v>15</v>
      </c>
      <c r="BG40" s="8">
        <v>13.5</v>
      </c>
      <c r="BH40" s="8">
        <v>53.3</v>
      </c>
      <c r="BI40" s="8">
        <v>32.839999999999996</v>
      </c>
      <c r="BJ40" s="8">
        <v>58.8</v>
      </c>
      <c r="BK40" s="8">
        <v>36.1</v>
      </c>
      <c r="BL40" s="8">
        <v>100.97</v>
      </c>
      <c r="BM40" s="8">
        <v>19.600000000000001</v>
      </c>
      <c r="BN40" s="8">
        <v>7.4</v>
      </c>
      <c r="BO40" s="8">
        <v>52.4</v>
      </c>
      <c r="BP40" s="8">
        <v>5.5</v>
      </c>
      <c r="BQ40" s="8">
        <v>3.8</v>
      </c>
      <c r="BR40" s="8">
        <v>0.215</v>
      </c>
      <c r="BS40" s="8">
        <v>4.87</v>
      </c>
      <c r="BT40" s="8">
        <v>8.6646792639852794</v>
      </c>
      <c r="BU40" s="8">
        <v>14.569999999999997</v>
      </c>
      <c r="BV40" s="8">
        <v>5.85</v>
      </c>
      <c r="BW40" s="8">
        <v>4.7</v>
      </c>
      <c r="BX40" s="8">
        <v>27.75</v>
      </c>
      <c r="BY40" s="8">
        <v>30.599999999999998</v>
      </c>
      <c r="BZ40" s="8">
        <v>15.433333333333334</v>
      </c>
      <c r="CA40" s="8">
        <v>34</v>
      </c>
      <c r="CB40" s="8">
        <v>0.33097021908177732</v>
      </c>
      <c r="CC40" s="8">
        <v>0.42368421052631583</v>
      </c>
      <c r="CD40" s="8">
        <v>0.22826086956521746</v>
      </c>
      <c r="CE40" s="8">
        <v>0.60085043446108344</v>
      </c>
      <c r="CF40" s="8">
        <v>0.67428571428571438</v>
      </c>
      <c r="CG40" s="8">
        <v>5.5555555555555558E-3</v>
      </c>
      <c r="CH40" s="8">
        <v>0.93599999999999994</v>
      </c>
      <c r="CI40" s="8">
        <v>0.68333333333333324</v>
      </c>
      <c r="CJ40" s="8">
        <v>0.376</v>
      </c>
      <c r="CK40" s="8">
        <v>0.32</v>
      </c>
      <c r="CL40" s="8">
        <v>0.52173913043478259</v>
      </c>
      <c r="CM40" s="8">
        <v>0.88026035293448901</v>
      </c>
      <c r="CN40" s="8">
        <v>0.76142857142857134</v>
      </c>
      <c r="CO40" s="8">
        <v>0.84</v>
      </c>
      <c r="CP40" s="8">
        <v>0.90250000000000008</v>
      </c>
      <c r="CQ40" s="8">
        <v>0.9179090909090909</v>
      </c>
      <c r="CR40" s="8">
        <v>0.81666666666666676</v>
      </c>
      <c r="CS40" s="8">
        <v>0.78190476190476177</v>
      </c>
      <c r="CT40" s="8">
        <v>0.43529411764705883</v>
      </c>
      <c r="CU40" s="8">
        <v>0.84516129032258058</v>
      </c>
      <c r="CV40" s="8">
        <v>0.45833333333333331</v>
      </c>
      <c r="CW40" s="8">
        <v>0.31666666666666665</v>
      </c>
      <c r="CX40" s="8">
        <v>0.71666666666666667</v>
      </c>
      <c r="CY40" s="8">
        <v>0.5411111111111111</v>
      </c>
      <c r="CZ40" s="8">
        <v>0.43323396319926399</v>
      </c>
      <c r="DA40" s="8">
        <v>0.69380952380952365</v>
      </c>
      <c r="DB40" s="8">
        <v>0.27857142857142858</v>
      </c>
      <c r="DC40" s="8">
        <v>0.47000000000000003</v>
      </c>
      <c r="DD40" s="8">
        <v>0.84090909090909094</v>
      </c>
      <c r="DE40" s="8">
        <v>0.85</v>
      </c>
      <c r="DF40" s="8">
        <v>0.51444444444444448</v>
      </c>
      <c r="DG40" s="8">
        <v>0.85</v>
      </c>
      <c r="DH40" s="8">
        <v>0.87097426074151929</v>
      </c>
      <c r="DI40" s="8">
        <v>0.61829858091963352</v>
      </c>
    </row>
    <row r="41" spans="1:113" x14ac:dyDescent="0.25">
      <c r="A41" t="s">
        <v>80</v>
      </c>
      <c r="B41" t="s">
        <v>91</v>
      </c>
      <c r="C41" t="s">
        <v>54</v>
      </c>
      <c r="D41">
        <v>10.6</v>
      </c>
      <c r="E41" t="s">
        <v>81</v>
      </c>
      <c r="F41">
        <v>97.66</v>
      </c>
      <c r="G41">
        <v>25</v>
      </c>
      <c r="H41">
        <v>17</v>
      </c>
      <c r="I41">
        <v>13</v>
      </c>
      <c r="J41">
        <v>4</v>
      </c>
      <c r="K41" s="8">
        <v>0.76470588235294112</v>
      </c>
      <c r="L41" s="8">
        <v>9176</v>
      </c>
      <c r="M41" s="8">
        <v>31</v>
      </c>
      <c r="N41" s="8">
        <v>527</v>
      </c>
      <c r="O41" s="8">
        <v>15.6</v>
      </c>
      <c r="P41" s="8">
        <v>6.4</v>
      </c>
      <c r="Q41" s="8">
        <v>13.9</v>
      </c>
      <c r="R41" s="8">
        <v>45.8</v>
      </c>
      <c r="S41" s="8">
        <v>0.9</v>
      </c>
      <c r="T41" s="8">
        <v>4.0999999999999996</v>
      </c>
      <c r="U41" s="8">
        <v>23.2</v>
      </c>
      <c r="V41" s="8">
        <v>1.9</v>
      </c>
      <c r="W41" s="8">
        <v>2.5</v>
      </c>
      <c r="X41" s="8">
        <v>76.7</v>
      </c>
      <c r="Y41" s="8">
        <v>2.2000000000000002</v>
      </c>
      <c r="Z41" s="8">
        <v>8.1999999999999993</v>
      </c>
      <c r="AA41" s="8">
        <v>10.4</v>
      </c>
      <c r="AB41" s="8">
        <v>4.7</v>
      </c>
      <c r="AC41" s="8">
        <v>6</v>
      </c>
      <c r="AD41" s="8">
        <v>2.6</v>
      </c>
      <c r="AE41" s="8">
        <v>1.1000000000000001</v>
      </c>
      <c r="AF41" s="8">
        <v>0.5</v>
      </c>
      <c r="AG41" s="8">
        <v>0.4</v>
      </c>
      <c r="AH41" s="8">
        <v>3.3</v>
      </c>
      <c r="AI41" s="8">
        <v>3.9</v>
      </c>
      <c r="AJ41" s="8">
        <v>109.2</v>
      </c>
      <c r="AK41" s="8">
        <v>100.6</v>
      </c>
      <c r="AL41" s="8">
        <v>30</v>
      </c>
      <c r="AM41" s="8">
        <v>6.7</v>
      </c>
      <c r="AN41" s="8">
        <v>25.8</v>
      </c>
      <c r="AO41" s="8">
        <v>11.2</v>
      </c>
      <c r="AP41" s="8">
        <v>14.843999999999999</v>
      </c>
      <c r="AQ41" s="8">
        <v>7</v>
      </c>
      <c r="AR41" s="8">
        <v>3</v>
      </c>
      <c r="AS41" s="8">
        <v>11.5</v>
      </c>
      <c r="AT41" s="8">
        <v>350</v>
      </c>
      <c r="AU41" s="8">
        <v>26.9</v>
      </c>
      <c r="AV41" s="8">
        <v>15.07</v>
      </c>
      <c r="AW41" s="8">
        <v>1.0509296685529508</v>
      </c>
      <c r="AX41" s="8">
        <v>25.4</v>
      </c>
      <c r="AY41" s="8">
        <v>10.5</v>
      </c>
      <c r="AZ41" s="8">
        <v>32</v>
      </c>
      <c r="BA41" s="8">
        <v>2.27</v>
      </c>
      <c r="BB41" s="8">
        <v>2.5</v>
      </c>
      <c r="BC41" s="8">
        <v>0.6</v>
      </c>
      <c r="BD41" s="8">
        <v>1551.7353562668243</v>
      </c>
      <c r="BE41" s="8">
        <v>13.7</v>
      </c>
      <c r="BF41" s="8">
        <v>14</v>
      </c>
      <c r="BG41" s="8">
        <v>16.100000000000001</v>
      </c>
      <c r="BH41" s="8">
        <v>49.2</v>
      </c>
      <c r="BI41" s="8">
        <v>28.455000000000005</v>
      </c>
      <c r="BJ41" s="8">
        <v>52</v>
      </c>
      <c r="BK41" s="8">
        <v>24.4</v>
      </c>
      <c r="BL41" s="8">
        <v>97.41</v>
      </c>
      <c r="BM41" s="8">
        <v>15.7</v>
      </c>
      <c r="BN41" s="8">
        <v>8.6</v>
      </c>
      <c r="BO41" s="8">
        <v>39.299999999999997</v>
      </c>
      <c r="BP41" s="8">
        <v>6.4</v>
      </c>
      <c r="BQ41" s="8">
        <v>5</v>
      </c>
      <c r="BR41" s="8">
        <v>0.26</v>
      </c>
      <c r="BS41" s="8">
        <v>6</v>
      </c>
      <c r="BT41" s="8">
        <v>11</v>
      </c>
      <c r="BU41" s="8">
        <v>9.2000000000000028</v>
      </c>
      <c r="BV41" s="8">
        <v>4</v>
      </c>
      <c r="BW41" s="8">
        <v>3</v>
      </c>
      <c r="BX41" s="8">
        <v>21</v>
      </c>
      <c r="BY41" s="8">
        <v>22.9</v>
      </c>
      <c r="BZ41" s="8">
        <v>11.666666666666666</v>
      </c>
      <c r="CA41" s="8">
        <v>23.1</v>
      </c>
      <c r="CB41" s="8">
        <v>0.24904637589810288</v>
      </c>
      <c r="CC41" s="8">
        <v>0.70789473684210524</v>
      </c>
      <c r="CD41" s="8">
        <v>0.65521739130434786</v>
      </c>
      <c r="CE41" s="8">
        <v>0.58384981586275042</v>
      </c>
      <c r="CF41" s="8">
        <v>0.72571428571428565</v>
      </c>
      <c r="CG41" s="8">
        <v>0.58333333333333337</v>
      </c>
      <c r="CH41" s="8">
        <v>0.64</v>
      </c>
      <c r="CI41" s="8">
        <v>0.75666666666666671</v>
      </c>
      <c r="CJ41" s="8">
        <v>0.41600000000000004</v>
      </c>
      <c r="CK41" s="8">
        <v>0.5</v>
      </c>
      <c r="CL41" s="8">
        <v>0.2608695652173913</v>
      </c>
      <c r="CM41" s="8">
        <v>0.8620751979260135</v>
      </c>
      <c r="CN41" s="8">
        <v>0.70285714285714285</v>
      </c>
      <c r="CO41" s="8">
        <v>0.74285714285714288</v>
      </c>
      <c r="CP41" s="8">
        <v>0.61</v>
      </c>
      <c r="CQ41" s="8">
        <v>0.88554545454545452</v>
      </c>
      <c r="CR41" s="8">
        <v>0.65416666666666667</v>
      </c>
      <c r="CS41" s="8">
        <v>0.6775000000000001</v>
      </c>
      <c r="CT41" s="8">
        <v>0.50588235294117645</v>
      </c>
      <c r="CU41" s="8">
        <v>0.63387096774193541</v>
      </c>
      <c r="CV41" s="8">
        <v>0.53333333333333333</v>
      </c>
      <c r="CW41" s="8">
        <v>0.41666666666666669</v>
      </c>
      <c r="CX41" s="8">
        <v>0.8666666666666667</v>
      </c>
      <c r="CY41" s="8">
        <v>0.66666666666666663</v>
      </c>
      <c r="CZ41" s="8">
        <v>0.55000000000000004</v>
      </c>
      <c r="DA41" s="8">
        <v>0.4380952380952382</v>
      </c>
      <c r="DB41" s="8">
        <v>0.19047619047619047</v>
      </c>
      <c r="DC41" s="8">
        <v>0.3</v>
      </c>
      <c r="DD41" s="8">
        <v>0.63636363636363635</v>
      </c>
      <c r="DE41" s="8">
        <v>0.63611111111111107</v>
      </c>
      <c r="DF41" s="8">
        <v>0.3888888888888889</v>
      </c>
      <c r="DG41" s="8">
        <v>0.57750000000000001</v>
      </c>
      <c r="DH41" s="8">
        <v>0.65538519973184972</v>
      </c>
      <c r="DI41" s="8">
        <v>0.59251419745239575</v>
      </c>
    </row>
    <row r="42" spans="1:113" x14ac:dyDescent="0.25">
      <c r="A42" t="s">
        <v>80</v>
      </c>
      <c r="B42" t="s">
        <v>92</v>
      </c>
      <c r="C42" t="s">
        <v>54</v>
      </c>
      <c r="D42">
        <v>10.6</v>
      </c>
      <c r="E42" t="s">
        <v>81</v>
      </c>
      <c r="F42">
        <v>97.66</v>
      </c>
      <c r="G42">
        <v>25</v>
      </c>
      <c r="H42">
        <v>33</v>
      </c>
      <c r="I42">
        <v>23</v>
      </c>
      <c r="J42">
        <v>10</v>
      </c>
      <c r="K42" s="8">
        <v>0.69696969696969702</v>
      </c>
      <c r="L42" s="8">
        <v>18353</v>
      </c>
      <c r="M42" s="8">
        <v>31.2</v>
      </c>
      <c r="N42" s="8">
        <v>1029.5999999999999</v>
      </c>
      <c r="O42" s="8">
        <v>18.100000000000001</v>
      </c>
      <c r="P42" s="8">
        <v>7.2</v>
      </c>
      <c r="Q42" s="8">
        <v>14.4</v>
      </c>
      <c r="R42" s="8">
        <v>50.1</v>
      </c>
      <c r="S42" s="8">
        <v>1.2</v>
      </c>
      <c r="T42" s="8">
        <v>3.9</v>
      </c>
      <c r="U42" s="8">
        <v>30.8</v>
      </c>
      <c r="V42" s="8">
        <v>2.5</v>
      </c>
      <c r="W42" s="8">
        <v>3.1</v>
      </c>
      <c r="X42" s="8">
        <v>81.2</v>
      </c>
      <c r="Y42" s="8">
        <v>2.2999999999999998</v>
      </c>
      <c r="Z42" s="8">
        <v>7.6</v>
      </c>
      <c r="AA42" s="8">
        <v>9.9</v>
      </c>
      <c r="AB42" s="8">
        <v>4.3</v>
      </c>
      <c r="AC42" s="8">
        <v>6.7</v>
      </c>
      <c r="AD42" s="8">
        <v>2.6</v>
      </c>
      <c r="AE42" s="8">
        <v>1</v>
      </c>
      <c r="AF42" s="8">
        <v>0.5</v>
      </c>
      <c r="AG42" s="8">
        <v>0.4</v>
      </c>
      <c r="AH42" s="8">
        <v>3.1</v>
      </c>
      <c r="AI42" s="8">
        <v>4.4000000000000004</v>
      </c>
      <c r="AJ42" s="8">
        <v>112.1</v>
      </c>
      <c r="AK42" s="8">
        <v>103.4</v>
      </c>
      <c r="AL42" s="8">
        <v>33.5</v>
      </c>
      <c r="AM42" s="8">
        <v>7.2</v>
      </c>
      <c r="AN42" s="8">
        <v>24.6</v>
      </c>
      <c r="AO42" s="8">
        <v>10.5</v>
      </c>
      <c r="AP42" s="8">
        <v>15.488</v>
      </c>
      <c r="AQ42" s="8">
        <v>18</v>
      </c>
      <c r="AR42" s="8">
        <v>7</v>
      </c>
      <c r="AS42" s="8">
        <v>11</v>
      </c>
      <c r="AT42" s="8">
        <v>400</v>
      </c>
      <c r="AU42" s="8">
        <v>25.699999999999996</v>
      </c>
      <c r="AV42" s="8">
        <v>14.84</v>
      </c>
      <c r="AW42" s="8">
        <v>1.1686466942148761</v>
      </c>
      <c r="AX42" s="8">
        <v>26.7</v>
      </c>
      <c r="AY42" s="8">
        <v>9.5</v>
      </c>
      <c r="AZ42" s="8">
        <v>34.700000000000003</v>
      </c>
      <c r="BA42" s="8">
        <v>2.54</v>
      </c>
      <c r="BB42" s="8">
        <v>2.2999999999999998</v>
      </c>
      <c r="BC42" s="8">
        <v>0.7</v>
      </c>
      <c r="BD42" s="8">
        <v>1573.6431266079223</v>
      </c>
      <c r="BE42" s="8">
        <v>17.399999999999999</v>
      </c>
      <c r="BF42" s="8">
        <v>14</v>
      </c>
      <c r="BG42" s="8">
        <v>15.8</v>
      </c>
      <c r="BH42" s="8">
        <v>54.3</v>
      </c>
      <c r="BI42" s="8">
        <v>30.99</v>
      </c>
      <c r="BJ42" s="8">
        <v>57.6</v>
      </c>
      <c r="BK42" s="8">
        <v>25.3</v>
      </c>
      <c r="BL42" s="8">
        <v>97.11</v>
      </c>
      <c r="BM42" s="8">
        <v>17.600000000000001</v>
      </c>
      <c r="BN42" s="8">
        <v>8.6999999999999993</v>
      </c>
      <c r="BO42" s="8">
        <v>42</v>
      </c>
      <c r="BP42" s="8">
        <v>6.2</v>
      </c>
      <c r="BQ42" s="8">
        <v>4.8</v>
      </c>
      <c r="BR42" s="8">
        <v>0.25</v>
      </c>
      <c r="BS42" s="8">
        <v>5.5</v>
      </c>
      <c r="BT42" s="8">
        <v>10</v>
      </c>
      <c r="BU42" s="8">
        <v>11.3</v>
      </c>
      <c r="BV42" s="8">
        <v>5</v>
      </c>
      <c r="BW42" s="8">
        <v>4</v>
      </c>
      <c r="BX42" s="8">
        <v>23</v>
      </c>
      <c r="BY42" s="8">
        <v>25.8</v>
      </c>
      <c r="BZ42" s="8">
        <v>13.333333333333334</v>
      </c>
      <c r="CA42" s="8">
        <v>26.700000000000003</v>
      </c>
      <c r="CB42" s="8">
        <v>0.28029382102185707</v>
      </c>
      <c r="CC42" s="8">
        <v>0.67631578947368409</v>
      </c>
      <c r="CD42" s="8">
        <v>0.64521739130434785</v>
      </c>
      <c r="CE42" s="8">
        <v>0.64924816345270897</v>
      </c>
      <c r="CF42" s="8">
        <v>0.76285714285714279</v>
      </c>
      <c r="CG42" s="8">
        <v>0.52777777777777779</v>
      </c>
      <c r="CH42" s="8">
        <v>0.69400000000000006</v>
      </c>
      <c r="CI42" s="8">
        <v>0.84666666666666668</v>
      </c>
      <c r="CJ42" s="8">
        <v>0.39600000000000002</v>
      </c>
      <c r="CK42" s="8">
        <v>0.45999999999999996</v>
      </c>
      <c r="CL42" s="8">
        <v>0.30434782608695654</v>
      </c>
      <c r="CM42" s="8">
        <v>0.87424618144884569</v>
      </c>
      <c r="CN42" s="8">
        <v>0.77571428571428569</v>
      </c>
      <c r="CO42" s="8">
        <v>0.82285714285714284</v>
      </c>
      <c r="CP42" s="8">
        <v>0.63250000000000006</v>
      </c>
      <c r="CQ42" s="8">
        <v>0.88281818181818184</v>
      </c>
      <c r="CR42" s="8">
        <v>0.73333333333333339</v>
      </c>
      <c r="CS42" s="8">
        <v>0.73785714285714277</v>
      </c>
      <c r="CT42" s="8">
        <v>0.5117647058823529</v>
      </c>
      <c r="CU42" s="8">
        <v>0.67741935483870963</v>
      </c>
      <c r="CV42" s="8">
        <v>0.51666666666666672</v>
      </c>
      <c r="CW42" s="8">
        <v>0.39999999999999997</v>
      </c>
      <c r="CX42" s="8">
        <v>0.83333333333333337</v>
      </c>
      <c r="CY42" s="8">
        <v>0.61111111111111116</v>
      </c>
      <c r="CZ42" s="8">
        <v>0.5</v>
      </c>
      <c r="DA42" s="8">
        <v>0.53809523809523818</v>
      </c>
      <c r="DB42" s="8">
        <v>0.23809523809523808</v>
      </c>
      <c r="DC42" s="8">
        <v>0.4</v>
      </c>
      <c r="DD42" s="8">
        <v>0.69696969696969702</v>
      </c>
      <c r="DE42" s="8">
        <v>0.71666666666666667</v>
      </c>
      <c r="DF42" s="8">
        <v>0.44444444444444448</v>
      </c>
      <c r="DG42" s="8">
        <v>0.66750000000000009</v>
      </c>
      <c r="DH42" s="8">
        <v>0.7376153184785712</v>
      </c>
      <c r="DI42" s="8">
        <v>0.62223246250719511</v>
      </c>
    </row>
    <row r="43" spans="1:113" x14ac:dyDescent="0.25">
      <c r="A43" t="s">
        <v>80</v>
      </c>
      <c r="B43" t="s">
        <v>93</v>
      </c>
      <c r="C43" t="s">
        <v>54</v>
      </c>
      <c r="D43">
        <v>10.6</v>
      </c>
      <c r="E43" t="s">
        <v>81</v>
      </c>
      <c r="F43">
        <v>97.66</v>
      </c>
      <c r="G43">
        <v>25</v>
      </c>
      <c r="H43">
        <v>59</v>
      </c>
      <c r="I43">
        <v>40</v>
      </c>
      <c r="J43">
        <v>19</v>
      </c>
      <c r="K43" s="8">
        <v>0.67796610169491522</v>
      </c>
      <c r="L43" s="8">
        <v>27807</v>
      </c>
      <c r="M43" s="8">
        <v>32.299999999999997</v>
      </c>
      <c r="N43" s="8">
        <v>1905.6999999999998</v>
      </c>
      <c r="O43" s="8">
        <v>20.8</v>
      </c>
      <c r="P43" s="8">
        <v>8.1</v>
      </c>
      <c r="Q43" s="8">
        <v>15.2</v>
      </c>
      <c r="R43" s="8">
        <v>53.1</v>
      </c>
      <c r="S43" s="8">
        <v>1.2</v>
      </c>
      <c r="T43" s="8">
        <v>3.6</v>
      </c>
      <c r="U43" s="8">
        <v>32.9</v>
      </c>
      <c r="V43" s="8">
        <v>3.5</v>
      </c>
      <c r="W43" s="8">
        <v>4.2</v>
      </c>
      <c r="X43" s="8">
        <v>81.599999999999994</v>
      </c>
      <c r="Y43" s="8">
        <v>2.4</v>
      </c>
      <c r="Z43" s="8">
        <v>7.6</v>
      </c>
      <c r="AA43" s="8">
        <v>10</v>
      </c>
      <c r="AB43" s="8">
        <v>4.4000000000000004</v>
      </c>
      <c r="AC43" s="8">
        <v>6.7</v>
      </c>
      <c r="AD43" s="8">
        <v>3</v>
      </c>
      <c r="AE43" s="8">
        <v>1.2</v>
      </c>
      <c r="AF43" s="8">
        <v>0.7</v>
      </c>
      <c r="AG43" s="8">
        <v>0.5</v>
      </c>
      <c r="AH43" s="8">
        <v>3.1</v>
      </c>
      <c r="AI43" s="8">
        <v>5.0999999999999996</v>
      </c>
      <c r="AJ43" s="8">
        <v>112.5</v>
      </c>
      <c r="AK43" s="8">
        <v>107.2</v>
      </c>
      <c r="AL43" s="8">
        <v>34.200000000000003</v>
      </c>
      <c r="AM43" s="8">
        <v>7.4</v>
      </c>
      <c r="AN43" s="8">
        <v>23.8</v>
      </c>
      <c r="AO43" s="8">
        <v>11.2</v>
      </c>
      <c r="AP43" s="8">
        <v>17.04</v>
      </c>
      <c r="AQ43" s="8">
        <v>35</v>
      </c>
      <c r="AR43" s="8">
        <v>11</v>
      </c>
      <c r="AS43" s="8">
        <v>9.1999999999999993</v>
      </c>
      <c r="AT43" s="8">
        <v>454.1</v>
      </c>
      <c r="AU43" s="8">
        <v>27.7</v>
      </c>
      <c r="AV43" s="8">
        <v>16.329999999999998</v>
      </c>
      <c r="AW43" s="8">
        <v>1.2206572769953052</v>
      </c>
      <c r="AX43" s="8">
        <v>25</v>
      </c>
      <c r="AY43" s="8">
        <v>9.8000000000000007</v>
      </c>
      <c r="AZ43" s="8">
        <v>37.5</v>
      </c>
      <c r="BA43" s="8">
        <v>2.23</v>
      </c>
      <c r="BB43" s="8">
        <v>2.9</v>
      </c>
      <c r="BC43" s="8">
        <v>1</v>
      </c>
      <c r="BD43" s="8">
        <v>1584.4686352820802</v>
      </c>
      <c r="BE43" s="8">
        <v>23</v>
      </c>
      <c r="BF43" s="8">
        <v>15</v>
      </c>
      <c r="BG43" s="8">
        <v>15.6</v>
      </c>
      <c r="BH43" s="8">
        <v>57</v>
      </c>
      <c r="BI43" s="8">
        <v>33.120000000000005</v>
      </c>
      <c r="BJ43" s="8">
        <v>60.9</v>
      </c>
      <c r="BK43" s="8">
        <v>27</v>
      </c>
      <c r="BL43" s="8">
        <v>96.86</v>
      </c>
      <c r="BM43" s="8">
        <v>18.5</v>
      </c>
      <c r="BN43" s="8">
        <v>5.3</v>
      </c>
      <c r="BO43" s="8">
        <v>45.6</v>
      </c>
      <c r="BP43" s="8">
        <v>3.8</v>
      </c>
      <c r="BQ43" s="8">
        <v>3.44</v>
      </c>
      <c r="BR43" s="8">
        <v>0.20899999999999999</v>
      </c>
      <c r="BS43" s="8">
        <v>3.72</v>
      </c>
      <c r="BT43" s="8">
        <v>8.3090930515378396</v>
      </c>
      <c r="BU43" s="8">
        <v>13.409999999999997</v>
      </c>
      <c r="BV43" s="8">
        <v>6.01</v>
      </c>
      <c r="BW43" s="8">
        <v>5.0999999999999996</v>
      </c>
      <c r="BX43" s="8">
        <v>25.08</v>
      </c>
      <c r="BY43" s="8">
        <v>28.600000000000005</v>
      </c>
      <c r="BZ43" s="8">
        <v>15.136666666666667</v>
      </c>
      <c r="CA43" s="8">
        <v>30.100000000000009</v>
      </c>
      <c r="CB43" s="8">
        <v>0.30897180678450331</v>
      </c>
      <c r="CC43" s="8">
        <v>0.72894736842105257</v>
      </c>
      <c r="CD43" s="8">
        <v>0.71</v>
      </c>
      <c r="CE43" s="8">
        <v>0.67814293166405848</v>
      </c>
      <c r="CF43" s="8">
        <v>0.7142857142857143</v>
      </c>
      <c r="CG43" s="8">
        <v>0.54444444444444451</v>
      </c>
      <c r="CH43" s="8">
        <v>0.75</v>
      </c>
      <c r="CI43" s="8">
        <v>0.74333333333333329</v>
      </c>
      <c r="CJ43" s="8">
        <v>0.4</v>
      </c>
      <c r="CK43" s="8">
        <v>0.57999999999999996</v>
      </c>
      <c r="CL43" s="8">
        <v>0.43478260869565222</v>
      </c>
      <c r="CM43" s="8">
        <v>0.88026035293448901</v>
      </c>
      <c r="CN43" s="8">
        <v>0.81428571428571428</v>
      </c>
      <c r="CO43" s="8">
        <v>0.87</v>
      </c>
      <c r="CP43" s="8">
        <v>0.67500000000000004</v>
      </c>
      <c r="CQ43" s="8">
        <v>0.88054545454545452</v>
      </c>
      <c r="CR43" s="8">
        <v>0.77083333333333337</v>
      </c>
      <c r="CS43" s="8">
        <v>0.7885714285714287</v>
      </c>
      <c r="CT43" s="8">
        <v>0.31176470588235294</v>
      </c>
      <c r="CU43" s="8">
        <v>0.73548387096774193</v>
      </c>
      <c r="CV43" s="8">
        <v>0.31666666666666665</v>
      </c>
      <c r="CW43" s="8">
        <v>0.28666666666666668</v>
      </c>
      <c r="CX43" s="8">
        <v>0.69666666666666666</v>
      </c>
      <c r="CY43" s="8">
        <v>0.41333333333333333</v>
      </c>
      <c r="CZ43" s="8">
        <v>0.41545465257689196</v>
      </c>
      <c r="DA43" s="8">
        <v>0.63857142857142846</v>
      </c>
      <c r="DB43" s="8">
        <v>0.28619047619047616</v>
      </c>
      <c r="DC43" s="8">
        <v>0.51</v>
      </c>
      <c r="DD43" s="8">
        <v>0.7599999999999999</v>
      </c>
      <c r="DE43" s="8">
        <v>0.79444444444444462</v>
      </c>
      <c r="DF43" s="8">
        <v>0.50455555555555553</v>
      </c>
      <c r="DG43" s="8">
        <v>0.75250000000000017</v>
      </c>
      <c r="DH43" s="8">
        <v>0.81308370206448244</v>
      </c>
      <c r="DI43" s="8">
        <v>0.63121296419066841</v>
      </c>
    </row>
    <row r="44" spans="1:113" x14ac:dyDescent="0.25">
      <c r="A44" t="s">
        <v>82</v>
      </c>
      <c r="B44" t="s">
        <v>91</v>
      </c>
      <c r="C44" t="s">
        <v>72</v>
      </c>
      <c r="D44">
        <v>10.5</v>
      </c>
      <c r="E44" t="s">
        <v>103</v>
      </c>
      <c r="F44">
        <v>102.39</v>
      </c>
      <c r="G44">
        <v>29</v>
      </c>
      <c r="H44">
        <v>9</v>
      </c>
      <c r="I44">
        <v>7</v>
      </c>
      <c r="J44">
        <v>2</v>
      </c>
      <c r="K44" s="8">
        <v>0.77777777777777779</v>
      </c>
      <c r="L44" s="8">
        <v>10051</v>
      </c>
      <c r="M44" s="8">
        <v>29.5</v>
      </c>
      <c r="N44" s="8">
        <v>265.5</v>
      </c>
      <c r="O44" s="8">
        <v>22.6</v>
      </c>
      <c r="P44" s="8">
        <v>7</v>
      </c>
      <c r="Q44" s="8">
        <v>16.399999999999999</v>
      </c>
      <c r="R44" s="8">
        <v>42.6</v>
      </c>
      <c r="S44" s="8">
        <v>3.8</v>
      </c>
      <c r="T44" s="8">
        <v>9.6999999999999993</v>
      </c>
      <c r="U44" s="8">
        <v>39.1</v>
      </c>
      <c r="V44" s="8">
        <v>4.8</v>
      </c>
      <c r="W44" s="8">
        <v>5.0999999999999996</v>
      </c>
      <c r="X44" s="8">
        <v>93.5</v>
      </c>
      <c r="Y44" s="8">
        <v>0.7</v>
      </c>
      <c r="Z44" s="8">
        <v>5.4</v>
      </c>
      <c r="AA44" s="8">
        <v>6.1</v>
      </c>
      <c r="AB44" s="8">
        <v>0.1</v>
      </c>
      <c r="AC44" s="8">
        <v>3.9</v>
      </c>
      <c r="AD44" s="8">
        <v>3.9</v>
      </c>
      <c r="AE44" s="8">
        <v>1.6</v>
      </c>
      <c r="AF44" s="8">
        <v>0.3</v>
      </c>
      <c r="AG44" s="8">
        <v>0.3</v>
      </c>
      <c r="AH44" s="8">
        <v>2.4</v>
      </c>
      <c r="AI44" s="8">
        <v>4</v>
      </c>
      <c r="AJ44" s="8">
        <v>110.2</v>
      </c>
      <c r="AK44" s="8">
        <v>100.2</v>
      </c>
      <c r="AL44" s="8">
        <v>21.1</v>
      </c>
      <c r="AM44" s="8">
        <v>2</v>
      </c>
      <c r="AN44" s="8">
        <v>16.8</v>
      </c>
      <c r="AO44" s="8">
        <v>14.8</v>
      </c>
      <c r="AP44" s="8">
        <v>21.187999999999999</v>
      </c>
      <c r="AQ44" s="8">
        <v>0</v>
      </c>
      <c r="AR44" s="8">
        <v>0</v>
      </c>
      <c r="AS44" s="8">
        <v>5.5</v>
      </c>
      <c r="AT44" s="8">
        <v>240</v>
      </c>
      <c r="AU44" s="8">
        <v>12.699999999999998</v>
      </c>
      <c r="AV44" s="8">
        <v>4.9000000000000004</v>
      </c>
      <c r="AW44" s="8">
        <v>1.0666414951859544</v>
      </c>
      <c r="AX44" s="8">
        <v>14.8</v>
      </c>
      <c r="AY44" s="8">
        <v>0.2</v>
      </c>
      <c r="AZ44" s="8">
        <v>32.6</v>
      </c>
      <c r="BA44" s="8">
        <v>1</v>
      </c>
      <c r="BB44" s="8">
        <v>3.2</v>
      </c>
      <c r="BC44" s="8">
        <v>1.2</v>
      </c>
      <c r="BD44" s="8">
        <v>1551.7353562668243</v>
      </c>
      <c r="BE44" s="8">
        <v>29.3</v>
      </c>
      <c r="BF44" s="8">
        <v>17</v>
      </c>
      <c r="BG44" s="8">
        <v>9.4</v>
      </c>
      <c r="BH44" s="8">
        <v>54.1</v>
      </c>
      <c r="BI44" s="8">
        <v>32.164999999999999</v>
      </c>
      <c r="BJ44" s="8">
        <v>60.3</v>
      </c>
      <c r="BK44" s="8">
        <v>29.8</v>
      </c>
      <c r="BL44" s="8">
        <v>104.84</v>
      </c>
      <c r="BM44" s="8">
        <v>15.7</v>
      </c>
      <c r="BN44" s="8">
        <v>10</v>
      </c>
      <c r="BO44" s="8">
        <v>37.5</v>
      </c>
      <c r="BP44" s="8">
        <v>6.6</v>
      </c>
      <c r="BQ44" s="8">
        <v>5</v>
      </c>
      <c r="BR44" s="8">
        <v>0.22</v>
      </c>
      <c r="BS44" s="8">
        <v>6</v>
      </c>
      <c r="BT44" s="8">
        <v>7.5</v>
      </c>
      <c r="BU44" s="8">
        <v>11.060000000000004</v>
      </c>
      <c r="BV44" s="8">
        <v>3</v>
      </c>
      <c r="BW44" s="8">
        <v>2.5</v>
      </c>
      <c r="BX44" s="8">
        <v>21.2</v>
      </c>
      <c r="BY44" s="8">
        <v>20.900000000000002</v>
      </c>
      <c r="BZ44" s="8">
        <v>8</v>
      </c>
      <c r="CA44" s="8">
        <v>22.2</v>
      </c>
      <c r="CB44" s="8">
        <v>0.20944897183307651</v>
      </c>
      <c r="CC44" s="8">
        <v>0.3342105263157894</v>
      </c>
      <c r="CD44" s="8">
        <v>0.21304347826086958</v>
      </c>
      <c r="CE44" s="8">
        <v>0.59257860843664134</v>
      </c>
      <c r="CF44" s="8">
        <v>0.42285714285714288</v>
      </c>
      <c r="CG44" s="8">
        <v>1.1111111111111112E-2</v>
      </c>
      <c r="CH44" s="8">
        <v>0.65200000000000002</v>
      </c>
      <c r="CI44" s="8">
        <v>0.33333333333333331</v>
      </c>
      <c r="CJ44" s="8">
        <v>0.24399999999999999</v>
      </c>
      <c r="CK44" s="8">
        <v>0.64</v>
      </c>
      <c r="CL44" s="8">
        <v>0.52173913043478259</v>
      </c>
      <c r="CM44" s="8">
        <v>0.8620751979260135</v>
      </c>
      <c r="CN44" s="8">
        <v>0.77285714285714291</v>
      </c>
      <c r="CO44" s="8">
        <v>0.86142857142857143</v>
      </c>
      <c r="CP44" s="8">
        <v>0.745</v>
      </c>
      <c r="CQ44" s="8">
        <v>0.9530909090909091</v>
      </c>
      <c r="CR44" s="8">
        <v>0.65416666666666667</v>
      </c>
      <c r="CS44" s="8">
        <v>0.76583333333333337</v>
      </c>
      <c r="CT44" s="8">
        <v>0.58823529411764708</v>
      </c>
      <c r="CU44" s="8">
        <v>0.60483870967741937</v>
      </c>
      <c r="CV44" s="8">
        <v>0.54999999999999993</v>
      </c>
      <c r="CW44" s="8">
        <v>0.41666666666666669</v>
      </c>
      <c r="CX44" s="8">
        <v>0.73333333333333339</v>
      </c>
      <c r="CY44" s="8">
        <v>0.66666666666666663</v>
      </c>
      <c r="CZ44" s="8">
        <v>0.375</v>
      </c>
      <c r="DA44" s="8">
        <v>0.52666666666666684</v>
      </c>
      <c r="DB44" s="8">
        <v>0.14285714285714285</v>
      </c>
      <c r="DC44" s="8">
        <v>0.25</v>
      </c>
      <c r="DD44" s="8">
        <v>0.64242424242424245</v>
      </c>
      <c r="DE44" s="8">
        <v>0.5805555555555556</v>
      </c>
      <c r="DF44" s="8">
        <v>0.26666666666666666</v>
      </c>
      <c r="DG44" s="8">
        <v>0.55499999999999994</v>
      </c>
      <c r="DH44" s="8">
        <v>0.5511815048238855</v>
      </c>
      <c r="DI44" s="8">
        <v>0.53216930004713126</v>
      </c>
    </row>
    <row r="45" spans="1:113" x14ac:dyDescent="0.25">
      <c r="A45" t="s">
        <v>82</v>
      </c>
      <c r="B45" t="s">
        <v>92</v>
      </c>
      <c r="C45" t="s">
        <v>72</v>
      </c>
      <c r="D45">
        <v>10.5</v>
      </c>
      <c r="E45" t="s">
        <v>103</v>
      </c>
      <c r="F45">
        <v>102.39</v>
      </c>
      <c r="G45">
        <v>29</v>
      </c>
      <c r="H45">
        <v>24</v>
      </c>
      <c r="I45">
        <v>17</v>
      </c>
      <c r="J45">
        <v>7</v>
      </c>
      <c r="K45" s="8">
        <v>0.70833333333333337</v>
      </c>
      <c r="L45" s="8">
        <v>19875</v>
      </c>
      <c r="M45" s="8">
        <v>31.6</v>
      </c>
      <c r="N45" s="8">
        <v>758.40000000000009</v>
      </c>
      <c r="O45" s="8">
        <v>23.6</v>
      </c>
      <c r="P45" s="8">
        <v>7.7</v>
      </c>
      <c r="Q45" s="8">
        <v>18.3</v>
      </c>
      <c r="R45" s="8">
        <v>42</v>
      </c>
      <c r="S45" s="8">
        <v>3.6</v>
      </c>
      <c r="T45" s="8">
        <v>9.5</v>
      </c>
      <c r="U45" s="8">
        <v>38.299999999999997</v>
      </c>
      <c r="V45" s="8">
        <v>4.5999999999999996</v>
      </c>
      <c r="W45" s="8">
        <v>5</v>
      </c>
      <c r="X45" s="8">
        <v>91.7</v>
      </c>
      <c r="Y45" s="8">
        <v>0.5</v>
      </c>
      <c r="Z45" s="8">
        <v>5.7</v>
      </c>
      <c r="AA45" s="8">
        <v>6.2</v>
      </c>
      <c r="AB45" s="8">
        <v>0.2</v>
      </c>
      <c r="AC45" s="8">
        <v>3.8</v>
      </c>
      <c r="AD45" s="8">
        <v>3.2</v>
      </c>
      <c r="AE45" s="8">
        <v>1.5</v>
      </c>
      <c r="AF45" s="8">
        <v>0.5</v>
      </c>
      <c r="AG45" s="8">
        <v>0.8</v>
      </c>
      <c r="AH45" s="8">
        <v>2.4</v>
      </c>
      <c r="AI45" s="8">
        <v>4.0999999999999996</v>
      </c>
      <c r="AJ45" s="8">
        <v>112.2</v>
      </c>
      <c r="AK45" s="8">
        <v>105.1</v>
      </c>
      <c r="AL45" s="8">
        <v>19.399999999999999</v>
      </c>
      <c r="AM45" s="8">
        <v>1.5</v>
      </c>
      <c r="AN45" s="8">
        <v>16.5</v>
      </c>
      <c r="AO45" s="8">
        <v>11.8</v>
      </c>
      <c r="AP45" s="8">
        <v>22.468</v>
      </c>
      <c r="AQ45" s="8">
        <v>2</v>
      </c>
      <c r="AR45" s="8">
        <v>0</v>
      </c>
      <c r="AS45" s="8">
        <v>4</v>
      </c>
      <c r="AT45" s="8">
        <v>250</v>
      </c>
      <c r="AU45" s="8">
        <v>14.000000000000002</v>
      </c>
      <c r="AV45" s="8">
        <v>5.7799999999999994</v>
      </c>
      <c r="AW45" s="8">
        <v>1.0503827666013887</v>
      </c>
      <c r="AX45" s="8">
        <v>13.9</v>
      </c>
      <c r="AY45" s="8">
        <v>0.4</v>
      </c>
      <c r="AZ45" s="8">
        <v>33.6</v>
      </c>
      <c r="BA45" s="8">
        <v>1.18</v>
      </c>
      <c r="BB45" s="8">
        <v>3.2</v>
      </c>
      <c r="BC45" s="8">
        <v>1.3</v>
      </c>
      <c r="BD45" s="8">
        <v>1573.6431266079223</v>
      </c>
      <c r="BE45" s="8">
        <v>25.1</v>
      </c>
      <c r="BF45" s="8">
        <v>13</v>
      </c>
      <c r="BG45" s="8">
        <v>9.1</v>
      </c>
      <c r="BH45" s="8">
        <v>51.9</v>
      </c>
      <c r="BI45" s="8">
        <v>29.595000000000002</v>
      </c>
      <c r="BJ45" s="8">
        <v>57.6</v>
      </c>
      <c r="BK45" s="8">
        <v>30.2</v>
      </c>
      <c r="BL45" s="8">
        <v>103.22</v>
      </c>
      <c r="BM45" s="8">
        <v>14.7</v>
      </c>
      <c r="BN45" s="8">
        <v>7.1</v>
      </c>
      <c r="BO45" s="8">
        <v>39.5</v>
      </c>
      <c r="BP45" s="8">
        <v>4.7</v>
      </c>
      <c r="BQ45" s="8">
        <v>2</v>
      </c>
      <c r="BR45" s="8">
        <v>0.16</v>
      </c>
      <c r="BS45" s="8">
        <v>4</v>
      </c>
      <c r="BT45" s="8">
        <v>6</v>
      </c>
      <c r="BU45" s="8">
        <v>11.780000000000001</v>
      </c>
      <c r="BV45" s="8">
        <v>3.5</v>
      </c>
      <c r="BW45" s="8">
        <v>3</v>
      </c>
      <c r="BX45" s="8">
        <v>22</v>
      </c>
      <c r="BY45" s="8">
        <v>21.400000000000002</v>
      </c>
      <c r="BZ45" s="8">
        <v>8.3333333333333339</v>
      </c>
      <c r="CA45" s="8">
        <v>22.3</v>
      </c>
      <c r="CB45" s="8">
        <v>0.21607010178258601</v>
      </c>
      <c r="CC45" s="8">
        <v>0.36842105263157898</v>
      </c>
      <c r="CD45" s="8">
        <v>0.2513043478260869</v>
      </c>
      <c r="CE45" s="8">
        <v>0.58354598144521597</v>
      </c>
      <c r="CF45" s="8">
        <v>0.39714285714285713</v>
      </c>
      <c r="CG45" s="8">
        <v>2.2222222222222223E-2</v>
      </c>
      <c r="CH45" s="8">
        <v>0.67200000000000004</v>
      </c>
      <c r="CI45" s="8">
        <v>0.39333333333333331</v>
      </c>
      <c r="CJ45" s="8">
        <v>0.248</v>
      </c>
      <c r="CK45" s="8">
        <v>0.64</v>
      </c>
      <c r="CL45" s="8">
        <v>0.56521739130434789</v>
      </c>
      <c r="CM45" s="8">
        <v>0.87424618144884569</v>
      </c>
      <c r="CN45" s="8">
        <v>0.74142857142857144</v>
      </c>
      <c r="CO45" s="8">
        <v>0.82285714285714284</v>
      </c>
      <c r="CP45" s="8">
        <v>0.755</v>
      </c>
      <c r="CQ45" s="8">
        <v>0.9383636363636364</v>
      </c>
      <c r="CR45" s="8">
        <v>0.61249999999999993</v>
      </c>
      <c r="CS45" s="8">
        <v>0.70464285714285724</v>
      </c>
      <c r="CT45" s="8">
        <v>0.41764705882352937</v>
      </c>
      <c r="CU45" s="8">
        <v>0.63709677419354838</v>
      </c>
      <c r="CV45" s="8">
        <v>0.39166666666666666</v>
      </c>
      <c r="CW45" s="8">
        <v>0.16666666666666666</v>
      </c>
      <c r="CX45" s="8">
        <v>0.53333333333333333</v>
      </c>
      <c r="CY45" s="8">
        <v>0.44444444444444442</v>
      </c>
      <c r="CZ45" s="8">
        <v>0.3</v>
      </c>
      <c r="DA45" s="8">
        <v>0.56095238095238098</v>
      </c>
      <c r="DB45" s="8">
        <v>0.16666666666666666</v>
      </c>
      <c r="DC45" s="8">
        <v>0.3</v>
      </c>
      <c r="DD45" s="8">
        <v>0.66666666666666663</v>
      </c>
      <c r="DE45" s="8">
        <v>0.59444444444444455</v>
      </c>
      <c r="DF45" s="8">
        <v>0.27777777777777779</v>
      </c>
      <c r="DG45" s="8">
        <v>0.5575</v>
      </c>
      <c r="DH45" s="8">
        <v>0.56860553100680533</v>
      </c>
      <c r="DI45" s="8">
        <v>0.50542793708717593</v>
      </c>
    </row>
    <row r="46" spans="1:113" x14ac:dyDescent="0.25">
      <c r="A46" t="s">
        <v>82</v>
      </c>
      <c r="B46" t="s">
        <v>93</v>
      </c>
      <c r="C46" t="s">
        <v>72</v>
      </c>
      <c r="D46">
        <v>10.5</v>
      </c>
      <c r="E46" t="s">
        <v>103</v>
      </c>
      <c r="F46">
        <v>102.39</v>
      </c>
      <c r="G46">
        <v>29</v>
      </c>
      <c r="H46">
        <v>37</v>
      </c>
      <c r="I46">
        <v>26</v>
      </c>
      <c r="J46">
        <v>11</v>
      </c>
      <c r="K46" s="8">
        <v>0.70270270270270274</v>
      </c>
      <c r="L46" s="8">
        <v>29602</v>
      </c>
      <c r="M46" s="8">
        <v>29.1</v>
      </c>
      <c r="N46" s="8">
        <v>1076.7</v>
      </c>
      <c r="O46" s="8">
        <v>21.1</v>
      </c>
      <c r="P46" s="8">
        <v>7</v>
      </c>
      <c r="Q46" s="8">
        <v>16.5</v>
      </c>
      <c r="R46" s="8">
        <v>42.5</v>
      </c>
      <c r="S46" s="8">
        <v>3.2</v>
      </c>
      <c r="T46" s="8">
        <v>8.1</v>
      </c>
      <c r="U46" s="8">
        <v>39.9</v>
      </c>
      <c r="V46" s="8">
        <v>3.9</v>
      </c>
      <c r="W46" s="8">
        <v>4.3</v>
      </c>
      <c r="X46" s="8">
        <v>89.4</v>
      </c>
      <c r="Y46" s="8">
        <v>0.4</v>
      </c>
      <c r="Z46" s="8">
        <v>5.4</v>
      </c>
      <c r="AA46" s="8">
        <v>5.8</v>
      </c>
      <c r="AB46" s="8">
        <v>0.4</v>
      </c>
      <c r="AC46" s="8">
        <v>3.9</v>
      </c>
      <c r="AD46" s="8">
        <v>2.9</v>
      </c>
      <c r="AE46" s="8">
        <v>1.3</v>
      </c>
      <c r="AF46" s="8">
        <v>0.5</v>
      </c>
      <c r="AG46" s="8">
        <v>0.8</v>
      </c>
      <c r="AH46" s="8">
        <v>2.4</v>
      </c>
      <c r="AI46" s="8">
        <v>3.6</v>
      </c>
      <c r="AJ46" s="8">
        <v>113.3</v>
      </c>
      <c r="AK46" s="8">
        <v>105.5</v>
      </c>
      <c r="AL46" s="8">
        <v>20.8</v>
      </c>
      <c r="AM46" s="8">
        <v>1.4</v>
      </c>
      <c r="AN46" s="8">
        <v>17.100000000000001</v>
      </c>
      <c r="AO46" s="8">
        <v>11.5</v>
      </c>
      <c r="AP46" s="8">
        <v>20.231999999999999</v>
      </c>
      <c r="AQ46" s="8">
        <v>5</v>
      </c>
      <c r="AR46" s="8">
        <v>0</v>
      </c>
      <c r="AS46" s="8">
        <v>3.9</v>
      </c>
      <c r="AT46" s="8">
        <v>182.5</v>
      </c>
      <c r="AU46" s="8">
        <v>13.2</v>
      </c>
      <c r="AV46" s="8">
        <v>5.5499999999999989</v>
      </c>
      <c r="AW46" s="8">
        <v>1.0429023329379203</v>
      </c>
      <c r="AX46" s="8">
        <v>15.5</v>
      </c>
      <c r="AY46" s="8">
        <v>0.9</v>
      </c>
      <c r="AZ46" s="8">
        <v>30.8</v>
      </c>
      <c r="BA46" s="8">
        <v>1.35</v>
      </c>
      <c r="BB46" s="8">
        <v>2.9</v>
      </c>
      <c r="BC46" s="8">
        <v>1.1000000000000001</v>
      </c>
      <c r="BD46" s="8">
        <v>1584.4686352820802</v>
      </c>
      <c r="BE46" s="8">
        <v>23.6</v>
      </c>
      <c r="BF46" s="8">
        <v>13</v>
      </c>
      <c r="BG46" s="8">
        <v>9.5</v>
      </c>
      <c r="BH46" s="8">
        <v>52.4</v>
      </c>
      <c r="BI46" s="8">
        <v>29.65</v>
      </c>
      <c r="BJ46" s="8">
        <v>57.5</v>
      </c>
      <c r="BK46" s="8">
        <v>29.9</v>
      </c>
      <c r="BL46" s="8">
        <v>102.87</v>
      </c>
      <c r="BM46" s="8">
        <v>14.2</v>
      </c>
      <c r="BN46" s="8">
        <v>7.8</v>
      </c>
      <c r="BO46" s="8">
        <v>36.5</v>
      </c>
      <c r="BP46" s="8">
        <v>4.5999999999999996</v>
      </c>
      <c r="BQ46" s="8">
        <v>1.94</v>
      </c>
      <c r="BR46" s="8">
        <v>0.153</v>
      </c>
      <c r="BS46" s="8">
        <v>3.2</v>
      </c>
      <c r="BT46" s="8">
        <v>5.5033240827739798</v>
      </c>
      <c r="BU46" s="8">
        <v>10.480000000000006</v>
      </c>
      <c r="BV46" s="8">
        <v>2.4700000000000002</v>
      </c>
      <c r="BW46" s="8">
        <v>2</v>
      </c>
      <c r="BX46" s="8">
        <v>20.51</v>
      </c>
      <c r="BY46" s="8">
        <v>19.800000000000004</v>
      </c>
      <c r="BZ46" s="8">
        <v>6.083333333333333</v>
      </c>
      <c r="CA46" s="8">
        <v>20.200000000000003</v>
      </c>
      <c r="CB46" s="8">
        <v>0.20093647312649257</v>
      </c>
      <c r="CC46" s="8">
        <v>0.34736842105263155</v>
      </c>
      <c r="CD46" s="8">
        <v>0.24130434782608692</v>
      </c>
      <c r="CE46" s="8">
        <v>0.57939018496551131</v>
      </c>
      <c r="CF46" s="8">
        <v>0.44285714285714284</v>
      </c>
      <c r="CG46" s="8">
        <v>0.05</v>
      </c>
      <c r="CH46" s="8">
        <v>0.61599999999999999</v>
      </c>
      <c r="CI46" s="8">
        <v>0.45</v>
      </c>
      <c r="CJ46" s="8">
        <v>0.23199999999999998</v>
      </c>
      <c r="CK46" s="8">
        <v>0.57999999999999996</v>
      </c>
      <c r="CL46" s="8">
        <v>0.47826086956521746</v>
      </c>
      <c r="CM46" s="8">
        <v>0.88026035293448901</v>
      </c>
      <c r="CN46" s="8">
        <v>0.74857142857142855</v>
      </c>
      <c r="CO46" s="8">
        <v>0.8214285714285714</v>
      </c>
      <c r="CP46" s="8">
        <v>0.74749999999999994</v>
      </c>
      <c r="CQ46" s="8">
        <v>0.93518181818181823</v>
      </c>
      <c r="CR46" s="8">
        <v>0.59166666666666667</v>
      </c>
      <c r="CS46" s="8">
        <v>0.70595238095238089</v>
      </c>
      <c r="CT46" s="8">
        <v>0.45882352941176469</v>
      </c>
      <c r="CU46" s="8">
        <v>0.58870967741935487</v>
      </c>
      <c r="CV46" s="8">
        <v>0.3833333333333333</v>
      </c>
      <c r="CW46" s="8">
        <v>0.16166666666666665</v>
      </c>
      <c r="CX46" s="8">
        <v>0.51</v>
      </c>
      <c r="CY46" s="8">
        <v>0.35555555555555557</v>
      </c>
      <c r="CZ46" s="8">
        <v>0.27516620413869897</v>
      </c>
      <c r="DA46" s="8">
        <v>0.4990476190476193</v>
      </c>
      <c r="DB46" s="8">
        <v>0.11761904761904762</v>
      </c>
      <c r="DC46" s="8">
        <v>0.2</v>
      </c>
      <c r="DD46" s="8">
        <v>0.62151515151515158</v>
      </c>
      <c r="DE46" s="8">
        <v>0.55000000000000016</v>
      </c>
      <c r="DF46" s="8">
        <v>0.20277777777777778</v>
      </c>
      <c r="DG46" s="8">
        <v>0.50500000000000012</v>
      </c>
      <c r="DH46" s="8">
        <v>0.52878019243813834</v>
      </c>
      <c r="DI46" s="8">
        <v>0.48142927937265789</v>
      </c>
    </row>
    <row r="47" spans="1:113" x14ac:dyDescent="0.25">
      <c r="A47" t="s">
        <v>84</v>
      </c>
      <c r="B47" t="s">
        <v>91</v>
      </c>
      <c r="C47" t="s">
        <v>54</v>
      </c>
      <c r="D47">
        <v>10.6</v>
      </c>
      <c r="E47" t="s">
        <v>85</v>
      </c>
      <c r="F47">
        <v>98.95</v>
      </c>
      <c r="G47">
        <v>27</v>
      </c>
      <c r="H47">
        <v>17</v>
      </c>
      <c r="I47">
        <v>11</v>
      </c>
      <c r="J47">
        <v>6</v>
      </c>
      <c r="K47" s="8">
        <v>0.6470588235294118</v>
      </c>
      <c r="L47" s="8">
        <v>10409</v>
      </c>
      <c r="M47" s="8">
        <v>34.6</v>
      </c>
      <c r="N47" s="8">
        <v>588.20000000000005</v>
      </c>
      <c r="O47" s="8">
        <v>13.4</v>
      </c>
      <c r="P47" s="8">
        <v>4.9000000000000004</v>
      </c>
      <c r="Q47" s="8">
        <v>7.6</v>
      </c>
      <c r="R47" s="8">
        <v>64.3</v>
      </c>
      <c r="S47" s="8">
        <v>0</v>
      </c>
      <c r="T47" s="8">
        <v>0</v>
      </c>
      <c r="U47" s="8">
        <v>0</v>
      </c>
      <c r="V47" s="8">
        <v>3.6</v>
      </c>
      <c r="W47" s="8">
        <v>5.6</v>
      </c>
      <c r="X47" s="8">
        <v>64.2</v>
      </c>
      <c r="Y47" s="8">
        <v>3.2</v>
      </c>
      <c r="Z47" s="8">
        <v>10.7</v>
      </c>
      <c r="AA47" s="8">
        <v>13.9</v>
      </c>
      <c r="AB47" s="8">
        <v>8.1999999999999993</v>
      </c>
      <c r="AC47" s="8">
        <v>1.1000000000000001</v>
      </c>
      <c r="AD47" s="8">
        <v>2.2000000000000002</v>
      </c>
      <c r="AE47" s="8">
        <v>0.9</v>
      </c>
      <c r="AF47" s="8">
        <v>2.1</v>
      </c>
      <c r="AG47" s="8">
        <v>0.8</v>
      </c>
      <c r="AH47" s="8">
        <v>3.3</v>
      </c>
      <c r="AI47" s="8">
        <v>5.9</v>
      </c>
      <c r="AJ47" s="8">
        <v>107.5</v>
      </c>
      <c r="AK47" s="8">
        <v>100.9</v>
      </c>
      <c r="AL47" s="8">
        <v>4.9000000000000004</v>
      </c>
      <c r="AM47" s="8">
        <v>9.4</v>
      </c>
      <c r="AN47" s="8">
        <v>28.4</v>
      </c>
      <c r="AO47" s="8">
        <v>16.7</v>
      </c>
      <c r="AP47" s="8">
        <v>8.759999999999998</v>
      </c>
      <c r="AQ47" s="8">
        <v>11</v>
      </c>
      <c r="AR47" s="8">
        <v>0</v>
      </c>
      <c r="AS47" s="8">
        <v>9.5</v>
      </c>
      <c r="AT47" s="8">
        <v>300</v>
      </c>
      <c r="AU47" s="8">
        <v>41.2</v>
      </c>
      <c r="AV47" s="8">
        <v>23.7</v>
      </c>
      <c r="AW47" s="8">
        <v>1.5296803652968041</v>
      </c>
      <c r="AX47" s="8">
        <v>8.4</v>
      </c>
      <c r="AY47" s="8">
        <v>18.399999999999999</v>
      </c>
      <c r="AZ47" s="8">
        <v>28.400000000000002</v>
      </c>
      <c r="BA47" s="8">
        <v>0.5</v>
      </c>
      <c r="BB47" s="8">
        <v>1.5</v>
      </c>
      <c r="BC47" s="8">
        <v>0.7</v>
      </c>
      <c r="BD47" s="8">
        <v>1598.6320606305121</v>
      </c>
      <c r="BE47" s="8">
        <v>47.4</v>
      </c>
      <c r="BF47" s="8">
        <v>17</v>
      </c>
      <c r="BG47" s="8">
        <v>19.3</v>
      </c>
      <c r="BH47" s="8">
        <v>64.3</v>
      </c>
      <c r="BI47" s="8">
        <v>40.94</v>
      </c>
      <c r="BJ47" s="8">
        <v>66.5</v>
      </c>
      <c r="BK47" s="8">
        <v>15.2</v>
      </c>
      <c r="BL47" s="8">
        <v>100.97</v>
      </c>
      <c r="BM47" s="8">
        <v>15</v>
      </c>
      <c r="BN47" s="8">
        <v>6.6</v>
      </c>
      <c r="BO47" s="8">
        <v>38.5</v>
      </c>
      <c r="BP47" s="8">
        <v>4.5999999999999996</v>
      </c>
      <c r="BQ47" s="8">
        <v>2</v>
      </c>
      <c r="BR47" s="8">
        <v>0.22</v>
      </c>
      <c r="BS47" s="8">
        <v>4</v>
      </c>
      <c r="BT47" s="8">
        <v>9</v>
      </c>
      <c r="BU47" s="8">
        <v>12.899999999999999</v>
      </c>
      <c r="BV47" s="8">
        <v>3.5</v>
      </c>
      <c r="BW47" s="8">
        <v>2.5</v>
      </c>
      <c r="BX47" s="8">
        <v>20.3</v>
      </c>
      <c r="BY47" s="8">
        <v>24.500000000000004</v>
      </c>
      <c r="BZ47" s="8">
        <v>10</v>
      </c>
      <c r="CA47" s="8">
        <v>26.300000000000004</v>
      </c>
      <c r="CB47" s="8">
        <v>0.25717225701556246</v>
      </c>
      <c r="CC47" s="8">
        <v>1.0842105263157895</v>
      </c>
      <c r="CD47" s="8">
        <v>1.0304347826086957</v>
      </c>
      <c r="CE47" s="8">
        <v>0.84982242516489115</v>
      </c>
      <c r="CF47" s="8">
        <v>0.24000000000000002</v>
      </c>
      <c r="CG47" s="8">
        <v>1.0222222222222221</v>
      </c>
      <c r="CH47" s="8">
        <v>0.56800000000000006</v>
      </c>
      <c r="CI47" s="8">
        <v>0.16666666666666666</v>
      </c>
      <c r="CJ47" s="8">
        <v>0.55600000000000005</v>
      </c>
      <c r="CK47" s="8">
        <v>0.3</v>
      </c>
      <c r="CL47" s="8">
        <v>0.30434782608695654</v>
      </c>
      <c r="CM47" s="8">
        <v>0.88812892257250675</v>
      </c>
      <c r="CN47" s="8">
        <v>0.91857142857142848</v>
      </c>
      <c r="CO47" s="8">
        <v>0.95</v>
      </c>
      <c r="CP47" s="8">
        <v>0.38</v>
      </c>
      <c r="CQ47" s="8">
        <v>0.9179090909090909</v>
      </c>
      <c r="CR47" s="8">
        <v>0.625</v>
      </c>
      <c r="CS47" s="8">
        <v>0.97476190476190472</v>
      </c>
      <c r="CT47" s="8">
        <v>0.38823529411764701</v>
      </c>
      <c r="CU47" s="8">
        <v>0.62096774193548387</v>
      </c>
      <c r="CV47" s="8">
        <v>0.3833333333333333</v>
      </c>
      <c r="CW47" s="8">
        <v>0.16666666666666666</v>
      </c>
      <c r="CX47" s="8">
        <v>0.73333333333333339</v>
      </c>
      <c r="CY47" s="8">
        <v>0.44444444444444442</v>
      </c>
      <c r="CZ47" s="8">
        <v>0.45</v>
      </c>
      <c r="DA47" s="8">
        <v>0.61428571428571421</v>
      </c>
      <c r="DB47" s="8">
        <v>0.16666666666666666</v>
      </c>
      <c r="DC47" s="8">
        <v>0.25</v>
      </c>
      <c r="DD47" s="8">
        <v>0.61515151515151523</v>
      </c>
      <c r="DE47" s="8">
        <v>0.68055555555555569</v>
      </c>
      <c r="DF47" s="8">
        <v>0.33333333333333331</v>
      </c>
      <c r="DG47" s="8">
        <v>0.65750000000000008</v>
      </c>
      <c r="DH47" s="8">
        <v>0.67676909740937485</v>
      </c>
      <c r="DI47" s="8">
        <v>0.59241620287853802</v>
      </c>
    </row>
    <row r="48" spans="1:113" x14ac:dyDescent="0.25">
      <c r="A48" t="s">
        <v>84</v>
      </c>
      <c r="B48" t="s">
        <v>92</v>
      </c>
      <c r="C48" t="s">
        <v>54</v>
      </c>
      <c r="D48">
        <v>10.6</v>
      </c>
      <c r="E48" t="s">
        <v>85</v>
      </c>
      <c r="F48">
        <v>98.95</v>
      </c>
      <c r="G48">
        <v>27</v>
      </c>
      <c r="H48">
        <v>31</v>
      </c>
      <c r="I48">
        <v>20</v>
      </c>
      <c r="J48">
        <v>11</v>
      </c>
      <c r="K48" s="8">
        <v>0.64516129032258063</v>
      </c>
      <c r="L48" s="8">
        <v>20437</v>
      </c>
      <c r="M48" s="8">
        <v>34.6</v>
      </c>
      <c r="N48" s="8">
        <v>1072.6000000000001</v>
      </c>
      <c r="O48" s="8">
        <v>14.8</v>
      </c>
      <c r="P48" s="8">
        <v>5.7</v>
      </c>
      <c r="Q48" s="8">
        <v>8.4</v>
      </c>
      <c r="R48" s="8">
        <v>68.2</v>
      </c>
      <c r="S48" s="8">
        <v>0</v>
      </c>
      <c r="T48" s="8">
        <v>0</v>
      </c>
      <c r="U48" s="8">
        <v>0</v>
      </c>
      <c r="V48" s="8">
        <v>3.4</v>
      </c>
      <c r="W48" s="8">
        <v>5.5</v>
      </c>
      <c r="X48" s="8">
        <v>61.2</v>
      </c>
      <c r="Y48" s="8">
        <v>3.6</v>
      </c>
      <c r="Z48" s="8">
        <v>10.6</v>
      </c>
      <c r="AA48" s="8">
        <v>14.2</v>
      </c>
      <c r="AB48" s="8">
        <v>7.7</v>
      </c>
      <c r="AC48" s="8">
        <v>1.5</v>
      </c>
      <c r="AD48" s="8">
        <v>2.1</v>
      </c>
      <c r="AE48" s="8">
        <v>0.7</v>
      </c>
      <c r="AF48" s="8">
        <v>1.9</v>
      </c>
      <c r="AG48" s="8">
        <v>0.7</v>
      </c>
      <c r="AH48" s="8">
        <v>3.1</v>
      </c>
      <c r="AI48" s="8">
        <v>5.7</v>
      </c>
      <c r="AJ48" s="8">
        <v>110.5</v>
      </c>
      <c r="AK48" s="8">
        <v>103.1</v>
      </c>
      <c r="AL48" s="8">
        <v>6.3</v>
      </c>
      <c r="AM48" s="8">
        <v>10.7</v>
      </c>
      <c r="AN48" s="8">
        <v>28.6</v>
      </c>
      <c r="AO48" s="8">
        <v>14.8</v>
      </c>
      <c r="AP48" s="8">
        <v>8.984</v>
      </c>
      <c r="AQ48" s="8">
        <v>24</v>
      </c>
      <c r="AR48" s="8">
        <v>0</v>
      </c>
      <c r="AS48" s="8">
        <v>10.5</v>
      </c>
      <c r="AT48" s="8">
        <v>350</v>
      </c>
      <c r="AU48" s="8">
        <v>40.299999999999997</v>
      </c>
      <c r="AV48" s="8">
        <v>22.979999999999997</v>
      </c>
      <c r="AW48" s="8">
        <v>1.6473731077471061</v>
      </c>
      <c r="AX48" s="8">
        <v>10.1</v>
      </c>
      <c r="AY48" s="8">
        <v>17.7</v>
      </c>
      <c r="AZ48" s="8">
        <v>30.5</v>
      </c>
      <c r="BA48" s="8">
        <v>0.68</v>
      </c>
      <c r="BB48" s="8">
        <v>1.6</v>
      </c>
      <c r="BC48" s="8">
        <v>0.6</v>
      </c>
      <c r="BD48" s="8">
        <v>1584.4097799145861</v>
      </c>
      <c r="BE48" s="8">
        <v>40.5</v>
      </c>
      <c r="BF48" s="8">
        <v>16</v>
      </c>
      <c r="BG48" s="8">
        <v>20.100000000000001</v>
      </c>
      <c r="BH48" s="8">
        <v>68.2</v>
      </c>
      <c r="BI48" s="8">
        <v>41.375000000000007</v>
      </c>
      <c r="BJ48" s="8">
        <v>68.5</v>
      </c>
      <c r="BK48" s="8">
        <v>16.100000000000001</v>
      </c>
      <c r="BL48" s="8">
        <v>100.73</v>
      </c>
      <c r="BM48" s="8">
        <v>15.5</v>
      </c>
      <c r="BN48" s="8">
        <v>7.4</v>
      </c>
      <c r="BO48" s="8">
        <v>39.9</v>
      </c>
      <c r="BP48" s="8">
        <v>5.2</v>
      </c>
      <c r="BQ48" s="8">
        <v>2.5</v>
      </c>
      <c r="BR48" s="8">
        <v>0.23499999999999999</v>
      </c>
      <c r="BS48" s="8">
        <v>5</v>
      </c>
      <c r="BT48" s="8">
        <v>10.5</v>
      </c>
      <c r="BU48" s="8">
        <v>14.229999999999999</v>
      </c>
      <c r="BV48" s="8">
        <v>4</v>
      </c>
      <c r="BW48" s="8">
        <v>3</v>
      </c>
      <c r="BX48" s="8">
        <v>21.5</v>
      </c>
      <c r="BY48" s="8">
        <v>26.2</v>
      </c>
      <c r="BZ48" s="8">
        <v>11.666666666666666</v>
      </c>
      <c r="CA48" s="8">
        <v>28.1</v>
      </c>
      <c r="CB48" s="8">
        <v>0.27562966056892163</v>
      </c>
      <c r="CC48" s="8">
        <v>1.0605263157894735</v>
      </c>
      <c r="CD48" s="8">
        <v>0.99913043478260855</v>
      </c>
      <c r="CE48" s="8">
        <v>0.91520728208172564</v>
      </c>
      <c r="CF48" s="8">
        <v>0.28857142857142853</v>
      </c>
      <c r="CG48" s="8">
        <v>0.98333333333333328</v>
      </c>
      <c r="CH48" s="8">
        <v>0.61</v>
      </c>
      <c r="CI48" s="8">
        <v>0.22666666666666668</v>
      </c>
      <c r="CJ48" s="8">
        <v>0.56799999999999995</v>
      </c>
      <c r="CK48" s="8">
        <v>0.32</v>
      </c>
      <c r="CL48" s="8">
        <v>0.2608695652173913</v>
      </c>
      <c r="CM48" s="8">
        <v>0.88022765550810345</v>
      </c>
      <c r="CN48" s="8">
        <v>0.97428571428571431</v>
      </c>
      <c r="CO48" s="8">
        <v>0.97857142857142854</v>
      </c>
      <c r="CP48" s="8">
        <v>0.40250000000000002</v>
      </c>
      <c r="CQ48" s="8">
        <v>0.91572727272727272</v>
      </c>
      <c r="CR48" s="8">
        <v>0.64583333333333337</v>
      </c>
      <c r="CS48" s="8">
        <v>0.98511904761904778</v>
      </c>
      <c r="CT48" s="8">
        <v>0.43529411764705883</v>
      </c>
      <c r="CU48" s="8">
        <v>0.6435483870967742</v>
      </c>
      <c r="CV48" s="8">
        <v>0.43333333333333335</v>
      </c>
      <c r="CW48" s="8">
        <v>0.20833333333333334</v>
      </c>
      <c r="CX48" s="8">
        <v>0.78333333333333333</v>
      </c>
      <c r="CY48" s="8">
        <v>0.55555555555555558</v>
      </c>
      <c r="CZ48" s="8">
        <v>0.52500000000000002</v>
      </c>
      <c r="DA48" s="8">
        <v>0.67761904761904757</v>
      </c>
      <c r="DB48" s="8">
        <v>0.19047619047619047</v>
      </c>
      <c r="DC48" s="8">
        <v>0.3</v>
      </c>
      <c r="DD48" s="8">
        <v>0.65151515151515149</v>
      </c>
      <c r="DE48" s="8">
        <v>0.72777777777777775</v>
      </c>
      <c r="DF48" s="8">
        <v>0.3888888888888889</v>
      </c>
      <c r="DG48" s="8">
        <v>0.70250000000000001</v>
      </c>
      <c r="DH48" s="8">
        <v>0.72534121202347801</v>
      </c>
      <c r="DI48" s="8">
        <v>0.62384643147148278</v>
      </c>
    </row>
    <row r="49" spans="1:113" x14ac:dyDescent="0.25">
      <c r="A49" t="s">
        <v>84</v>
      </c>
      <c r="B49" t="s">
        <v>93</v>
      </c>
      <c r="C49" t="s">
        <v>54</v>
      </c>
      <c r="D49">
        <v>10.6</v>
      </c>
      <c r="E49" t="s">
        <v>85</v>
      </c>
      <c r="F49">
        <v>98.95</v>
      </c>
      <c r="G49">
        <v>27</v>
      </c>
      <c r="H49">
        <v>57</v>
      </c>
      <c r="I49">
        <v>36</v>
      </c>
      <c r="J49">
        <v>21</v>
      </c>
      <c r="K49" s="8">
        <v>0.63157894736842102</v>
      </c>
      <c r="L49" s="8">
        <v>31397</v>
      </c>
      <c r="M49" s="8">
        <v>34.6</v>
      </c>
      <c r="N49" s="8">
        <v>1972.2</v>
      </c>
      <c r="O49" s="8">
        <v>15.3</v>
      </c>
      <c r="P49" s="8">
        <v>5.8</v>
      </c>
      <c r="Q49" s="8">
        <v>8.4</v>
      </c>
      <c r="R49" s="8">
        <v>69.2</v>
      </c>
      <c r="S49" s="8">
        <v>0</v>
      </c>
      <c r="T49" s="8">
        <v>0</v>
      </c>
      <c r="U49" s="8">
        <v>0</v>
      </c>
      <c r="V49" s="8">
        <v>3.7</v>
      </c>
      <c r="W49" s="8">
        <v>6</v>
      </c>
      <c r="X49" s="8">
        <v>61.5</v>
      </c>
      <c r="Y49" s="8">
        <v>3.5</v>
      </c>
      <c r="Z49" s="8">
        <v>10.6</v>
      </c>
      <c r="AA49" s="8">
        <v>14.1</v>
      </c>
      <c r="AB49" s="8">
        <v>7</v>
      </c>
      <c r="AC49" s="8">
        <v>1.5</v>
      </c>
      <c r="AD49" s="8">
        <v>2</v>
      </c>
      <c r="AE49" s="8">
        <v>0.7</v>
      </c>
      <c r="AF49" s="8">
        <v>1.9</v>
      </c>
      <c r="AG49" s="8">
        <v>0.8</v>
      </c>
      <c r="AH49" s="8">
        <v>3.1</v>
      </c>
      <c r="AI49" s="8">
        <v>5.6</v>
      </c>
      <c r="AJ49" s="8">
        <v>113.3</v>
      </c>
      <c r="AK49" s="8">
        <v>106.6</v>
      </c>
      <c r="AL49" s="8">
        <v>6.5</v>
      </c>
      <c r="AM49" s="8">
        <v>10.7</v>
      </c>
      <c r="AN49" s="8">
        <v>28.7</v>
      </c>
      <c r="AO49" s="8">
        <v>13.8</v>
      </c>
      <c r="AP49" s="8">
        <v>9.2040000000000006</v>
      </c>
      <c r="AQ49" s="8">
        <v>43</v>
      </c>
      <c r="AR49" s="8">
        <v>0</v>
      </c>
      <c r="AS49" s="8">
        <v>10</v>
      </c>
      <c r="AT49" s="8">
        <v>356.1</v>
      </c>
      <c r="AU49" s="8">
        <v>38.599999999999994</v>
      </c>
      <c r="AV49" s="8">
        <v>21.349999999999998</v>
      </c>
      <c r="AW49" s="8">
        <v>1.6623207301173402</v>
      </c>
      <c r="AX49" s="8">
        <v>10.3</v>
      </c>
      <c r="AY49" s="8">
        <v>16.2</v>
      </c>
      <c r="AZ49" s="8">
        <v>30.9</v>
      </c>
      <c r="BA49" s="8">
        <v>0.75</v>
      </c>
      <c r="BB49" s="8">
        <v>1.5</v>
      </c>
      <c r="BC49" s="8">
        <v>0.6</v>
      </c>
      <c r="BD49" s="8">
        <v>1598.7142819988462</v>
      </c>
      <c r="BE49" s="8">
        <v>44</v>
      </c>
      <c r="BF49" s="8">
        <v>15</v>
      </c>
      <c r="BG49" s="8">
        <v>20.2</v>
      </c>
      <c r="BH49" s="8">
        <v>69.2</v>
      </c>
      <c r="BI49" s="8">
        <v>42.070000000000007</v>
      </c>
      <c r="BJ49" s="8">
        <v>69.400000000000006</v>
      </c>
      <c r="BK49" s="8">
        <v>16.399999999999999</v>
      </c>
      <c r="BL49" s="8">
        <v>99.6</v>
      </c>
      <c r="BM49" s="8">
        <v>15.2</v>
      </c>
      <c r="BN49" s="8">
        <v>6.7</v>
      </c>
      <c r="BO49" s="8">
        <v>40.4</v>
      </c>
      <c r="BP49" s="8">
        <v>4.8</v>
      </c>
      <c r="BQ49" s="8">
        <v>2.15</v>
      </c>
      <c r="BR49" s="8">
        <v>0.22500000000000001</v>
      </c>
      <c r="BS49" s="8">
        <v>4.5199999999999996</v>
      </c>
      <c r="BT49" s="8">
        <v>9.8351964768353497</v>
      </c>
      <c r="BU49" s="8">
        <v>14.68</v>
      </c>
      <c r="BV49" s="8">
        <v>4.51</v>
      </c>
      <c r="BW49" s="8">
        <v>3.1</v>
      </c>
      <c r="BX49" s="8">
        <v>21.74</v>
      </c>
      <c r="BY49" s="8">
        <v>26.599999999999998</v>
      </c>
      <c r="BZ49" s="8">
        <v>11.870000000000001</v>
      </c>
      <c r="CA49" s="8">
        <v>28.3</v>
      </c>
      <c r="CB49" s="8">
        <v>0.28094203209349727</v>
      </c>
      <c r="CC49" s="8">
        <v>1.0157894736842104</v>
      </c>
      <c r="CD49" s="8">
        <v>0.92826086956521725</v>
      </c>
      <c r="CE49" s="8">
        <v>0.92351151673185561</v>
      </c>
      <c r="CF49" s="8">
        <v>0.29428571428571432</v>
      </c>
      <c r="CG49" s="8">
        <v>0.89999999999999991</v>
      </c>
      <c r="CH49" s="8">
        <v>0.61799999999999999</v>
      </c>
      <c r="CI49" s="8">
        <v>0.25</v>
      </c>
      <c r="CJ49" s="8">
        <v>0.56399999999999995</v>
      </c>
      <c r="CK49" s="8">
        <v>0.3</v>
      </c>
      <c r="CL49" s="8">
        <v>0.2608695652173913</v>
      </c>
      <c r="CM49" s="8">
        <v>0.88817460111047009</v>
      </c>
      <c r="CN49" s="8">
        <v>0.98857142857142866</v>
      </c>
      <c r="CO49" s="8">
        <v>0.99142857142857155</v>
      </c>
      <c r="CP49" s="8">
        <v>0.41</v>
      </c>
      <c r="CQ49" s="8">
        <v>0.9054545454545454</v>
      </c>
      <c r="CR49" s="8">
        <v>0.6333333333333333</v>
      </c>
      <c r="CS49" s="8">
        <v>1.0016666666666669</v>
      </c>
      <c r="CT49" s="8">
        <v>0.39411764705882352</v>
      </c>
      <c r="CU49" s="8">
        <v>0.65161290322580645</v>
      </c>
      <c r="CV49" s="8">
        <v>0.39999999999999997</v>
      </c>
      <c r="CW49" s="8">
        <v>0.17916666666666667</v>
      </c>
      <c r="CX49" s="8">
        <v>0.75</v>
      </c>
      <c r="CY49" s="8">
        <v>0.50222222222222213</v>
      </c>
      <c r="CZ49" s="8">
        <v>0.49175982384176747</v>
      </c>
      <c r="DA49" s="8">
        <v>0.69904761904761903</v>
      </c>
      <c r="DB49" s="8">
        <v>0.21476190476190476</v>
      </c>
      <c r="DC49" s="8">
        <v>0.31</v>
      </c>
      <c r="DD49" s="8">
        <v>0.6587878787878787</v>
      </c>
      <c r="DE49" s="8">
        <v>0.73888888888888882</v>
      </c>
      <c r="DF49" s="8">
        <v>0.39566666666666672</v>
      </c>
      <c r="DG49" s="8">
        <v>0.70750000000000002</v>
      </c>
      <c r="DH49" s="8">
        <v>0.73932113708815073</v>
      </c>
      <c r="DI49" s="8">
        <v>0.61581873888455629</v>
      </c>
    </row>
    <row r="50" spans="1:113" x14ac:dyDescent="0.25">
      <c r="A50" t="s">
        <v>86</v>
      </c>
      <c r="B50" t="s">
        <v>91</v>
      </c>
      <c r="C50" t="s">
        <v>62</v>
      </c>
      <c r="D50">
        <v>11</v>
      </c>
      <c r="E50" t="s">
        <v>67</v>
      </c>
      <c r="F50">
        <v>103.62</v>
      </c>
      <c r="G50">
        <v>31</v>
      </c>
      <c r="H50">
        <v>17</v>
      </c>
      <c r="I50">
        <v>11</v>
      </c>
      <c r="J50">
        <v>6</v>
      </c>
      <c r="K50" s="8">
        <v>0.6470588235294118</v>
      </c>
      <c r="L50" s="8">
        <v>11043</v>
      </c>
      <c r="M50" s="8">
        <v>33.299999999999997</v>
      </c>
      <c r="N50" s="8">
        <v>566.09999999999991</v>
      </c>
      <c r="O50" s="8">
        <v>22.1</v>
      </c>
      <c r="P50" s="8">
        <v>8.1</v>
      </c>
      <c r="Q50" s="8">
        <v>19.100000000000001</v>
      </c>
      <c r="R50" s="8">
        <v>42.6</v>
      </c>
      <c r="S50" s="8">
        <v>1.2</v>
      </c>
      <c r="T50" s="8">
        <v>5.3</v>
      </c>
      <c r="U50" s="8">
        <v>23.3</v>
      </c>
      <c r="V50" s="8">
        <v>4.5999999999999996</v>
      </c>
      <c r="W50" s="8">
        <v>6.4</v>
      </c>
      <c r="X50" s="8">
        <v>72.2</v>
      </c>
      <c r="Y50" s="8">
        <v>1.4</v>
      </c>
      <c r="Z50" s="8">
        <v>6.3</v>
      </c>
      <c r="AA50" s="8">
        <v>7.6</v>
      </c>
      <c r="AB50" s="8">
        <v>0.3</v>
      </c>
      <c r="AC50" s="8">
        <v>6.9</v>
      </c>
      <c r="AD50" s="8">
        <v>4.3</v>
      </c>
      <c r="AE50" s="8">
        <v>1.5</v>
      </c>
      <c r="AF50" s="8">
        <v>0.3</v>
      </c>
      <c r="AG50" s="8">
        <v>0.8</v>
      </c>
      <c r="AH50" s="8">
        <v>3.9</v>
      </c>
      <c r="AI50" s="8">
        <v>4.4000000000000004</v>
      </c>
      <c r="AJ50" s="8">
        <v>110.2</v>
      </c>
      <c r="AK50" s="8">
        <v>107.2</v>
      </c>
      <c r="AL50" s="8">
        <v>33.1</v>
      </c>
      <c r="AM50" s="8">
        <v>3.6</v>
      </c>
      <c r="AN50" s="8">
        <v>16.899999999999999</v>
      </c>
      <c r="AO50" s="8">
        <v>13</v>
      </c>
      <c r="AP50" s="8">
        <v>24.052000000000003</v>
      </c>
      <c r="AQ50" s="8">
        <v>5</v>
      </c>
      <c r="AR50" s="8">
        <v>3</v>
      </c>
      <c r="AS50" s="8">
        <v>3</v>
      </c>
      <c r="AT50" s="8">
        <v>200</v>
      </c>
      <c r="AU50" s="8">
        <v>14.600000000000001</v>
      </c>
      <c r="AV50" s="8">
        <v>3.9000000000000008</v>
      </c>
      <c r="AW50" s="8">
        <v>0.91884250789955091</v>
      </c>
      <c r="AX50" s="8">
        <v>20.8</v>
      </c>
      <c r="AY50" s="8">
        <v>0.7</v>
      </c>
      <c r="AZ50" s="8">
        <v>36.6</v>
      </c>
      <c r="BA50" s="8">
        <v>1.6</v>
      </c>
      <c r="BB50" s="8">
        <v>3.1</v>
      </c>
      <c r="BC50" s="8">
        <v>1.3</v>
      </c>
      <c r="BD50" s="8">
        <v>1643.0587046346031</v>
      </c>
      <c r="BE50" s="8">
        <v>24.1</v>
      </c>
      <c r="BF50" s="8">
        <v>16</v>
      </c>
      <c r="BG50" s="8">
        <v>10.199999999999999</v>
      </c>
      <c r="BH50" s="8">
        <v>45.8</v>
      </c>
      <c r="BI50" s="8">
        <v>27.975000000000001</v>
      </c>
      <c r="BJ50" s="8">
        <v>50.5</v>
      </c>
      <c r="BK50" s="8">
        <v>30.5</v>
      </c>
      <c r="BL50" s="8">
        <v>110.09</v>
      </c>
      <c r="BM50" s="8">
        <v>11.8</v>
      </c>
      <c r="BN50" s="8">
        <v>3</v>
      </c>
      <c r="BO50" s="8">
        <v>42.6</v>
      </c>
      <c r="BP50" s="8">
        <v>2</v>
      </c>
      <c r="BQ50" s="8">
        <v>1.8</v>
      </c>
      <c r="BR50" s="8">
        <v>0.1</v>
      </c>
      <c r="BS50" s="8">
        <v>0.5</v>
      </c>
      <c r="BT50" s="8">
        <v>2</v>
      </c>
      <c r="BU50" s="8">
        <v>8.850000000000005</v>
      </c>
      <c r="BV50" s="8">
        <v>4</v>
      </c>
      <c r="BW50" s="8">
        <v>0.4</v>
      </c>
      <c r="BX50" s="8">
        <v>18.399999999999999</v>
      </c>
      <c r="BY50" s="8">
        <v>21.299999999999997</v>
      </c>
      <c r="BZ50" s="8">
        <v>6.666666666666667</v>
      </c>
      <c r="CA50" s="8">
        <v>20.999999999999996</v>
      </c>
      <c r="CB50" s="8">
        <v>0.22410302430909398</v>
      </c>
      <c r="CC50" s="8">
        <v>0.3842105263157895</v>
      </c>
      <c r="CD50" s="8">
        <v>0.1695652173913044</v>
      </c>
      <c r="CE50" s="8">
        <v>0.51046805994419497</v>
      </c>
      <c r="CF50" s="8">
        <v>0.59428571428571431</v>
      </c>
      <c r="CG50" s="8">
        <v>3.888888888888889E-2</v>
      </c>
      <c r="CH50" s="8">
        <v>0.73199999999999998</v>
      </c>
      <c r="CI50" s="8">
        <v>0.53333333333333333</v>
      </c>
      <c r="CJ50" s="8">
        <v>0.30399999999999999</v>
      </c>
      <c r="CK50" s="8">
        <v>0.62</v>
      </c>
      <c r="CL50" s="8">
        <v>0.56521739130434789</v>
      </c>
      <c r="CM50" s="8">
        <v>0.91281039146366838</v>
      </c>
      <c r="CN50" s="8">
        <v>0.65428571428571425</v>
      </c>
      <c r="CO50" s="8">
        <v>0.72142857142857142</v>
      </c>
      <c r="CP50" s="8">
        <v>0.76249999999999996</v>
      </c>
      <c r="CQ50" s="8">
        <v>1.0008181818181818</v>
      </c>
      <c r="CR50" s="8">
        <v>0.4916666666666667</v>
      </c>
      <c r="CS50" s="8">
        <v>0.66607142857142865</v>
      </c>
      <c r="CT50" s="8">
        <v>0.17647058823529413</v>
      </c>
      <c r="CU50" s="8">
        <v>0.68709677419354842</v>
      </c>
      <c r="CV50" s="8">
        <v>0.16666666666666666</v>
      </c>
      <c r="CW50" s="8">
        <v>0.15</v>
      </c>
      <c r="CX50" s="8">
        <v>0.33333333333333337</v>
      </c>
      <c r="CY50" s="8">
        <v>5.5555555555555552E-2</v>
      </c>
      <c r="CZ50" s="8">
        <v>0.1</v>
      </c>
      <c r="DA50" s="8">
        <v>0.42142857142857165</v>
      </c>
      <c r="DB50" s="8">
        <v>0.19047619047619047</v>
      </c>
      <c r="DC50" s="8">
        <v>0.04</v>
      </c>
      <c r="DD50" s="8">
        <v>0.5575757575757575</v>
      </c>
      <c r="DE50" s="8">
        <v>0.59166666666666656</v>
      </c>
      <c r="DF50" s="8">
        <v>0.22222222222222224</v>
      </c>
      <c r="DG50" s="8">
        <v>0.52499999999999991</v>
      </c>
      <c r="DH50" s="8">
        <v>0.58974480081340519</v>
      </c>
      <c r="DI50" s="8">
        <v>0.45214960040203162</v>
      </c>
    </row>
    <row r="51" spans="1:113" x14ac:dyDescent="0.25">
      <c r="A51" t="s">
        <v>86</v>
      </c>
      <c r="B51" t="s">
        <v>92</v>
      </c>
      <c r="C51" t="s">
        <v>62</v>
      </c>
      <c r="D51">
        <v>11</v>
      </c>
      <c r="E51" t="s">
        <v>67</v>
      </c>
      <c r="F51">
        <v>103.62</v>
      </c>
      <c r="G51">
        <v>31</v>
      </c>
      <c r="H51">
        <v>30</v>
      </c>
      <c r="I51">
        <v>21</v>
      </c>
      <c r="J51">
        <v>9</v>
      </c>
      <c r="K51" s="8">
        <v>0.7</v>
      </c>
      <c r="L51" s="8">
        <v>21458</v>
      </c>
      <c r="M51" s="8">
        <v>35.299999999999997</v>
      </c>
      <c r="N51" s="8">
        <v>1059</v>
      </c>
      <c r="O51" s="8">
        <v>24.2</v>
      </c>
      <c r="P51" s="8">
        <v>9</v>
      </c>
      <c r="Q51" s="8">
        <v>21.2</v>
      </c>
      <c r="R51" s="8">
        <v>42.7</v>
      </c>
      <c r="S51" s="8">
        <v>1.1000000000000001</v>
      </c>
      <c r="T51" s="8">
        <v>4.9000000000000004</v>
      </c>
      <c r="U51" s="8">
        <v>23.1</v>
      </c>
      <c r="V51" s="8">
        <v>5</v>
      </c>
      <c r="W51" s="8">
        <v>6.3</v>
      </c>
      <c r="X51" s="8">
        <v>79.900000000000006</v>
      </c>
      <c r="Y51" s="8">
        <v>1.6</v>
      </c>
      <c r="Z51" s="8">
        <v>6.4</v>
      </c>
      <c r="AA51" s="8">
        <v>8</v>
      </c>
      <c r="AB51" s="8">
        <v>0.2</v>
      </c>
      <c r="AC51" s="8">
        <v>7.1</v>
      </c>
      <c r="AD51" s="8">
        <v>4.4000000000000004</v>
      </c>
      <c r="AE51" s="8">
        <v>1.5</v>
      </c>
      <c r="AF51" s="8">
        <v>0.4</v>
      </c>
      <c r="AG51" s="8">
        <v>1.1000000000000001</v>
      </c>
      <c r="AH51" s="8">
        <v>3.8</v>
      </c>
      <c r="AI51" s="8">
        <v>4.5</v>
      </c>
      <c r="AJ51" s="8">
        <v>109.5</v>
      </c>
      <c r="AK51" s="8">
        <v>105.6</v>
      </c>
      <c r="AL51" s="8">
        <v>32.799999999999997</v>
      </c>
      <c r="AM51" s="8">
        <v>4</v>
      </c>
      <c r="AN51" s="8">
        <v>16.600000000000001</v>
      </c>
      <c r="AO51" s="8">
        <v>12.4</v>
      </c>
      <c r="AP51" s="8">
        <v>25.924000000000003</v>
      </c>
      <c r="AQ51" s="8">
        <v>12</v>
      </c>
      <c r="AR51" s="8">
        <v>6</v>
      </c>
      <c r="AS51" s="8">
        <v>4</v>
      </c>
      <c r="AT51" s="8">
        <v>250</v>
      </c>
      <c r="AU51" s="8">
        <v>14.399999999999999</v>
      </c>
      <c r="AV51" s="8">
        <v>3.1299999999999994</v>
      </c>
      <c r="AW51" s="8">
        <v>0.93349791698811901</v>
      </c>
      <c r="AX51" s="8">
        <v>20.100000000000001</v>
      </c>
      <c r="AY51" s="8">
        <v>0.4</v>
      </c>
      <c r="AZ51" s="8">
        <v>39.300000000000004</v>
      </c>
      <c r="BA51" s="8">
        <v>1.63</v>
      </c>
      <c r="BB51" s="8">
        <v>2.8</v>
      </c>
      <c r="BC51" s="8">
        <v>1.2</v>
      </c>
      <c r="BD51" s="8">
        <v>1644.5019800788257</v>
      </c>
      <c r="BE51" s="8">
        <v>23.6</v>
      </c>
      <c r="BF51" s="8">
        <v>15</v>
      </c>
      <c r="BG51" s="8">
        <v>10.199999999999999</v>
      </c>
      <c r="BH51" s="8">
        <v>45.4</v>
      </c>
      <c r="BI51" s="8">
        <v>27.49</v>
      </c>
      <c r="BJ51" s="8">
        <v>50.6</v>
      </c>
      <c r="BK51" s="8">
        <v>31.4</v>
      </c>
      <c r="BL51" s="8">
        <v>107.77</v>
      </c>
      <c r="BM51" s="8">
        <v>12.9</v>
      </c>
      <c r="BN51" s="8">
        <v>3.9</v>
      </c>
      <c r="BO51" s="8">
        <v>45.8</v>
      </c>
      <c r="BP51" s="8">
        <v>3</v>
      </c>
      <c r="BQ51" s="8">
        <v>2.9</v>
      </c>
      <c r="BR51" s="8">
        <v>0.1</v>
      </c>
      <c r="BS51" s="8">
        <v>0.6</v>
      </c>
      <c r="BT51" s="8">
        <v>2.2000000000000002</v>
      </c>
      <c r="BU51" s="8">
        <v>9.8600000000000083</v>
      </c>
      <c r="BV51" s="8">
        <v>4.5</v>
      </c>
      <c r="BW51" s="8">
        <v>1</v>
      </c>
      <c r="BX51" s="8">
        <v>20</v>
      </c>
      <c r="BY51" s="8">
        <v>23.300000000000004</v>
      </c>
      <c r="BZ51" s="8">
        <v>8.3333333333333339</v>
      </c>
      <c r="CA51" s="8">
        <v>22.900000000000002</v>
      </c>
      <c r="CB51" s="8">
        <v>0.24124885016965636</v>
      </c>
      <c r="CC51" s="8">
        <v>0.37894736842105259</v>
      </c>
      <c r="CD51" s="8">
        <v>0.13608695652173911</v>
      </c>
      <c r="CE51" s="8">
        <v>0.51860995388228837</v>
      </c>
      <c r="CF51" s="8">
        <v>0.57428571428571429</v>
      </c>
      <c r="CG51" s="8">
        <v>2.2222222222222223E-2</v>
      </c>
      <c r="CH51" s="8">
        <v>0.78600000000000003</v>
      </c>
      <c r="CI51" s="8">
        <v>0.54333333333333333</v>
      </c>
      <c r="CJ51" s="8">
        <v>0.32</v>
      </c>
      <c r="CK51" s="8">
        <v>0.55999999999999994</v>
      </c>
      <c r="CL51" s="8">
        <v>0.52173913043478259</v>
      </c>
      <c r="CM51" s="8">
        <v>0.91361221115490321</v>
      </c>
      <c r="CN51" s="8">
        <v>0.64857142857142858</v>
      </c>
      <c r="CO51" s="8">
        <v>0.72285714285714286</v>
      </c>
      <c r="CP51" s="8">
        <v>0.78499999999999992</v>
      </c>
      <c r="CQ51" s="8">
        <v>0.97972727272727267</v>
      </c>
      <c r="CR51" s="8">
        <v>0.53749999999999998</v>
      </c>
      <c r="CS51" s="8">
        <v>0.65452380952380951</v>
      </c>
      <c r="CT51" s="8">
        <v>0.22941176470588234</v>
      </c>
      <c r="CU51" s="8">
        <v>0.73870967741935478</v>
      </c>
      <c r="CV51" s="8">
        <v>0.25</v>
      </c>
      <c r="CW51" s="8">
        <v>0.24166666666666667</v>
      </c>
      <c r="CX51" s="8">
        <v>0.33333333333333337</v>
      </c>
      <c r="CY51" s="8">
        <v>6.6666666666666666E-2</v>
      </c>
      <c r="CZ51" s="8">
        <v>0.11000000000000001</v>
      </c>
      <c r="DA51" s="8">
        <v>0.4695238095238099</v>
      </c>
      <c r="DB51" s="8">
        <v>0.21428571428571427</v>
      </c>
      <c r="DC51" s="8">
        <v>0.1</v>
      </c>
      <c r="DD51" s="8">
        <v>0.60606060606060608</v>
      </c>
      <c r="DE51" s="8">
        <v>0.64722222222222237</v>
      </c>
      <c r="DF51" s="8">
        <v>0.27777777777777779</v>
      </c>
      <c r="DG51" s="8">
        <v>0.57250000000000001</v>
      </c>
      <c r="DH51" s="8">
        <v>0.6348653951833062</v>
      </c>
      <c r="DI51" s="8">
        <v>0.47172000555565707</v>
      </c>
    </row>
    <row r="52" spans="1:113" x14ac:dyDescent="0.25">
      <c r="A52" t="s">
        <v>86</v>
      </c>
      <c r="B52" t="s">
        <v>93</v>
      </c>
      <c r="C52" t="s">
        <v>62</v>
      </c>
      <c r="D52">
        <v>11</v>
      </c>
      <c r="E52" t="s">
        <v>67</v>
      </c>
      <c r="F52">
        <v>103.62</v>
      </c>
      <c r="G52">
        <v>31</v>
      </c>
      <c r="H52">
        <v>49</v>
      </c>
      <c r="I52">
        <v>33</v>
      </c>
      <c r="J52">
        <v>16</v>
      </c>
      <c r="K52" s="8">
        <v>0.67346938775510201</v>
      </c>
      <c r="L52" s="8">
        <v>33192</v>
      </c>
      <c r="M52" s="8">
        <v>36.1</v>
      </c>
      <c r="N52" s="8">
        <v>1768.9</v>
      </c>
      <c r="O52" s="8">
        <v>27.6</v>
      </c>
      <c r="P52" s="8">
        <v>10.8</v>
      </c>
      <c r="Q52" s="8">
        <v>22.8</v>
      </c>
      <c r="R52" s="8">
        <v>47.3</v>
      </c>
      <c r="S52" s="8">
        <v>1</v>
      </c>
      <c r="T52" s="8">
        <v>3.9</v>
      </c>
      <c r="U52" s="8">
        <v>25.1</v>
      </c>
      <c r="V52" s="8">
        <v>5.0999999999999996</v>
      </c>
      <c r="W52" s="8">
        <v>6.5</v>
      </c>
      <c r="X52" s="8">
        <v>78.2</v>
      </c>
      <c r="Y52" s="8">
        <v>1.7</v>
      </c>
      <c r="Z52" s="8">
        <v>6.2</v>
      </c>
      <c r="AA52" s="8">
        <v>7.9</v>
      </c>
      <c r="AB52" s="8">
        <v>0.2</v>
      </c>
      <c r="AC52" s="8">
        <v>7.2</v>
      </c>
      <c r="AD52" s="8">
        <v>4.4000000000000004</v>
      </c>
      <c r="AE52" s="8">
        <v>1.7</v>
      </c>
      <c r="AF52" s="8">
        <v>0.3</v>
      </c>
      <c r="AG52" s="8">
        <v>1.4</v>
      </c>
      <c r="AH52" s="8">
        <v>3.6</v>
      </c>
      <c r="AI52" s="8">
        <v>4.7</v>
      </c>
      <c r="AJ52" s="8">
        <v>110.8</v>
      </c>
      <c r="AK52" s="8">
        <v>105.8</v>
      </c>
      <c r="AL52" s="8">
        <v>34.200000000000003</v>
      </c>
      <c r="AM52" s="8">
        <v>4.2</v>
      </c>
      <c r="AN52" s="8">
        <v>15.9</v>
      </c>
      <c r="AO52" s="8">
        <v>11.8</v>
      </c>
      <c r="AP52" s="8">
        <v>27.447999999999997</v>
      </c>
      <c r="AQ52" s="8">
        <v>20</v>
      </c>
      <c r="AR52" s="8">
        <v>8</v>
      </c>
      <c r="AS52" s="8">
        <v>4.3</v>
      </c>
      <c r="AT52" s="8">
        <v>301</v>
      </c>
      <c r="AU52" s="8">
        <v>14.600000000000001</v>
      </c>
      <c r="AV52" s="8">
        <v>3.3400000000000007</v>
      </c>
      <c r="AW52" s="8">
        <v>1.0055377440979307</v>
      </c>
      <c r="AX52" s="8">
        <v>19.3</v>
      </c>
      <c r="AY52" s="8">
        <v>0.4</v>
      </c>
      <c r="AZ52" s="8">
        <v>42.7</v>
      </c>
      <c r="BA52" s="8">
        <v>1.64</v>
      </c>
      <c r="BB52" s="8">
        <v>2.6</v>
      </c>
      <c r="BC52" s="8">
        <v>1.4</v>
      </c>
      <c r="BD52" s="8">
        <v>1628.5886365516481</v>
      </c>
      <c r="BE52" s="8">
        <v>22.4</v>
      </c>
      <c r="BF52" s="8">
        <v>14</v>
      </c>
      <c r="BG52" s="8">
        <v>10</v>
      </c>
      <c r="BH52" s="8">
        <v>49.4</v>
      </c>
      <c r="BI52" s="8">
        <v>28.62</v>
      </c>
      <c r="BJ52" s="8">
        <v>53.8</v>
      </c>
      <c r="BK52" s="8">
        <v>33</v>
      </c>
      <c r="BL52" s="8">
        <v>107.17</v>
      </c>
      <c r="BM52" s="8">
        <v>14.9</v>
      </c>
      <c r="BN52" s="8">
        <v>4.9000000000000004</v>
      </c>
      <c r="BO52" s="8">
        <v>49.5</v>
      </c>
      <c r="BP52" s="8">
        <v>3.8</v>
      </c>
      <c r="BQ52" s="8">
        <v>3.37</v>
      </c>
      <c r="BR52" s="8">
        <v>0.109</v>
      </c>
      <c r="BS52" s="8">
        <v>0.7</v>
      </c>
      <c r="BT52" s="8">
        <v>2.4227155619485301</v>
      </c>
      <c r="BU52" s="8">
        <v>13.040000000000001</v>
      </c>
      <c r="BV52" s="8">
        <v>5.96</v>
      </c>
      <c r="BW52" s="8">
        <v>1.8</v>
      </c>
      <c r="BX52" s="8">
        <v>21.59</v>
      </c>
      <c r="BY52" s="8">
        <v>26.900000000000006</v>
      </c>
      <c r="BZ52" s="8">
        <v>10.033333333333333</v>
      </c>
      <c r="CA52" s="8">
        <v>26.600000000000005</v>
      </c>
      <c r="CB52" s="8">
        <v>0.27720500307326906</v>
      </c>
      <c r="CC52" s="8">
        <v>0.3842105263157895</v>
      </c>
      <c r="CD52" s="8">
        <v>0.14521739130434785</v>
      </c>
      <c r="CE52" s="8">
        <v>0.5586320800544059</v>
      </c>
      <c r="CF52" s="8">
        <v>0.55142857142857149</v>
      </c>
      <c r="CG52" s="8">
        <v>2.2222222222222223E-2</v>
      </c>
      <c r="CH52" s="8">
        <v>0.85400000000000009</v>
      </c>
      <c r="CI52" s="8">
        <v>0.54666666666666663</v>
      </c>
      <c r="CJ52" s="8">
        <v>0.316</v>
      </c>
      <c r="CK52" s="8">
        <v>0.52</v>
      </c>
      <c r="CL52" s="8">
        <v>0.60869565217391308</v>
      </c>
      <c r="CM52" s="8">
        <v>0.90477146475091563</v>
      </c>
      <c r="CN52" s="8">
        <v>0.70571428571428574</v>
      </c>
      <c r="CO52" s="8">
        <v>0.76857142857142857</v>
      </c>
      <c r="CP52" s="8">
        <v>0.82499999999999996</v>
      </c>
      <c r="CQ52" s="8">
        <v>0.97427272727272729</v>
      </c>
      <c r="CR52" s="8">
        <v>0.62083333333333335</v>
      </c>
      <c r="CS52" s="8">
        <v>0.68142857142857149</v>
      </c>
      <c r="CT52" s="8">
        <v>0.28823529411764709</v>
      </c>
      <c r="CU52" s="8">
        <v>0.79838709677419351</v>
      </c>
      <c r="CV52" s="8">
        <v>0.31666666666666665</v>
      </c>
      <c r="CW52" s="8">
        <v>0.28083333333333332</v>
      </c>
      <c r="CX52" s="8">
        <v>0.36333333333333334</v>
      </c>
      <c r="CY52" s="8">
        <v>7.7777777777777779E-2</v>
      </c>
      <c r="CZ52" s="8">
        <v>0.12113577809742651</v>
      </c>
      <c r="DA52" s="8">
        <v>0.62095238095238103</v>
      </c>
      <c r="DB52" s="8">
        <v>0.28380952380952379</v>
      </c>
      <c r="DC52" s="8">
        <v>0.18</v>
      </c>
      <c r="DD52" s="8">
        <v>0.65424242424242429</v>
      </c>
      <c r="DE52" s="8">
        <v>0.74722222222222234</v>
      </c>
      <c r="DF52" s="8">
        <v>0.33444444444444443</v>
      </c>
      <c r="DG52" s="8">
        <v>0.66500000000000015</v>
      </c>
      <c r="DH52" s="8">
        <v>0.72948685019281334</v>
      </c>
      <c r="DI52" s="8">
        <v>0.51403725147504276</v>
      </c>
    </row>
  </sheetData>
  <autoFilter ref="A1:DI52" xr:uid="{B9B1C4DC-A222-4C04-A9B1-956ADB81BBD8}">
    <sortState xmlns:xlrd2="http://schemas.microsoft.com/office/spreadsheetml/2017/richdata2" ref="A2:DI52">
      <sortCondition ref="A1:A5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6C07-F297-4D5B-8262-9FE26C67627E}">
  <dimension ref="A1:G13"/>
  <sheetViews>
    <sheetView workbookViewId="0">
      <selection activeCell="H31" sqref="H31"/>
    </sheetView>
  </sheetViews>
  <sheetFormatPr defaultRowHeight="15" x14ac:dyDescent="0.25"/>
  <cols>
    <col min="1" max="1" width="8.140625" bestFit="1" customWidth="1"/>
    <col min="5" max="5" width="12" bestFit="1" customWidth="1"/>
  </cols>
  <sheetData>
    <row r="1" spans="1:7" ht="15.75" thickBot="1" x14ac:dyDescent="0.3">
      <c r="A1" s="17" t="s">
        <v>0</v>
      </c>
      <c r="B1" s="18" t="s">
        <v>89</v>
      </c>
      <c r="C1" s="19" t="s">
        <v>161</v>
      </c>
      <c r="E1" s="29" t="s">
        <v>0</v>
      </c>
      <c r="F1" s="30" t="s">
        <v>89</v>
      </c>
      <c r="G1" s="31" t="s">
        <v>167</v>
      </c>
    </row>
    <row r="2" spans="1:7" ht="15.75" thickBot="1" x14ac:dyDescent="0.3">
      <c r="A2" s="20" t="s">
        <v>162</v>
      </c>
      <c r="B2" s="21" t="s">
        <v>91</v>
      </c>
      <c r="C2" s="22">
        <v>0.751</v>
      </c>
      <c r="E2" s="32" t="s">
        <v>168</v>
      </c>
      <c r="F2" s="33" t="s">
        <v>91</v>
      </c>
      <c r="G2" s="34">
        <v>0.878</v>
      </c>
    </row>
    <row r="3" spans="1:7" ht="15.75" thickBot="1" x14ac:dyDescent="0.3">
      <c r="A3" s="20" t="s">
        <v>162</v>
      </c>
      <c r="B3" s="21" t="s">
        <v>93</v>
      </c>
      <c r="C3" s="22">
        <v>0.73099999999999998</v>
      </c>
      <c r="E3" s="35" t="s">
        <v>168</v>
      </c>
      <c r="F3" s="36" t="s">
        <v>93</v>
      </c>
      <c r="G3" s="34">
        <v>0.873</v>
      </c>
    </row>
    <row r="4" spans="1:7" ht="15.75" thickBot="1" x14ac:dyDescent="0.3">
      <c r="A4" s="23" t="s">
        <v>162</v>
      </c>
      <c r="B4" s="24" t="s">
        <v>92</v>
      </c>
      <c r="C4" s="22">
        <v>0.72</v>
      </c>
      <c r="E4" s="37" t="s">
        <v>168</v>
      </c>
      <c r="F4" s="38" t="s">
        <v>94</v>
      </c>
      <c r="G4" s="27">
        <v>0.86799999999999999</v>
      </c>
    </row>
    <row r="5" spans="1:7" ht="15.75" thickBot="1" x14ac:dyDescent="0.3">
      <c r="A5" s="25" t="s">
        <v>162</v>
      </c>
      <c r="B5" s="26" t="s">
        <v>94</v>
      </c>
      <c r="C5" s="27">
        <v>0.71899999999999997</v>
      </c>
      <c r="E5" s="37" t="s">
        <v>165</v>
      </c>
      <c r="F5" s="38" t="s">
        <v>94</v>
      </c>
      <c r="G5" s="27">
        <v>0.86799999999999999</v>
      </c>
    </row>
    <row r="6" spans="1:7" ht="15.75" thickBot="1" x14ac:dyDescent="0.3">
      <c r="A6" s="20" t="s">
        <v>163</v>
      </c>
      <c r="B6" s="21" t="s">
        <v>91</v>
      </c>
      <c r="C6" s="22">
        <v>0.71299999999999997</v>
      </c>
      <c r="E6" s="32" t="s">
        <v>165</v>
      </c>
      <c r="F6" s="33" t="s">
        <v>93</v>
      </c>
      <c r="G6" s="34">
        <v>0.85799999999999998</v>
      </c>
    </row>
    <row r="7" spans="1:7" ht="15.75" thickBot="1" x14ac:dyDescent="0.3">
      <c r="A7" s="23" t="s">
        <v>163</v>
      </c>
      <c r="B7" s="24" t="s">
        <v>92</v>
      </c>
      <c r="C7" s="22">
        <v>0.70499999999999996</v>
      </c>
      <c r="E7" s="35" t="s">
        <v>165</v>
      </c>
      <c r="F7" s="36" t="s">
        <v>91</v>
      </c>
      <c r="G7" s="34">
        <v>0.84899999999999998</v>
      </c>
    </row>
    <row r="8" spans="1:7" ht="15.75" thickBot="1" x14ac:dyDescent="0.3">
      <c r="A8" s="23" t="s">
        <v>164</v>
      </c>
      <c r="B8" s="24" t="s">
        <v>92</v>
      </c>
      <c r="C8" s="22">
        <v>0.7</v>
      </c>
      <c r="E8" s="32" t="s">
        <v>168</v>
      </c>
      <c r="F8" s="33" t="s">
        <v>92</v>
      </c>
      <c r="G8" s="34">
        <v>0.73499999999999999</v>
      </c>
    </row>
    <row r="9" spans="1:7" ht="15.75" thickBot="1" x14ac:dyDescent="0.3">
      <c r="A9" s="23" t="s">
        <v>163</v>
      </c>
      <c r="B9" s="24" t="s">
        <v>94</v>
      </c>
      <c r="C9" s="22">
        <v>0.68200000000000005</v>
      </c>
      <c r="E9" s="35" t="s">
        <v>169</v>
      </c>
      <c r="F9" s="36" t="s">
        <v>92</v>
      </c>
      <c r="G9" s="34">
        <v>0.73199999999999998</v>
      </c>
    </row>
    <row r="10" spans="1:7" ht="15.75" thickBot="1" x14ac:dyDescent="0.3">
      <c r="A10" s="20" t="s">
        <v>164</v>
      </c>
      <c r="B10" s="21" t="s">
        <v>91</v>
      </c>
      <c r="C10" s="22">
        <v>0.67500000000000004</v>
      </c>
      <c r="E10" s="32" t="s">
        <v>169</v>
      </c>
      <c r="F10" s="33" t="s">
        <v>93</v>
      </c>
      <c r="G10" s="34">
        <v>0.73</v>
      </c>
    </row>
    <row r="11" spans="1:7" ht="15.75" thickBot="1" x14ac:dyDescent="0.3">
      <c r="A11" s="20" t="s">
        <v>164</v>
      </c>
      <c r="B11" s="21" t="s">
        <v>93</v>
      </c>
      <c r="C11" s="22">
        <v>0.67500000000000004</v>
      </c>
      <c r="E11" s="35" t="s">
        <v>169</v>
      </c>
      <c r="F11" s="36" t="s">
        <v>94</v>
      </c>
      <c r="G11" s="34">
        <v>0.72099999999999997</v>
      </c>
    </row>
    <row r="12" spans="1:7" ht="15.75" thickBot="1" x14ac:dyDescent="0.3">
      <c r="A12" s="23" t="s">
        <v>164</v>
      </c>
      <c r="B12" s="24" t="s">
        <v>94</v>
      </c>
      <c r="C12" s="22">
        <v>0.66700000000000004</v>
      </c>
      <c r="E12" s="32" t="s">
        <v>169</v>
      </c>
      <c r="F12" s="33" t="s">
        <v>91</v>
      </c>
      <c r="G12" s="34">
        <v>0.67500000000000004</v>
      </c>
    </row>
    <row r="13" spans="1:7" ht="15.75" thickBot="1" x14ac:dyDescent="0.3">
      <c r="A13" s="20" t="s">
        <v>163</v>
      </c>
      <c r="B13" s="21" t="s">
        <v>93</v>
      </c>
      <c r="C13" s="22">
        <v>0.66500000000000004</v>
      </c>
      <c r="E13" s="35" t="s">
        <v>56</v>
      </c>
      <c r="F13" s="36" t="s">
        <v>92</v>
      </c>
      <c r="G13" s="34">
        <v>0.66700000000000004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1904-0A16-4729-84AE-81A04847D29F}">
  <dimension ref="A1:G13"/>
  <sheetViews>
    <sheetView workbookViewId="0">
      <selection activeCell="N14" sqref="N14"/>
    </sheetView>
  </sheetViews>
  <sheetFormatPr defaultRowHeight="15" x14ac:dyDescent="0.25"/>
  <cols>
    <col min="1" max="1" width="15.5703125" bestFit="1" customWidth="1"/>
    <col min="5" max="5" width="8.140625" bestFit="1" customWidth="1"/>
  </cols>
  <sheetData>
    <row r="1" spans="1:7" ht="15.75" thickBot="1" x14ac:dyDescent="0.3">
      <c r="A1" s="17" t="s">
        <v>0</v>
      </c>
      <c r="B1" s="18" t="s">
        <v>89</v>
      </c>
      <c r="C1" s="19" t="s">
        <v>161</v>
      </c>
      <c r="E1" s="29" t="s">
        <v>0</v>
      </c>
      <c r="F1" s="30" t="s">
        <v>89</v>
      </c>
      <c r="G1" s="31" t="s">
        <v>167</v>
      </c>
    </row>
    <row r="2" spans="1:7" ht="15.75" thickBot="1" x14ac:dyDescent="0.3">
      <c r="A2" s="20" t="s">
        <v>165</v>
      </c>
      <c r="B2" s="21" t="s">
        <v>91</v>
      </c>
      <c r="C2" s="22">
        <v>0.76700000000000002</v>
      </c>
      <c r="E2" s="32" t="s">
        <v>165</v>
      </c>
      <c r="F2" s="33" t="s">
        <v>91</v>
      </c>
      <c r="G2" s="34">
        <v>0.99399999999999999</v>
      </c>
    </row>
    <row r="3" spans="1:7" ht="15.75" thickBot="1" x14ac:dyDescent="0.3">
      <c r="A3" s="20" t="s">
        <v>166</v>
      </c>
      <c r="B3" s="21" t="s">
        <v>91</v>
      </c>
      <c r="C3" s="22">
        <v>0.76600000000000001</v>
      </c>
      <c r="E3" s="35" t="s">
        <v>165</v>
      </c>
      <c r="F3" s="36" t="s">
        <v>92</v>
      </c>
      <c r="G3" s="34">
        <v>0.94299999999999995</v>
      </c>
    </row>
    <row r="4" spans="1:7" ht="15.75" thickBot="1" x14ac:dyDescent="0.3">
      <c r="A4" s="25" t="s">
        <v>166</v>
      </c>
      <c r="B4" s="26" t="s">
        <v>94</v>
      </c>
      <c r="C4" s="27">
        <v>0.76500000000000001</v>
      </c>
      <c r="E4" s="32" t="s">
        <v>168</v>
      </c>
      <c r="F4" s="33" t="s">
        <v>93</v>
      </c>
      <c r="G4" s="34">
        <v>0.91100000000000003</v>
      </c>
    </row>
    <row r="5" spans="1:7" ht="15.75" thickBot="1" x14ac:dyDescent="0.3">
      <c r="A5" s="20" t="s">
        <v>166</v>
      </c>
      <c r="B5" s="21" t="s">
        <v>93</v>
      </c>
      <c r="C5" s="22">
        <v>0.752</v>
      </c>
      <c r="E5" s="37" t="s">
        <v>168</v>
      </c>
      <c r="F5" s="38" t="s">
        <v>94</v>
      </c>
      <c r="G5" s="27">
        <v>0.91</v>
      </c>
    </row>
    <row r="6" spans="1:7" ht="15.75" thickBot="1" x14ac:dyDescent="0.3">
      <c r="A6" s="23" t="s">
        <v>165</v>
      </c>
      <c r="B6" s="24" t="s">
        <v>92</v>
      </c>
      <c r="C6" s="22">
        <v>0.748</v>
      </c>
      <c r="E6" s="32" t="s">
        <v>168</v>
      </c>
      <c r="F6" s="33" t="s">
        <v>92</v>
      </c>
      <c r="G6" s="34">
        <v>0.89900000000000002</v>
      </c>
    </row>
    <row r="7" spans="1:7" ht="15.75" thickBot="1" x14ac:dyDescent="0.3">
      <c r="A7" s="23" t="s">
        <v>166</v>
      </c>
      <c r="B7" s="24" t="s">
        <v>92</v>
      </c>
      <c r="C7" s="22">
        <v>0.73199999999999998</v>
      </c>
      <c r="E7" s="35" t="s">
        <v>165</v>
      </c>
      <c r="F7" s="36" t="s">
        <v>93</v>
      </c>
      <c r="G7" s="34">
        <v>0.88700000000000001</v>
      </c>
    </row>
    <row r="8" spans="1:7" ht="15.75" thickBot="1" x14ac:dyDescent="0.3">
      <c r="A8" s="23" t="s">
        <v>162</v>
      </c>
      <c r="B8" s="24" t="s">
        <v>94</v>
      </c>
      <c r="C8" s="22">
        <v>0.72399999999999998</v>
      </c>
      <c r="E8" s="32" t="s">
        <v>168</v>
      </c>
      <c r="F8" s="33" t="s">
        <v>91</v>
      </c>
      <c r="G8" s="34">
        <v>0.87</v>
      </c>
    </row>
    <row r="9" spans="1:7" ht="15.75" thickBot="1" x14ac:dyDescent="0.3">
      <c r="A9" s="20" t="s">
        <v>165</v>
      </c>
      <c r="B9" s="21" t="s">
        <v>93</v>
      </c>
      <c r="C9" s="22">
        <v>0.72099999999999997</v>
      </c>
      <c r="E9" s="35" t="s">
        <v>165</v>
      </c>
      <c r="F9" s="36" t="s">
        <v>94</v>
      </c>
      <c r="G9" s="34">
        <v>0.83299999999999996</v>
      </c>
    </row>
    <row r="10" spans="1:7" ht="15.75" thickBot="1" x14ac:dyDescent="0.3">
      <c r="A10" s="20" t="s">
        <v>162</v>
      </c>
      <c r="B10" s="21" t="s">
        <v>93</v>
      </c>
      <c r="C10" s="22">
        <v>0.71</v>
      </c>
      <c r="E10" s="32" t="s">
        <v>170</v>
      </c>
      <c r="F10" s="33" t="s">
        <v>91</v>
      </c>
      <c r="G10" s="34">
        <v>0.66800000000000004</v>
      </c>
    </row>
    <row r="11" spans="1:7" ht="15.75" thickBot="1" x14ac:dyDescent="0.3">
      <c r="A11" s="23" t="s">
        <v>165</v>
      </c>
      <c r="B11" s="24" t="s">
        <v>94</v>
      </c>
      <c r="C11" s="22">
        <v>0.69699999999999995</v>
      </c>
      <c r="E11" s="35" t="s">
        <v>170</v>
      </c>
      <c r="F11" s="36" t="s">
        <v>94</v>
      </c>
      <c r="G11" s="34">
        <v>0.65</v>
      </c>
    </row>
    <row r="12" spans="1:7" ht="15.75" thickBot="1" x14ac:dyDescent="0.3">
      <c r="A12" s="23" t="s">
        <v>162</v>
      </c>
      <c r="B12" s="24" t="s">
        <v>92</v>
      </c>
      <c r="C12" s="22">
        <v>0.66700000000000004</v>
      </c>
      <c r="E12" s="32" t="s">
        <v>170</v>
      </c>
      <c r="F12" s="33" t="s">
        <v>93</v>
      </c>
      <c r="G12" s="34">
        <v>0.629</v>
      </c>
    </row>
    <row r="13" spans="1:7" ht="15.75" thickBot="1" x14ac:dyDescent="0.3">
      <c r="A13" s="20" t="s">
        <v>162</v>
      </c>
      <c r="B13" s="21" t="s">
        <v>91</v>
      </c>
      <c r="C13" s="22">
        <v>0.64400000000000002</v>
      </c>
      <c r="E13" s="35" t="s">
        <v>170</v>
      </c>
      <c r="F13" s="36" t="s">
        <v>92</v>
      </c>
      <c r="G13" s="34">
        <v>0.61499999999999999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BF8D-7798-4479-8788-B88865D4AE77}">
  <dimension ref="A1:G10"/>
  <sheetViews>
    <sheetView workbookViewId="0">
      <selection activeCell="I31" sqref="I31"/>
    </sheetView>
  </sheetViews>
  <sheetFormatPr defaultRowHeight="15" x14ac:dyDescent="0.25"/>
  <cols>
    <col min="1" max="1" width="15.5703125" bestFit="1" customWidth="1"/>
    <col min="5" max="5" width="20.28515625" bestFit="1" customWidth="1"/>
  </cols>
  <sheetData>
    <row r="1" spans="1:7" ht="15.75" thickBot="1" x14ac:dyDescent="0.3">
      <c r="A1" s="17" t="s">
        <v>0</v>
      </c>
      <c r="B1" s="18" t="s">
        <v>89</v>
      </c>
      <c r="C1" s="19" t="s">
        <v>161</v>
      </c>
      <c r="E1" s="29" t="s">
        <v>0</v>
      </c>
      <c r="F1" s="30" t="s">
        <v>89</v>
      </c>
      <c r="G1" s="31" t="s">
        <v>167</v>
      </c>
    </row>
    <row r="2" spans="1:7" ht="15.75" thickBot="1" x14ac:dyDescent="0.3">
      <c r="A2" s="37" t="s">
        <v>166</v>
      </c>
      <c r="B2" s="38" t="s">
        <v>93</v>
      </c>
      <c r="C2" s="27">
        <v>0.77800000000000002</v>
      </c>
      <c r="E2" s="32" t="s">
        <v>84</v>
      </c>
      <c r="F2" s="33" t="s">
        <v>91</v>
      </c>
      <c r="G2" s="40">
        <v>1</v>
      </c>
    </row>
    <row r="3" spans="1:7" ht="15.75" thickBot="1" x14ac:dyDescent="0.3">
      <c r="A3" s="35" t="s">
        <v>166</v>
      </c>
      <c r="B3" s="36" t="s">
        <v>92</v>
      </c>
      <c r="C3" s="22">
        <v>0.77200000000000002</v>
      </c>
      <c r="E3" s="35" t="s">
        <v>84</v>
      </c>
      <c r="F3" s="36" t="s">
        <v>92</v>
      </c>
      <c r="G3" s="34">
        <v>0.99868421052631584</v>
      </c>
    </row>
    <row r="4" spans="1:7" ht="15.75" thickBot="1" x14ac:dyDescent="0.3">
      <c r="A4" s="32" t="s">
        <v>166</v>
      </c>
      <c r="B4" s="33" t="s">
        <v>91</v>
      </c>
      <c r="C4" s="22">
        <v>0.77</v>
      </c>
      <c r="E4" s="37" t="s">
        <v>84</v>
      </c>
      <c r="F4" s="38" t="s">
        <v>93</v>
      </c>
      <c r="G4" s="27">
        <v>1</v>
      </c>
    </row>
    <row r="5" spans="1:7" ht="15.75" thickBot="1" x14ac:dyDescent="0.3">
      <c r="A5" s="35" t="s">
        <v>162</v>
      </c>
      <c r="B5" s="36" t="s">
        <v>91</v>
      </c>
      <c r="C5" s="22">
        <v>0.72199999999999998</v>
      </c>
      <c r="E5" s="35" t="s">
        <v>53</v>
      </c>
      <c r="F5" s="36" t="s">
        <v>91</v>
      </c>
      <c r="G5" s="34">
        <v>0.92368421052631577</v>
      </c>
    </row>
    <row r="6" spans="1:7" ht="15.75" thickBot="1" x14ac:dyDescent="0.3">
      <c r="A6" s="32" t="s">
        <v>162</v>
      </c>
      <c r="B6" s="33" t="s">
        <v>92</v>
      </c>
      <c r="C6" s="22">
        <v>0.71499999999999997</v>
      </c>
      <c r="E6" s="32" t="s">
        <v>53</v>
      </c>
      <c r="F6" s="33" t="s">
        <v>92</v>
      </c>
      <c r="G6" s="34">
        <v>0.91842105263157914</v>
      </c>
    </row>
    <row r="7" spans="1:7" ht="15.75" thickBot="1" x14ac:dyDescent="0.3">
      <c r="A7" s="32" t="s">
        <v>171</v>
      </c>
      <c r="B7" s="33" t="s">
        <v>91</v>
      </c>
      <c r="C7" s="22">
        <v>0.68100000000000005</v>
      </c>
      <c r="E7" s="35" t="s">
        <v>53</v>
      </c>
      <c r="F7" s="36" t="s">
        <v>93</v>
      </c>
      <c r="G7" s="34">
        <v>0.89473684210526316</v>
      </c>
    </row>
    <row r="8" spans="1:7" ht="15.75" thickBot="1" x14ac:dyDescent="0.3">
      <c r="A8" s="35" t="s">
        <v>162</v>
      </c>
      <c r="B8" s="36" t="s">
        <v>93</v>
      </c>
      <c r="C8" s="22">
        <v>0.67400000000000004</v>
      </c>
      <c r="E8" s="32" t="s">
        <v>64</v>
      </c>
      <c r="F8" s="33" t="s">
        <v>93</v>
      </c>
      <c r="G8" s="34">
        <v>0.78157894736842104</v>
      </c>
    </row>
    <row r="9" spans="1:7" ht="15.75" thickBot="1" x14ac:dyDescent="0.3">
      <c r="A9" s="35" t="s">
        <v>171</v>
      </c>
      <c r="B9" s="36" t="s">
        <v>92</v>
      </c>
      <c r="C9" s="22">
        <v>0.65500000000000003</v>
      </c>
      <c r="E9" s="35" t="s">
        <v>64</v>
      </c>
      <c r="F9" s="36" t="s">
        <v>91</v>
      </c>
      <c r="G9" s="34">
        <v>0.77105263157894743</v>
      </c>
    </row>
    <row r="10" spans="1:7" ht="15.75" thickBot="1" x14ac:dyDescent="0.3">
      <c r="A10" s="32" t="s">
        <v>171</v>
      </c>
      <c r="B10" s="33" t="s">
        <v>93</v>
      </c>
      <c r="C10" s="22">
        <v>0.61799999999999999</v>
      </c>
      <c r="E10" s="32" t="s">
        <v>64</v>
      </c>
      <c r="F10" s="33" t="s">
        <v>92</v>
      </c>
      <c r="G10" s="34">
        <v>0.75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A35861CFC3D74AA190C3FD91A2F122" ma:contentTypeVersion="5" ma:contentTypeDescription="Create a new document." ma:contentTypeScope="" ma:versionID="a247c1a0557d33e17ce1343a2580030b">
  <xsd:schema xmlns:xsd="http://www.w3.org/2001/XMLSchema" xmlns:xs="http://www.w3.org/2001/XMLSchema" xmlns:p="http://schemas.microsoft.com/office/2006/metadata/properties" xmlns:ns3="086b9afe-9a06-4afa-8737-12123f0fa09f" targetNamespace="http://schemas.microsoft.com/office/2006/metadata/properties" ma:root="true" ma:fieldsID="b997867bc6fc69ac6472c2e20610f18e" ns3:_="">
    <xsd:import namespace="086b9afe-9a06-4afa-8737-12123f0fa0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6b9afe-9a06-4afa-8737-12123f0fa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65BBA0-0CBD-437F-A43C-810F5E017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6b9afe-9a06-4afa-8737-12123f0fa0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38213C-35AE-46D3-A34F-D3935A3663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FCC66D-B727-40E7-94AD-FD2DB3E311E5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086b9afe-9a06-4afa-8737-12123f0fa09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PlayerStats2017-2020</vt:lpstr>
      <vt:lpstr>2017-18</vt:lpstr>
      <vt:lpstr>2018-19</vt:lpstr>
      <vt:lpstr>2019-20</vt:lpstr>
      <vt:lpstr>Forecasting2017-18</vt:lpstr>
      <vt:lpstr>Forecasting2018-19</vt:lpstr>
      <vt:lpstr>Forecasting2019-20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SARLIS Vangelis</dc:creator>
  <cp:lastModifiedBy>SARLIS Vangelis</cp:lastModifiedBy>
  <dcterms:created xsi:type="dcterms:W3CDTF">2015-06-05T18:19:34Z</dcterms:created>
  <dcterms:modified xsi:type="dcterms:W3CDTF">2020-05-16T20:34:43Z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0x010100B2A35861CFC3D74AA190C3FD91A2F122</vt:lpwstr>
  </property>
  <property fmtid="{D5CDD505-2E9C-101B-9397-08002B2CF9AE}" pid="3" name="WorkbookGuid">
    <vt:lpwstr>b8eb9dd3-ed4f-48f0-ba03-5de1199ce9ba</vt:lpwstr>
  </property>
</Properties>
</file>