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EstaPastaDeTrabalho" hidePivotFieldList="1"/>
  <mc:AlternateContent xmlns:mc="http://schemas.openxmlformats.org/markup-compatibility/2006">
    <mc:Choice Requires="x15">
      <x15ac:absPath xmlns:x15ac="http://schemas.microsoft.com/office/spreadsheetml/2010/11/ac" url="K:\02.Cálculos\01. PU\Modelos\"/>
    </mc:Choice>
  </mc:AlternateContent>
  <bookViews>
    <workbookView xWindow="0" yWindow="0" windowWidth="20490" windowHeight="7695" firstSheet="2" activeTab="6"/>
  </bookViews>
  <sheets>
    <sheet name="CAPA" sheetId="18" r:id="rId1"/>
    <sheet name="PARÂMETROS" sheetId="10" r:id="rId2"/>
    <sheet name="MENSAL" sheetId="22" r:id="rId3"/>
    <sheet name="PU_MÊS" sheetId="17" r:id="rId4"/>
    <sheet name="PU_DIA" sheetId="13" r:id="rId5"/>
    <sheet name="AGENDA" sheetId="4" r:id="rId6"/>
    <sheet name="Apoio_Index" sheetId="16" r:id="rId7"/>
    <sheet name="Apoio_Calculos" sheetId="19" state="hidden" r:id="rId8"/>
  </sheets>
  <externalReferences>
    <externalReference r:id="rId9"/>
  </externalReferences>
  <definedNames>
    <definedName name="_xlnm._FilterDatabase" localSheetId="4" hidden="1">PU_DIA!$A$2:$AC$3</definedName>
    <definedName name="Anual">Apoio_Calculos!$D$6</definedName>
    <definedName name="arred_am">PARÂMETROS!$F$8</definedName>
    <definedName name="arred_cm">PARÂMETROS!$F$2</definedName>
    <definedName name="arred_cma">PARÂMETROS!$F$3</definedName>
    <definedName name="arred_cr">PARÂMETROS!#REF!</definedName>
    <definedName name="arred_cra">PARÂMETROS!#REF!</definedName>
    <definedName name="arred_fr">PARÂMETROS!$F$5</definedName>
    <definedName name="arred_fra">PARÂMETROS!#REF!</definedName>
    <definedName name="arred_jur">PARÂMETROS!$F$6</definedName>
    <definedName name="arred_PU">PARÂMETROS!$F$9</definedName>
    <definedName name="arred_spread">PARÂMETROS!$F$4</definedName>
    <definedName name="arred_sr">PARÂMETROS!$F$10</definedName>
    <definedName name="arred_VNA">PARÂMETROS!$F$7</definedName>
    <definedName name="base_calc">CAPA!$C$30</definedName>
    <definedName name="Bimestral">Apoio_Calculos!$D$3</definedName>
    <definedName name="CDI" localSheetId="7" hidden="1">Apoio_Calculos!#REF!</definedName>
    <definedName name="CDI" localSheetId="6" hidden="1">Apoio_Index!$A$1:$B$339</definedName>
    <definedName name="DadosExternos_2" localSheetId="7" hidden="1">Apoio_Calculos!#REF!</definedName>
    <definedName name="DadosExternos_2" localSheetId="6" hidden="1">Apoio_Index!#REF!</definedName>
    <definedName name="data_limit">CAPA!$C$34</definedName>
    <definedName name="dia_ref">PARÂMETROS!$B$2</definedName>
    <definedName name="dt_aniversário_atual">CAPA!$F$5</definedName>
    <definedName name="dt_emissão">CAPA!$C$13</definedName>
    <definedName name="dt_first">CAPA!$C$14</definedName>
    <definedName name="dt_limit_boo">CAPA!$C$33</definedName>
    <definedName name="dt_vencimento">CAPA!$C$15</definedName>
    <definedName name="float">CAPA!$C$28</definedName>
    <definedName name="holiday">Apoio_Calculos!$A$2:$A$937</definedName>
    <definedName name="index">CAPA!$C$27</definedName>
    <definedName name="index_def">CAPA!$C$29</definedName>
    <definedName name="indice">Apoio_Index!$A:$B</definedName>
    <definedName name="Mensal">Apoio_Calculos!$D$2</definedName>
    <definedName name="per_jur_n">PARÂMETROS!$B$5</definedName>
    <definedName name="per_niver">PARÂMETROS!$B$3</definedName>
    <definedName name="per_niver_n">PARÂMETROS!$B$4</definedName>
    <definedName name="pgto_def">CAPA!$C$16</definedName>
    <definedName name="pu">CAPA!$C$20</definedName>
    <definedName name="Semestral">Apoio_Calculos!$D$5</definedName>
    <definedName name="spread">CAPA!$C$26</definedName>
    <definedName name="Tabela_diaria">PU_DIA!$A$2:$AC$3</definedName>
    <definedName name="Tabela_Mensal" localSheetId="2">PLAN_MENSAL[#All]</definedName>
    <definedName name="Tabela_PU_Mensal">PU_MÊS[#All]</definedName>
    <definedName name="tipo_calc">PARÂMETROS!$B$1</definedName>
    <definedName name="tipo_cm">PARÂMETROS!$B$7</definedName>
    <definedName name="tipo_rem">PARÂMETROS!$B$6</definedName>
    <definedName name="Trimestral">Apoio_Calculos!$D$4</definedName>
    <definedName name="trunc_am">PARÂMETROS!$E$8</definedName>
    <definedName name="trunc_cm">PARÂMETROS!$E$2</definedName>
    <definedName name="trunc_cma">PARÂMETROS!$E$3</definedName>
    <definedName name="trunc_cr">PARÂMETROS!#REF!</definedName>
    <definedName name="trunc_cra">PARÂMETROS!#REF!</definedName>
    <definedName name="trunc_fr">PARÂMETROS!$E$5</definedName>
    <definedName name="trunc_fra">PARÂMETROS!#REF!</definedName>
    <definedName name="trunc_jur">PARÂMETROS!$E$6</definedName>
    <definedName name="trunc_PU">PARÂMETROS!$E$9</definedName>
    <definedName name="trunc_spread">PARÂMETROS!$E$4</definedName>
    <definedName name="trunc_sr">PARÂMETROS!$E$10</definedName>
    <definedName name="trunc_VNA">PARÂMETROS!$E$7</definedName>
  </definedNames>
  <calcPr calcId="171027"/>
  <pivotCaches>
    <pivotCache cacheId="0" r:id="rId10"/>
  </pivotCaches>
  <fileRecoveryPr autoRecover="0"/>
</workbook>
</file>

<file path=xl/calcChain.xml><?xml version="1.0" encoding="utf-8"?>
<calcChain xmlns="http://schemas.openxmlformats.org/spreadsheetml/2006/main">
  <c r="C39" i="18" l="1"/>
  <c r="C43" i="18"/>
  <c r="C44" i="18"/>
  <c r="B48" i="18"/>
  <c r="B49" i="18"/>
  <c r="C45" i="18" l="1"/>
  <c r="B3" i="22"/>
  <c r="A3" i="22"/>
  <c r="F3" i="13" l="1"/>
  <c r="D3" i="13"/>
  <c r="B5" i="10"/>
  <c r="F3" i="4" l="1"/>
  <c r="E2" i="4"/>
  <c r="E3" i="4"/>
  <c r="B4" i="10" l="1"/>
  <c r="C23" i="18" l="1"/>
  <c r="F10" i="18" s="1"/>
  <c r="C21" i="18" l="1"/>
  <c r="F37" i="18" l="1"/>
  <c r="F36" i="18"/>
  <c r="F35" i="18"/>
  <c r="C16" i="18" l="1"/>
  <c r="C29" i="18"/>
  <c r="F3" i="18"/>
  <c r="F8" i="18" l="1"/>
  <c r="F9" i="18"/>
  <c r="F7" i="18"/>
  <c r="E4" i="18"/>
  <c r="E6" i="18" l="1"/>
  <c r="C3" i="13" l="1"/>
  <c r="C36" i="18" l="1"/>
  <c r="C35" i="18" s="1"/>
  <c r="C49" i="18"/>
  <c r="C48" i="18"/>
  <c r="C27" i="18"/>
  <c r="C14" i="18" l="1"/>
  <c r="B7" i="10" l="1"/>
  <c r="B2" i="10"/>
  <c r="B6" i="10"/>
  <c r="B1" i="10"/>
  <c r="B3" i="10"/>
  <c r="C28" i="18"/>
  <c r="C30" i="18"/>
  <c r="C26" i="18"/>
  <c r="C19" i="18"/>
  <c r="C15" i="18"/>
  <c r="C40" i="18" s="1"/>
  <c r="C13" i="18"/>
  <c r="C20" i="18"/>
  <c r="C37" i="18" s="1"/>
  <c r="C38" i="18" s="1"/>
  <c r="C7" i="18"/>
  <c r="C6" i="18"/>
  <c r="F6" i="18" s="1"/>
  <c r="C9" i="18"/>
  <c r="C5" i="18"/>
  <c r="C8" i="18"/>
  <c r="C4" i="18"/>
  <c r="F4" i="18" s="1"/>
  <c r="C10" i="18"/>
  <c r="D3" i="4" l="1"/>
  <c r="J2" i="10" l="1"/>
  <c r="U3" i="13" l="1"/>
  <c r="Y3" i="13"/>
  <c r="Z3" i="13" l="1"/>
  <c r="AA3" i="13" l="1"/>
  <c r="X3" i="13"/>
  <c r="W3" i="13"/>
  <c r="C22" i="18" l="1"/>
  <c r="A3" i="4" l="1"/>
  <c r="C3" i="17" l="1"/>
  <c r="K3" i="13"/>
  <c r="J3" i="13"/>
  <c r="E3" i="17"/>
  <c r="C41" i="18" s="1"/>
  <c r="C3" i="22"/>
  <c r="E3" i="13"/>
  <c r="R3" i="13" l="1"/>
  <c r="I3" i="13"/>
  <c r="L3" i="13" s="1"/>
  <c r="M3" i="13" l="1"/>
  <c r="S3" i="13" s="1"/>
  <c r="AB3" i="13"/>
  <c r="N3" i="13"/>
  <c r="O3" i="13" l="1"/>
  <c r="P3" i="13" s="1"/>
  <c r="Q3" i="13" s="1"/>
  <c r="F3" i="17" l="1"/>
  <c r="H3" i="17" l="1"/>
  <c r="D3" i="17"/>
  <c r="D3" i="22" s="1"/>
  <c r="I3" i="17"/>
  <c r="E3" i="22" s="1"/>
  <c r="M3" i="17"/>
  <c r="I3" i="22" s="1"/>
  <c r="N3" i="17"/>
  <c r="J3" i="22" s="1"/>
  <c r="F5" i="18"/>
  <c r="F23" i="18" s="1"/>
  <c r="F20" i="18" l="1"/>
  <c r="T3" i="13" l="1"/>
  <c r="V3" i="13" s="1"/>
  <c r="G3" i="17" l="1"/>
  <c r="L3" i="17" l="1"/>
  <c r="F3" i="22" s="1"/>
  <c r="J3" i="17"/>
  <c r="O3" i="17"/>
  <c r="K3" i="22" s="1"/>
  <c r="G3" i="22" l="1"/>
  <c r="K3" i="17"/>
  <c r="H3" i="22" s="1"/>
  <c r="R3" i="17" l="1"/>
  <c r="P3" i="17"/>
  <c r="M3" i="22" s="1"/>
  <c r="Q3" i="17"/>
  <c r="L3" i="22" s="1"/>
  <c r="S3" i="17" l="1"/>
  <c r="T3" i="17" l="1"/>
  <c r="N3" i="22" s="1"/>
  <c r="F22" i="18" l="1"/>
  <c r="F31" i="18" s="1"/>
  <c r="F24" i="18"/>
  <c r="F25" i="18"/>
  <c r="F26" i="18"/>
  <c r="F19" i="18"/>
  <c r="F29" i="18" s="1"/>
  <c r="F14" i="18"/>
  <c r="F21" i="18"/>
  <c r="F30" i="18" s="1"/>
  <c r="F15" i="18"/>
  <c r="F13" i="18"/>
  <c r="F16" i="18"/>
  <c r="F32" i="18"/>
</calcChain>
</file>

<file path=xl/connections.xml><?xml version="1.0" encoding="utf-8"?>
<connections xmlns="http://schemas.openxmlformats.org/spreadsheetml/2006/main">
  <connection id="1" name="IGPM" type="1" refreshedVersion="6" background="1" refreshOnLoad="1" saveData="1">
    <dbPr connection="DSN=index;UID=consulta;DESCRIPTION={{indices de corre;};SERVER=192.168.1.200;DATABASE=indices;PORT=3306;" command="SELECT date as DATA, var as VAR FROM `indices`.`igpm`"/>
  </connection>
</connections>
</file>

<file path=xl/sharedStrings.xml><?xml version="1.0" encoding="utf-8"?>
<sst xmlns="http://schemas.openxmlformats.org/spreadsheetml/2006/main" count="538" uniqueCount="170">
  <si>
    <t>Data Aniversário</t>
  </si>
  <si>
    <t>Amortização Ordinária</t>
  </si>
  <si>
    <t>Amortização Extra</t>
  </si>
  <si>
    <t>Quantidade</t>
  </si>
  <si>
    <t>Data</t>
  </si>
  <si>
    <t>Correção Monetária</t>
  </si>
  <si>
    <t>Remuneração</t>
  </si>
  <si>
    <t>Evento</t>
  </si>
  <si>
    <t>Data Aniversário Posterior</t>
  </si>
  <si>
    <t>VNE</t>
  </si>
  <si>
    <t>NIK-1</t>
  </si>
  <si>
    <t>NIK</t>
  </si>
  <si>
    <t>VNA</t>
  </si>
  <si>
    <t>PU</t>
  </si>
  <si>
    <t>Incorporação de Juros</t>
  </si>
  <si>
    <t>PMT</t>
  </si>
  <si>
    <t>Saída de Caixa Total</t>
  </si>
  <si>
    <t>Saldo Residual</t>
  </si>
  <si>
    <t>Seq.</t>
  </si>
  <si>
    <t>Código Série</t>
  </si>
  <si>
    <t>Apelido</t>
  </si>
  <si>
    <t>Emissão</t>
  </si>
  <si>
    <t>Série</t>
  </si>
  <si>
    <t>Data de Emissão</t>
  </si>
  <si>
    <t>Vencimento</t>
  </si>
  <si>
    <t>PU de Emissão</t>
  </si>
  <si>
    <t>1a Data de Aniversário</t>
  </si>
  <si>
    <t>Indexador</t>
  </si>
  <si>
    <t>% Taxa Flutuante</t>
  </si>
  <si>
    <t>Taxa de Juros Pré/Spread</t>
  </si>
  <si>
    <t>Volume Emitido</t>
  </si>
  <si>
    <t>Tipo Série</t>
  </si>
  <si>
    <t>CRI's Emitidos</t>
  </si>
  <si>
    <t>Base Cálculo</t>
  </si>
  <si>
    <t>Início</t>
  </si>
  <si>
    <t>Data de Pagamento</t>
  </si>
  <si>
    <t>DCT/DUT</t>
  </si>
  <si>
    <t>DCP/DUP</t>
  </si>
  <si>
    <t>JUROS</t>
  </si>
  <si>
    <t>DATA</t>
  </si>
  <si>
    <t>VAR</t>
  </si>
  <si>
    <t>Data Feriados</t>
  </si>
  <si>
    <t>Referência CM</t>
  </si>
  <si>
    <t>Mensal</t>
  </si>
  <si>
    <t>Tipo</t>
  </si>
  <si>
    <t>Def</t>
  </si>
  <si>
    <t>Bimestral</t>
  </si>
  <si>
    <t>Trimestral</t>
  </si>
  <si>
    <t>Semestral</t>
  </si>
  <si>
    <t>Anual</t>
  </si>
  <si>
    <t>CRI's Distribuídos</t>
  </si>
  <si>
    <t>Volume Distribuído</t>
  </si>
  <si>
    <t>Truncagem</t>
  </si>
  <si>
    <t>Defasagem Pagamento</t>
  </si>
  <si>
    <t>Var / NI</t>
  </si>
  <si>
    <t>Dia Referência</t>
  </si>
  <si>
    <t>Tipo Remuneração</t>
  </si>
  <si>
    <t>Fator Spread Acumulado</t>
  </si>
  <si>
    <t>Arrendodamento</t>
  </si>
  <si>
    <t xml:space="preserve">Referência CM -1 </t>
  </si>
  <si>
    <t>Taxa</t>
  </si>
  <si>
    <t>DIAS</t>
  </si>
  <si>
    <t>Data Aniversário Anterior</t>
  </si>
  <si>
    <t>Amortização</t>
  </si>
  <si>
    <t>Juros</t>
  </si>
  <si>
    <t>Spread</t>
  </si>
  <si>
    <t>Corrigir</t>
  </si>
  <si>
    <t>Periodicidade Aniversário</t>
  </si>
  <si>
    <t>N</t>
  </si>
  <si>
    <t>Data Pagamento</t>
  </si>
  <si>
    <t>Aniversário</t>
  </si>
  <si>
    <t>Data Base</t>
  </si>
  <si>
    <t>Prazo Restante</t>
  </si>
  <si>
    <t>Média Amort</t>
  </si>
  <si>
    <t>Média Amex</t>
  </si>
  <si>
    <t>Status</t>
  </si>
  <si>
    <t>Fluxo de Curto Prazo</t>
  </si>
  <si>
    <t>Fluxo de Longo Prazo</t>
  </si>
  <si>
    <t>% Amortizado</t>
  </si>
  <si>
    <t>Saldo Total</t>
  </si>
  <si>
    <t>Saldo Total (PU)</t>
  </si>
  <si>
    <t>Fluxo Total</t>
  </si>
  <si>
    <t>Dias</t>
  </si>
  <si>
    <t>Saída de Caixa VP</t>
  </si>
  <si>
    <t>Duration (anos)</t>
  </si>
  <si>
    <t>Rótulos de Linha</t>
  </si>
  <si>
    <t>Trim3</t>
  </si>
  <si>
    <t>set</t>
  </si>
  <si>
    <t>Soma de Saída de Caixa Total</t>
  </si>
  <si>
    <t>IF</t>
  </si>
  <si>
    <t>ISIN</t>
  </si>
  <si>
    <t>JUROS PAGO</t>
  </si>
  <si>
    <t>FATOR REMUNERAÇÃO</t>
  </si>
  <si>
    <t>JUROS PAGOS</t>
  </si>
  <si>
    <t>Tipo Cálculo</t>
  </si>
  <si>
    <t>2019</t>
  </si>
  <si>
    <t>Fator Spread (diário)</t>
  </si>
  <si>
    <t>Fator Juros</t>
  </si>
  <si>
    <t>Juros a Incorporar</t>
  </si>
  <si>
    <t>Pagamento de Juros</t>
  </si>
  <si>
    <t>Pagamento de Amortização</t>
  </si>
  <si>
    <t>Evento Genérico</t>
  </si>
  <si>
    <t>Empresa</t>
  </si>
  <si>
    <t>Pagamento de Amex</t>
  </si>
  <si>
    <t>Pagamento de Amex %</t>
  </si>
  <si>
    <t>Pagamento de Amex $</t>
  </si>
  <si>
    <t>Pagamento de Amortização $</t>
  </si>
  <si>
    <t>Pagamento de Amortização %</t>
  </si>
  <si>
    <t>PREÇO UNITÁRIO</t>
  </si>
  <si>
    <t>SAÍDA DE CAIXA</t>
  </si>
  <si>
    <t>TOTAL</t>
  </si>
  <si>
    <t>PAGAMENTO, INCORPORAÇÃO E EVENTO GENÉRICO</t>
  </si>
  <si>
    <t>Banco</t>
  </si>
  <si>
    <t>Agência</t>
  </si>
  <si>
    <t>Conta Corrente</t>
  </si>
  <si>
    <t>DADOS SÉRIE</t>
  </si>
  <si>
    <t>DADOS EMISSÃO</t>
  </si>
  <si>
    <t>DATAS</t>
  </si>
  <si>
    <t>CÁLCULO</t>
  </si>
  <si>
    <t>Defasagem Indexador</t>
  </si>
  <si>
    <t>INFORMAÇÕES</t>
  </si>
  <si>
    <t>VOLUME SÉRIE</t>
  </si>
  <si>
    <t>PATRIMÔNIO SEPARADO</t>
  </si>
  <si>
    <t>ITEM</t>
  </si>
  <si>
    <t>CNA06-COF01-06</t>
  </si>
  <si>
    <t>Periodicidade Correção</t>
  </si>
  <si>
    <t>Periodicidade Juros</t>
  </si>
  <si>
    <t>Trim1</t>
  </si>
  <si>
    <t>jan</t>
  </si>
  <si>
    <t>fev</t>
  </si>
  <si>
    <t>mar</t>
  </si>
  <si>
    <t>Trim2</t>
  </si>
  <si>
    <t>abr</t>
  </si>
  <si>
    <t>mai</t>
  </si>
  <si>
    <t>jun</t>
  </si>
  <si>
    <t>jul</t>
  </si>
  <si>
    <t>ago</t>
  </si>
  <si>
    <t>Trim4</t>
  </si>
  <si>
    <t>out</t>
  </si>
  <si>
    <t>nov</t>
  </si>
  <si>
    <t>dez</t>
  </si>
  <si>
    <t>2017</t>
  </si>
  <si>
    <t>2018</t>
  </si>
  <si>
    <t>2020</t>
  </si>
  <si>
    <t>2021</t>
  </si>
  <si>
    <t>2022</t>
  </si>
  <si>
    <t>2023</t>
  </si>
  <si>
    <t>2024</t>
  </si>
  <si>
    <t>2025</t>
  </si>
  <si>
    <t>2026</t>
  </si>
  <si>
    <t>2027</t>
  </si>
  <si>
    <t>2028</t>
  </si>
  <si>
    <t>2029</t>
  </si>
  <si>
    <t>2030</t>
  </si>
  <si>
    <t>2031</t>
  </si>
  <si>
    <t>2032</t>
  </si>
  <si>
    <t>2033</t>
  </si>
  <si>
    <t>2034</t>
  </si>
  <si>
    <t>2035</t>
  </si>
  <si>
    <t>2036</t>
  </si>
  <si>
    <t>2037</t>
  </si>
  <si>
    <t>2038</t>
  </si>
  <si>
    <t>(Vários itens)</t>
  </si>
  <si>
    <t>Prazo Informações</t>
  </si>
  <si>
    <t>Saldo Atualizado</t>
  </si>
  <si>
    <t>Juros Pagos</t>
  </si>
  <si>
    <t>'[IGP-M.xlsx]PU_DIA'</t>
  </si>
  <si>
    <t>Fator IGPM</t>
  </si>
  <si>
    <t>Fator IGPM Acumulado</t>
  </si>
  <si>
    <t>FATOR IGPM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</si>
</sst>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4" formatCode="_-&quot;R$&quot;* #,##0.00_-;\-&quot;R$&quot;* #,##0.00_-;_-&quot;R$&quot;* &quot;-&quot;??_-;_-@_-"/>
    <numFmt numFmtId="43" formatCode="_-* #,##0.00_-;\-* #,##0.00_-;_-* &quot;-&quot;??_-;_-@_-"/>
    <numFmt numFmtId="164" formatCode="&quot;$&quot;#,##0"/>
    <numFmt numFmtId="165" formatCode="&quot;R$&quot;\ #,##0"/>
    <numFmt numFmtId="166" formatCode="0.000%"/>
    <numFmt numFmtId="167" formatCode="0.0000%"/>
    <numFmt numFmtId="168" formatCode="_-&quot;R$&quot;* #,##0.00000000_-;\-&quot;R$&quot;* #,##0.00000000_-;_-&quot;R$&quot;* &quot;-&quot;??_-;_-@_-"/>
    <numFmt numFmtId="169" formatCode="#,##0_ ;\-#,##0\ "/>
    <numFmt numFmtId="170" formatCode="0.000"/>
    <numFmt numFmtId="171" formatCode="#,##0.00000000_ ;\-#,##0.00000000\ "/>
    <numFmt numFmtId="172" formatCode="0.000000000"/>
    <numFmt numFmtId="173" formatCode="_-* #,##0.00000000_-;\-* #,##0.00000000_-;_-* &quot;-&quot;??_-;_-@_-"/>
    <numFmt numFmtId="174" formatCode="_-* #,##0.00000000_-;\-* #,##0.00000000_-;_-* &quot;-&quot;????????_-;_-@_-"/>
    <numFmt numFmtId="175" formatCode="#,##0.00_ ;\-#,##0.00\ "/>
    <numFmt numFmtId="176" formatCode="&quot;R$&quot;#,##0.00"/>
    <numFmt numFmtId="177" formatCode="0.000000000000000000000000"/>
    <numFmt numFmtId="178" formatCode="0.0000000000000"/>
    <numFmt numFmtId="179" formatCode="0.00000000000000000000"/>
    <numFmt numFmtId="180" formatCode="0.0000"/>
  </numFmts>
  <fonts count="16" x14ac:knownFonts="1">
    <font>
      <sz val="10"/>
      <color theme="1" tint="0.34998626667073579"/>
      <name val="Century Gothic"/>
      <family val="2"/>
      <scheme val="minor"/>
    </font>
    <font>
      <b/>
      <sz val="8"/>
      <color theme="1" tint="0.34998626667073579"/>
      <name val="Century Gothic"/>
      <family val="2"/>
      <scheme val="minor"/>
    </font>
    <font>
      <b/>
      <sz val="21"/>
      <color theme="1" tint="0.34998626667073579"/>
      <name val="Century Gothic"/>
      <family val="2"/>
      <scheme val="minor"/>
    </font>
    <font>
      <b/>
      <sz val="14"/>
      <color theme="6" tint="-0.24994659260841701"/>
      <name val="Century Gothic"/>
      <family val="2"/>
      <scheme val="minor"/>
    </font>
    <font>
      <sz val="9"/>
      <color theme="6"/>
      <name val="Century Gothic"/>
      <family val="2"/>
      <scheme val="minor"/>
    </font>
    <font>
      <b/>
      <sz val="11"/>
      <color theme="1" tint="0.34998626667073579"/>
      <name val="Century Gothic"/>
      <family val="2"/>
      <scheme val="minor"/>
    </font>
    <font>
      <sz val="24"/>
      <color theme="6" tint="-0.24994659260841701"/>
      <name val="Century Gothic"/>
      <family val="2"/>
      <scheme val="minor"/>
    </font>
    <font>
      <sz val="10"/>
      <color theme="1" tint="0.34998626667073579"/>
      <name val="Century Gothic"/>
      <family val="2"/>
      <scheme val="minor"/>
    </font>
    <font>
      <b/>
      <sz val="10"/>
      <color theme="0"/>
      <name val="Century Gothic"/>
      <family val="2"/>
      <scheme val="minor"/>
    </font>
    <font>
      <sz val="10"/>
      <color theme="1"/>
      <name val="Century Gothic"/>
      <family val="2"/>
      <scheme val="minor"/>
    </font>
    <font>
      <b/>
      <sz val="10"/>
      <color theme="0"/>
      <name val="Calibri"/>
      <family val="2"/>
    </font>
    <font>
      <sz val="10"/>
      <color theme="1" tint="0.34998626667073579"/>
      <name val="Calibri"/>
      <family val="2"/>
    </font>
    <font>
      <b/>
      <i/>
      <sz val="10"/>
      <color theme="0"/>
      <name val="Calibri"/>
      <family val="2"/>
    </font>
    <font>
      <b/>
      <sz val="10"/>
      <color theme="1" tint="0.34998626667073579"/>
      <name val="Calibri"/>
      <family val="2"/>
    </font>
    <font>
      <sz val="8"/>
      <color rgb="FF000000"/>
      <name val="Segoe UI"/>
      <family val="2"/>
    </font>
    <font>
      <b/>
      <sz val="10"/>
      <color theme="1"/>
      <name val="Calibri"/>
      <family val="2"/>
    </font>
  </fonts>
  <fills count="9">
    <fill>
      <patternFill patternType="none"/>
    </fill>
    <fill>
      <patternFill patternType="gray125"/>
    </fill>
    <fill>
      <patternFill patternType="solid">
        <fgColor theme="0" tint="-4.9989318521683403E-2"/>
        <bgColor indexed="64"/>
      </patternFill>
    </fill>
    <fill>
      <patternFill patternType="solid">
        <fgColor theme="6"/>
        <bgColor indexed="64"/>
      </patternFill>
    </fill>
    <fill>
      <patternFill patternType="solid">
        <fgColor theme="2" tint="-0.14999847407452621"/>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rgb="FFFFC000"/>
        <bgColor indexed="64"/>
      </patternFill>
    </fill>
    <fill>
      <patternFill patternType="solid">
        <fgColor rgb="FFC00000"/>
        <bgColor indexed="64"/>
      </patternFill>
    </fill>
  </fills>
  <borders count="15">
    <border>
      <left/>
      <right/>
      <top/>
      <bottom/>
      <diagonal/>
    </border>
    <border>
      <left/>
      <right/>
      <top style="thin">
        <color theme="0" tint="-0.14996795556505021"/>
      </top>
      <bottom style="thin">
        <color theme="0" tint="-0.1499679555650502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0.14996795556505021"/>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s>
  <cellStyleXfs count="11">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cellStyleXfs>
  <cellXfs count="99">
    <xf numFmtId="0" fontId="0" fillId="0" borderId="0" xfId="0"/>
    <xf numFmtId="0" fontId="0" fillId="0" borderId="0" xfId="0"/>
    <xf numFmtId="0" fontId="0" fillId="0" borderId="2" xfId="0" applyBorder="1" applyAlignment="1">
      <alignment horizontal="center" vertical="center"/>
    </xf>
    <xf numFmtId="0" fontId="8" fillId="3" borderId="2" xfId="0" applyFont="1" applyFill="1" applyBorder="1" applyAlignment="1">
      <alignment horizontal="center" vertical="center"/>
    </xf>
    <xf numFmtId="14" fontId="0" fillId="0" borderId="0" xfId="0" applyNumberFormat="1" applyAlignment="1">
      <alignment horizontal="center"/>
    </xf>
    <xf numFmtId="14" fontId="0" fillId="0" borderId="1" xfId="0" applyNumberFormat="1" applyBorder="1" applyAlignment="1">
      <alignment horizontal="center"/>
    </xf>
    <xf numFmtId="14" fontId="0" fillId="0" borderId="0" xfId="0" applyNumberFormat="1" applyBorder="1" applyAlignment="1">
      <alignment horizontal="center"/>
    </xf>
    <xf numFmtId="167" fontId="0" fillId="0" borderId="0" xfId="8" applyNumberFormat="1" applyFont="1" applyBorder="1" applyAlignment="1">
      <alignment horizontal="center"/>
    </xf>
    <xf numFmtId="1" fontId="0" fillId="0" borderId="1" xfId="8" applyNumberFormat="1" applyFont="1" applyBorder="1" applyAlignment="1">
      <alignment horizontal="center"/>
    </xf>
    <xf numFmtId="0" fontId="0" fillId="4" borderId="2" xfId="0" applyFill="1" applyBorder="1" applyAlignment="1">
      <alignment horizontal="center"/>
    </xf>
    <xf numFmtId="166" fontId="0" fillId="4" borderId="2" xfId="8" applyNumberFormat="1" applyFont="1" applyFill="1" applyBorder="1" applyAlignment="1">
      <alignment horizontal="center"/>
    </xf>
    <xf numFmtId="164" fontId="0" fillId="0" borderId="6" xfId="0" applyNumberFormat="1" applyBorder="1" applyAlignment="1">
      <alignment horizontal="center" vertical="center"/>
    </xf>
    <xf numFmtId="1" fontId="0" fillId="0" borderId="0" xfId="0" applyNumberFormat="1" applyBorder="1" applyAlignment="1">
      <alignment horizontal="center"/>
    </xf>
    <xf numFmtId="1" fontId="0" fillId="0" borderId="1" xfId="0" applyNumberFormat="1" applyBorder="1" applyAlignment="1">
      <alignment horizontal="center"/>
    </xf>
    <xf numFmtId="169" fontId="0" fillId="0" borderId="1" xfId="10" applyNumberFormat="1" applyFont="1" applyBorder="1" applyAlignment="1">
      <alignment horizontal="center"/>
    </xf>
    <xf numFmtId="1" fontId="0" fillId="4" borderId="2" xfId="8" applyNumberFormat="1" applyFont="1" applyFill="1" applyBorder="1" applyAlignment="1">
      <alignment horizontal="center"/>
    </xf>
    <xf numFmtId="0" fontId="8" fillId="5" borderId="7" xfId="0" applyNumberFormat="1" applyFont="1" applyFill="1" applyBorder="1" applyAlignment="1">
      <alignment horizontal="center"/>
    </xf>
    <xf numFmtId="14" fontId="9" fillId="6" borderId="7" xfId="0" applyNumberFormat="1" applyFont="1" applyFill="1" applyBorder="1" applyAlignment="1">
      <alignment horizontal="center"/>
    </xf>
    <xf numFmtId="14" fontId="9" fillId="0" borderId="7" xfId="0" applyNumberFormat="1" applyFont="1" applyBorder="1" applyAlignment="1">
      <alignment horizontal="center"/>
    </xf>
    <xf numFmtId="170" fontId="0" fillId="0" borderId="1" xfId="8" applyNumberFormat="1" applyFont="1" applyBorder="1" applyAlignment="1">
      <alignment horizontal="center"/>
    </xf>
    <xf numFmtId="0" fontId="8" fillId="3" borderId="3" xfId="0" applyFont="1" applyFill="1" applyBorder="1" applyAlignment="1">
      <alignment horizontal="center" vertical="center"/>
    </xf>
    <xf numFmtId="0" fontId="9" fillId="6" borderId="8" xfId="0" applyNumberFormat="1" applyFont="1" applyFill="1" applyBorder="1" applyAlignment="1">
      <alignment horizontal="center"/>
    </xf>
    <xf numFmtId="0" fontId="9" fillId="0" borderId="8" xfId="0" applyNumberFormat="1" applyFont="1" applyBorder="1" applyAlignment="1">
      <alignment horizontal="center"/>
    </xf>
    <xf numFmtId="0" fontId="8" fillId="5" borderId="8" xfId="0" applyNumberFormat="1" applyFont="1" applyFill="1" applyBorder="1" applyAlignment="1">
      <alignment horizontal="center"/>
    </xf>
    <xf numFmtId="171" fontId="0" fillId="0" borderId="1" xfId="10" applyNumberFormat="1" applyFont="1" applyBorder="1" applyAlignment="1">
      <alignment horizontal="center"/>
    </xf>
    <xf numFmtId="0" fontId="0" fillId="7" borderId="2" xfId="0" applyFill="1" applyBorder="1" applyAlignment="1">
      <alignment horizontal="center"/>
    </xf>
    <xf numFmtId="14" fontId="0" fillId="0" borderId="0" xfId="0" applyNumberFormat="1" applyBorder="1" applyAlignment="1">
      <alignment horizontal="center" vertical="center"/>
    </xf>
    <xf numFmtId="1" fontId="0" fillId="0" borderId="0" xfId="0" applyNumberFormat="1" applyBorder="1" applyAlignment="1">
      <alignment horizontal="center" vertical="center"/>
    </xf>
    <xf numFmtId="167" fontId="0" fillId="0" borderId="0" xfId="0" applyNumberFormat="1" applyBorder="1" applyAlignment="1">
      <alignment horizontal="center" vertical="center"/>
    </xf>
    <xf numFmtId="165" fontId="0" fillId="0" borderId="0" xfId="0" applyNumberFormat="1" applyBorder="1" applyAlignment="1">
      <alignment horizontal="center" vertical="center"/>
    </xf>
    <xf numFmtId="1" fontId="0" fillId="4" borderId="2" xfId="0" applyNumberFormat="1" applyFill="1" applyBorder="1" applyAlignment="1">
      <alignment horizontal="center"/>
    </xf>
    <xf numFmtId="0" fontId="8" fillId="3" borderId="2" xfId="0" applyFont="1" applyFill="1" applyBorder="1" applyAlignment="1">
      <alignment horizontal="center" vertical="center"/>
    </xf>
    <xf numFmtId="171" fontId="0" fillId="0" borderId="10" xfId="10" applyNumberFormat="1" applyFont="1" applyBorder="1" applyAlignment="1">
      <alignment horizontal="center"/>
    </xf>
    <xf numFmtId="14" fontId="0" fillId="0" borderId="0" xfId="0" applyNumberFormat="1"/>
    <xf numFmtId="10" fontId="0" fillId="0" borderId="1" xfId="8" applyNumberFormat="1" applyFont="1" applyBorder="1" applyAlignment="1">
      <alignment horizontal="center"/>
    </xf>
    <xf numFmtId="0" fontId="0" fillId="0" borderId="0" xfId="0" applyAlignment="1">
      <alignment horizontal="center"/>
    </xf>
    <xf numFmtId="43" fontId="0" fillId="0" borderId="0" xfId="10" applyFont="1"/>
    <xf numFmtId="43" fontId="0" fillId="0" borderId="0" xfId="0" applyNumberFormat="1"/>
    <xf numFmtId="17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176" fontId="0" fillId="0" borderId="0" xfId="0" applyNumberFormat="1"/>
    <xf numFmtId="0" fontId="10" fillId="3" borderId="2" xfId="0" applyFont="1" applyFill="1" applyBorder="1" applyAlignment="1">
      <alignment horizontal="center" vertical="center"/>
    </xf>
    <xf numFmtId="0" fontId="11" fillId="0" borderId="0" xfId="0" applyFont="1"/>
    <xf numFmtId="0" fontId="11" fillId="4" borderId="2" xfId="0" applyFont="1" applyFill="1" applyBorder="1" applyAlignment="1">
      <alignment horizontal="center"/>
    </xf>
    <xf numFmtId="14" fontId="11" fillId="4" borderId="2" xfId="0" applyNumberFormat="1" applyFont="1" applyFill="1" applyBorder="1" applyAlignment="1">
      <alignment horizontal="center"/>
    </xf>
    <xf numFmtId="168" fontId="11" fillId="4" borderId="2" xfId="9" applyNumberFormat="1" applyFont="1" applyFill="1" applyBorder="1" applyAlignment="1">
      <alignment horizontal="center"/>
    </xf>
    <xf numFmtId="10" fontId="11" fillId="4" borderId="2" xfId="8" applyNumberFormat="1" applyFont="1" applyFill="1" applyBorder="1" applyAlignment="1">
      <alignment horizontal="center"/>
    </xf>
    <xf numFmtId="166" fontId="11" fillId="4" borderId="2" xfId="8" applyNumberFormat="1" applyFont="1" applyFill="1" applyBorder="1" applyAlignment="1">
      <alignment horizontal="center"/>
    </xf>
    <xf numFmtId="44" fontId="11" fillId="4" borderId="2" xfId="9" applyNumberFormat="1" applyFont="1" applyFill="1" applyBorder="1" applyAlignment="1">
      <alignment horizontal="center"/>
    </xf>
    <xf numFmtId="0" fontId="12" fillId="3" borderId="2" xfId="0" applyFont="1" applyFill="1" applyBorder="1" applyAlignment="1">
      <alignment horizontal="center" vertical="center"/>
    </xf>
    <xf numFmtId="175" fontId="11" fillId="4" borderId="2" xfId="10" applyNumberFormat="1" applyFont="1" applyFill="1" applyBorder="1" applyAlignment="1">
      <alignment horizontal="center"/>
    </xf>
    <xf numFmtId="44" fontId="11" fillId="4" borderId="2" xfId="9" applyFont="1" applyFill="1" applyBorder="1" applyAlignment="1">
      <alignment horizontal="center"/>
    </xf>
    <xf numFmtId="44" fontId="11" fillId="4" borderId="2" xfId="0" applyNumberFormat="1" applyFont="1" applyFill="1" applyBorder="1" applyAlignment="1">
      <alignment horizontal="center"/>
    </xf>
    <xf numFmtId="0" fontId="13" fillId="7" borderId="2" xfId="0" applyFont="1" applyFill="1" applyBorder="1" applyAlignment="1">
      <alignment horizontal="center"/>
    </xf>
    <xf numFmtId="14" fontId="13" fillId="7" borderId="2" xfId="0" applyNumberFormat="1" applyFont="1" applyFill="1" applyBorder="1" applyAlignment="1">
      <alignment horizontal="center"/>
    </xf>
    <xf numFmtId="10" fontId="0" fillId="0" borderId="0" xfId="0" applyNumberFormat="1"/>
    <xf numFmtId="0" fontId="10" fillId="3" borderId="14" xfId="0" applyFont="1" applyFill="1" applyBorder="1" applyAlignment="1">
      <alignment horizontal="center" vertical="center"/>
    </xf>
    <xf numFmtId="1" fontId="11" fillId="0" borderId="2" xfId="0" applyNumberFormat="1" applyFont="1" applyBorder="1" applyAlignment="1">
      <alignment horizontal="center"/>
    </xf>
    <xf numFmtId="1" fontId="11" fillId="0" borderId="2" xfId="8" applyNumberFormat="1" applyFont="1" applyBorder="1" applyAlignment="1">
      <alignment horizontal="center"/>
    </xf>
    <xf numFmtId="14" fontId="11" fillId="0" borderId="2" xfId="0" applyNumberFormat="1" applyFont="1" applyBorder="1" applyAlignment="1">
      <alignment horizontal="center"/>
    </xf>
    <xf numFmtId="173" fontId="11" fillId="0" borderId="2" xfId="10" applyNumberFormat="1" applyFont="1" applyBorder="1" applyAlignment="1">
      <alignment horizontal="center"/>
    </xf>
    <xf numFmtId="173" fontId="11" fillId="0" borderId="2" xfId="0" applyNumberFormat="1" applyFont="1" applyBorder="1" applyAlignment="1">
      <alignment horizontal="center"/>
    </xf>
    <xf numFmtId="43" fontId="11" fillId="0" borderId="2" xfId="10" applyFont="1" applyBorder="1" applyAlignment="1">
      <alignment horizontal="center"/>
    </xf>
    <xf numFmtId="166" fontId="11" fillId="0" borderId="1" xfId="8" applyNumberFormat="1" applyFont="1" applyBorder="1" applyAlignment="1">
      <alignment horizontal="center"/>
    </xf>
    <xf numFmtId="172" fontId="11" fillId="0" borderId="1" xfId="8" quotePrefix="1" applyNumberFormat="1" applyFont="1" applyBorder="1" applyAlignment="1">
      <alignment horizontal="center"/>
    </xf>
    <xf numFmtId="173" fontId="11" fillId="0" borderId="1" xfId="10" applyNumberFormat="1" applyFont="1" applyBorder="1" applyAlignment="1">
      <alignment horizontal="center"/>
    </xf>
    <xf numFmtId="173" fontId="11" fillId="0" borderId="1" xfId="0" applyNumberFormat="1" applyFont="1" applyBorder="1" applyAlignment="1">
      <alignment horizontal="center"/>
    </xf>
    <xf numFmtId="43" fontId="11" fillId="0" borderId="1" xfId="10" applyFont="1" applyBorder="1" applyAlignment="1">
      <alignment horizontal="center"/>
    </xf>
    <xf numFmtId="177" fontId="0" fillId="0" borderId="0" xfId="0" applyNumberFormat="1"/>
    <xf numFmtId="179" fontId="0" fillId="0" borderId="0" xfId="0" applyNumberFormat="1"/>
    <xf numFmtId="172" fontId="0" fillId="0" borderId="0" xfId="0" applyNumberFormat="1"/>
    <xf numFmtId="178" fontId="0" fillId="0" borderId="0" xfId="0" applyNumberFormat="1"/>
    <xf numFmtId="0" fontId="10" fillId="8" borderId="2" xfId="0" applyFont="1" applyFill="1" applyBorder="1" applyAlignment="1">
      <alignment horizontal="center" vertical="center"/>
    </xf>
    <xf numFmtId="9" fontId="0" fillId="0" borderId="0" xfId="0" applyNumberFormat="1"/>
    <xf numFmtId="2" fontId="0" fillId="0" borderId="0" xfId="0" applyNumberFormat="1"/>
    <xf numFmtId="180" fontId="0" fillId="0" borderId="0" xfId="0" applyNumberFormat="1"/>
    <xf numFmtId="169" fontId="11" fillId="4" borderId="2" xfId="0" applyNumberFormat="1" applyFont="1" applyFill="1" applyBorder="1" applyAlignment="1">
      <alignment horizontal="center"/>
    </xf>
    <xf numFmtId="0" fontId="8" fillId="3" borderId="2" xfId="0" applyFont="1" applyFill="1" applyBorder="1" applyAlignment="1">
      <alignment horizontal="center"/>
    </xf>
    <xf numFmtId="0" fontId="10" fillId="3" borderId="9" xfId="0" applyFont="1" applyFill="1" applyBorder="1" applyAlignment="1">
      <alignment horizontal="center" vertical="center"/>
    </xf>
    <xf numFmtId="167" fontId="11" fillId="4" borderId="2" xfId="8" applyNumberFormat="1" applyFont="1" applyFill="1" applyBorder="1" applyAlignment="1">
      <alignment horizontal="center"/>
    </xf>
    <xf numFmtId="0" fontId="10" fillId="3" borderId="6" xfId="0" applyFont="1" applyFill="1" applyBorder="1" applyAlignment="1">
      <alignment horizontal="center" vertical="center"/>
    </xf>
    <xf numFmtId="0" fontId="11" fillId="0" borderId="0" xfId="0" applyFont="1" applyAlignment="1">
      <alignment horizontal="center"/>
    </xf>
    <xf numFmtId="1" fontId="11" fillId="4" borderId="2" xfId="0" applyNumberFormat="1" applyFont="1" applyFill="1" applyBorder="1" applyAlignment="1">
      <alignment horizontal="center"/>
    </xf>
    <xf numFmtId="0" fontId="11" fillId="4" borderId="9" xfId="0" applyFont="1" applyFill="1" applyBorder="1" applyAlignment="1">
      <alignment horizontal="center"/>
    </xf>
    <xf numFmtId="10" fontId="11" fillId="0" borderId="0" xfId="0" applyNumberFormat="1" applyFont="1"/>
    <xf numFmtId="10" fontId="11" fillId="0" borderId="0" xfId="8" applyNumberFormat="1" applyFont="1"/>
    <xf numFmtId="0" fontId="11" fillId="4" borderId="2" xfId="9" applyNumberFormat="1" applyFont="1" applyFill="1" applyBorder="1" applyAlignment="1">
      <alignment horizontal="center"/>
    </xf>
    <xf numFmtId="169" fontId="11" fillId="4" borderId="2" xfId="9" applyNumberFormat="1" applyFont="1" applyFill="1" applyBorder="1" applyAlignment="1">
      <alignment horizontal="center"/>
    </xf>
    <xf numFmtId="0" fontId="15" fillId="0" borderId="3" xfId="0" applyFont="1" applyFill="1" applyBorder="1" applyAlignment="1">
      <alignment vertical="center"/>
    </xf>
    <xf numFmtId="0" fontId="15" fillId="0" borderId="5" xfId="0" applyFont="1" applyFill="1" applyBorder="1" applyAlignment="1">
      <alignment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cellXfs>
  <cellStyles count="11">
    <cellStyle name="Bom" xfId="5" builtinId="26" customBuiltin="1"/>
    <cellStyle name="Hiperlink" xfId="6" builtinId="8" customBuiltin="1"/>
    <cellStyle name="Hiperlink Visitado" xfId="7" builtinId="9" customBuiltin="1"/>
    <cellStyle name="Moeda" xfId="9" builtinId="4"/>
    <cellStyle name="Normal" xfId="0" builtinId="0" customBuiltin="1"/>
    <cellStyle name="Porcentagem" xfId="8" builtinId="5"/>
    <cellStyle name="Título 1" xfId="1" builtinId="16" customBuiltin="1"/>
    <cellStyle name="Título 2" xfId="2" builtinId="17" customBuiltin="1"/>
    <cellStyle name="Título 3" xfId="3" builtinId="18" customBuiltin="1"/>
    <cellStyle name="Título 4" xfId="4" builtinId="19" customBuiltin="1"/>
    <cellStyle name="Vírgula" xfId="10" builtinId="3"/>
  </cellStyles>
  <dxfs count="64">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R$&quot;\ #,##0"/>
      <alignment horizontal="center" vertical="bottom" textRotation="0" wrapText="0" indent="0" justifyLastLine="0" shrinkToFit="0" readingOrder="0"/>
    </dxf>
    <dxf>
      <numFmt numFmtId="166" formatCode="0.000%"/>
      <alignment horizontal="center" vertical="bottom" textRotation="0" wrapText="0" indent="0" justifyLastLine="0" shrinkToFit="0" readingOrder="0"/>
    </dxf>
    <dxf>
      <numFmt numFmtId="167" formatCode="0.0000%"/>
      <alignment horizontal="center"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bottom style="thin">
          <color theme="0"/>
        </bottom>
      </border>
    </dxf>
    <dxf>
      <alignment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fill>
        <patternFill>
          <bgColor rgb="FF00FF00"/>
        </patternFill>
      </fill>
    </dxf>
    <dxf>
      <font>
        <b/>
        <i val="0"/>
        <color theme="0"/>
      </font>
      <fill>
        <patternFill>
          <bgColor rgb="FF00CC00"/>
        </patternFill>
      </fill>
    </dxf>
    <dxf>
      <font>
        <strike val="0"/>
        <outline val="0"/>
        <shadow val="0"/>
        <u val="none"/>
        <vertAlign val="baseline"/>
        <sz val="10"/>
        <color theme="1" tint="0.34998626667073579"/>
        <name val="Calibri"/>
        <family val="2"/>
        <scheme val="none"/>
      </fon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family val="2"/>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border outline="0">
        <top style="thin">
          <color theme="0"/>
        </top>
      </border>
    </dxf>
    <dxf>
      <font>
        <strike val="0"/>
        <outline val="0"/>
        <shadow val="0"/>
        <u val="none"/>
        <vertAlign val="baseline"/>
        <sz val="10"/>
        <color theme="1" tint="0.34998626667073579"/>
        <name val="Calibri"/>
        <scheme val="none"/>
      </font>
    </dxf>
    <dxf>
      <border outline="0">
        <bottom style="thin">
          <color theme="0"/>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b/>
        <i val="0"/>
        <color theme="0"/>
      </font>
      <fill>
        <patternFill>
          <bgColor rgb="FF00CC00"/>
        </patternFill>
      </fill>
    </dxf>
    <dxf>
      <font>
        <strike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family val="2"/>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border outline="0">
        <top style="thin">
          <color rgb="FFFFFFFF"/>
        </top>
      </border>
    </dxf>
    <dxf>
      <font>
        <strike val="0"/>
        <outline val="0"/>
        <shadow val="0"/>
        <u val="none"/>
        <vertAlign val="baseline"/>
        <sz val="10"/>
        <color rgb="FF595959"/>
        <name val="Calibri"/>
        <scheme val="none"/>
      </font>
    </dxf>
    <dxf>
      <border outline="0">
        <bottom style="thin">
          <color rgb="FFFFFFFF"/>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b/>
        <i val="0"/>
        <color theme="0"/>
      </font>
      <fill>
        <patternFill>
          <bgColor rgb="FF00CC00"/>
        </patternFill>
      </fill>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tableStyleElement type="wholeTable" dxfId="63"/>
      <tableStyleElement type="headerRow" dxfId="62"/>
    </tableStyle>
    <tableStyle name="Product Price List Slicer" pivot="0" table="0" count="9">
      <tableStyleElement type="wholeTable" dxfId="61"/>
    </tableStyle>
  </tableStyles>
  <colors>
    <mruColors>
      <color rgb="FF00FF00"/>
      <color rgb="FF00CC00"/>
    </mruColors>
  </colors>
  <extLst>
    <ext xmlns:x14="http://schemas.microsoft.com/office/spreadsheetml/2009/9/main" uri="{46F421CA-312F-682f-3DD2-61675219B42D}">
      <x14:dxfs count="8">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Century Gothic"/>
            <scheme val="minor"/>
          </font>
          <fill>
            <patternFill patternType="solid">
              <fgColor theme="4"/>
              <bgColor theme="6"/>
            </patternFill>
          </fill>
          <border diagonalUp="0" diagonalDown="0">
            <left/>
            <right/>
            <top/>
            <bottom/>
            <vertical/>
            <horizontal/>
          </border>
        </dxf>
        <dxf>
          <font>
            <b val="0"/>
            <i val="0"/>
            <sz val="11"/>
            <color theme="6" tint="-0.24994659260841701"/>
            <name val="Century Gothic"/>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Century Gothic"/>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5"/>
    </mc:Choice>
    <mc:Fallback>
      <c:style val="5"/>
    </mc:Fallback>
  </mc:AlternateContent>
  <c:pivotSource>
    <c:name>[IGP-M.xlsx]Apoio_Calculos!Tabela dinâmica1</c:name>
    <c:fmtId val="2"/>
  </c:pivotSource>
  <c:chart>
    <c:autoTitleDeleted val="1"/>
    <c:pivotFmts>
      <c:pivotFmt>
        <c:idx val="0"/>
        <c:spPr>
          <a:solidFill>
            <a:schemeClr val="accent3">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70000"/>
            </a:schemeClr>
          </a:solidFill>
          <a:ln>
            <a:noFill/>
          </a:ln>
          <a:effectLst/>
        </c:spPr>
        <c:marker>
          <c:symbol val="none"/>
        </c:marker>
      </c:pivotFmt>
    </c:pivotFmts>
    <c:plotArea>
      <c:layout>
        <c:manualLayout>
          <c:layoutTarget val="inner"/>
          <c:xMode val="edge"/>
          <c:yMode val="edge"/>
          <c:x val="0.24837770475540952"/>
          <c:y val="7.1648910575892052E-2"/>
          <c:w val="0.69451672854378654"/>
          <c:h val="0.88119566509716274"/>
        </c:manualLayout>
      </c:layout>
      <c:barChart>
        <c:barDir val="bar"/>
        <c:grouping val="clustered"/>
        <c:varyColors val="0"/>
        <c:ser>
          <c:idx val="0"/>
          <c:order val="0"/>
          <c:tx>
            <c:strRef>
              <c:f>Apoio_Calculos!$G$3</c:f>
              <c:strCache>
                <c:ptCount val="1"/>
                <c:pt idx="0">
                  <c:v>Total</c:v>
                </c:pt>
              </c:strCache>
            </c:strRef>
          </c:tx>
          <c:spPr>
            <a:solidFill>
              <a:schemeClr val="accent3">
                <a:alpha val="70000"/>
              </a:schemeClr>
            </a:solidFill>
            <a:ln>
              <a:noFill/>
            </a:ln>
            <a:effectLst/>
          </c:spPr>
          <c:invertIfNegative val="0"/>
          <c:dLbls>
            <c:delete val="1"/>
          </c:dLbls>
          <c:cat>
            <c:multiLvlStrRef>
              <c:f>Apoio_Calculos!$F$4:$F$356</c:f>
              <c:multiLvlStrCache>
                <c:ptCount val="248"/>
                <c:lvl>
                  <c:pt idx="0">
                    <c:v>jan</c:v>
                  </c:pt>
                  <c:pt idx="1">
                    <c:v>fev</c:v>
                  </c:pt>
                  <c:pt idx="2">
                    <c:v>mar</c:v>
                  </c:pt>
                  <c:pt idx="3">
                    <c:v>abr</c:v>
                  </c:pt>
                  <c:pt idx="4">
                    <c:v>mai</c:v>
                  </c:pt>
                  <c:pt idx="5">
                    <c:v>jun</c:v>
                  </c:pt>
                  <c:pt idx="6">
                    <c:v>jul</c:v>
                  </c:pt>
                  <c:pt idx="7">
                    <c:v>ago</c:v>
                  </c:pt>
                  <c:pt idx="8">
                    <c:v>set</c:v>
                  </c:pt>
                  <c:pt idx="9">
                    <c:v>out</c:v>
                  </c:pt>
                  <c:pt idx="10">
                    <c:v>nov</c:v>
                  </c:pt>
                  <c:pt idx="11">
                    <c:v>dez</c:v>
                  </c:pt>
                  <c:pt idx="12">
                    <c:v>ago</c:v>
                  </c:pt>
                  <c:pt idx="13">
                    <c:v>set</c:v>
                  </c:pt>
                  <c:pt idx="14">
                    <c:v>out</c:v>
                  </c:pt>
                  <c:pt idx="15">
                    <c:v>nov</c:v>
                  </c:pt>
                  <c:pt idx="16">
                    <c:v>dez</c:v>
                  </c:pt>
                  <c:pt idx="17">
                    <c:v>jan</c:v>
                  </c:pt>
                  <c:pt idx="18">
                    <c:v>fev</c:v>
                  </c:pt>
                  <c:pt idx="19">
                    <c:v>mar</c:v>
                  </c:pt>
                  <c:pt idx="20">
                    <c:v>abr</c:v>
                  </c:pt>
                  <c:pt idx="21">
                    <c:v>mai</c:v>
                  </c:pt>
                  <c:pt idx="22">
                    <c:v>jun</c:v>
                  </c:pt>
                  <c:pt idx="23">
                    <c:v>jul</c:v>
                  </c:pt>
                  <c:pt idx="24">
                    <c:v>ago</c:v>
                  </c:pt>
                  <c:pt idx="25">
                    <c:v>set</c:v>
                  </c:pt>
                  <c:pt idx="26">
                    <c:v>out</c:v>
                  </c:pt>
                  <c:pt idx="27">
                    <c:v>nov</c:v>
                  </c:pt>
                  <c:pt idx="28">
                    <c:v>dez</c:v>
                  </c:pt>
                  <c:pt idx="29">
                    <c:v>jan</c:v>
                  </c:pt>
                  <c:pt idx="30">
                    <c:v>fev</c:v>
                  </c:pt>
                  <c:pt idx="31">
                    <c:v>mar</c:v>
                  </c:pt>
                  <c:pt idx="32">
                    <c:v>abr</c:v>
                  </c:pt>
                  <c:pt idx="33">
                    <c:v>mai</c:v>
                  </c:pt>
                  <c:pt idx="34">
                    <c:v>jun</c:v>
                  </c:pt>
                  <c:pt idx="35">
                    <c:v>jul</c:v>
                  </c:pt>
                  <c:pt idx="36">
                    <c:v>ago</c:v>
                  </c:pt>
                  <c:pt idx="37">
                    <c:v>set</c:v>
                  </c:pt>
                  <c:pt idx="38">
                    <c:v>out</c:v>
                  </c:pt>
                  <c:pt idx="39">
                    <c:v>nov</c:v>
                  </c:pt>
                  <c:pt idx="40">
                    <c:v>dez</c:v>
                  </c:pt>
                  <c:pt idx="41">
                    <c:v>jan</c:v>
                  </c:pt>
                  <c:pt idx="42">
                    <c:v>fev</c:v>
                  </c:pt>
                  <c:pt idx="43">
                    <c:v>mar</c:v>
                  </c:pt>
                  <c:pt idx="44">
                    <c:v>abr</c:v>
                  </c:pt>
                  <c:pt idx="45">
                    <c:v>mai</c:v>
                  </c:pt>
                  <c:pt idx="46">
                    <c:v>jun</c:v>
                  </c:pt>
                  <c:pt idx="47">
                    <c:v>jul</c:v>
                  </c:pt>
                  <c:pt idx="48">
                    <c:v>ago</c:v>
                  </c:pt>
                  <c:pt idx="49">
                    <c:v>set</c:v>
                  </c:pt>
                  <c:pt idx="50">
                    <c:v>out</c:v>
                  </c:pt>
                  <c:pt idx="51">
                    <c:v>nov</c:v>
                  </c:pt>
                  <c:pt idx="52">
                    <c:v>dez</c:v>
                  </c:pt>
                  <c:pt idx="53">
                    <c:v>jan</c:v>
                  </c:pt>
                  <c:pt idx="54">
                    <c:v>fev</c:v>
                  </c:pt>
                  <c:pt idx="55">
                    <c:v>mar</c:v>
                  </c:pt>
                  <c:pt idx="56">
                    <c:v>abr</c:v>
                  </c:pt>
                  <c:pt idx="57">
                    <c:v>mai</c:v>
                  </c:pt>
                  <c:pt idx="58">
                    <c:v>jun</c:v>
                  </c:pt>
                  <c:pt idx="59">
                    <c:v>jul</c:v>
                  </c:pt>
                  <c:pt idx="60">
                    <c:v>ago</c:v>
                  </c:pt>
                  <c:pt idx="61">
                    <c:v>set</c:v>
                  </c:pt>
                  <c:pt idx="62">
                    <c:v>out</c:v>
                  </c:pt>
                  <c:pt idx="63">
                    <c:v>nov</c:v>
                  </c:pt>
                  <c:pt idx="64">
                    <c:v>dez</c:v>
                  </c:pt>
                  <c:pt idx="65">
                    <c:v>jan</c:v>
                  </c:pt>
                  <c:pt idx="66">
                    <c:v>fev</c:v>
                  </c:pt>
                  <c:pt idx="67">
                    <c:v>mar</c:v>
                  </c:pt>
                  <c:pt idx="68">
                    <c:v>abr</c:v>
                  </c:pt>
                  <c:pt idx="69">
                    <c:v>mai</c:v>
                  </c:pt>
                  <c:pt idx="70">
                    <c:v>jun</c:v>
                  </c:pt>
                  <c:pt idx="71">
                    <c:v>jul</c:v>
                  </c:pt>
                  <c:pt idx="72">
                    <c:v>ago</c:v>
                  </c:pt>
                  <c:pt idx="73">
                    <c:v>set</c:v>
                  </c:pt>
                  <c:pt idx="74">
                    <c:v>out</c:v>
                  </c:pt>
                  <c:pt idx="75">
                    <c:v>nov</c:v>
                  </c:pt>
                  <c:pt idx="76">
                    <c:v>dez</c:v>
                  </c:pt>
                  <c:pt idx="77">
                    <c:v>jan</c:v>
                  </c:pt>
                  <c:pt idx="78">
                    <c:v>fev</c:v>
                  </c:pt>
                  <c:pt idx="79">
                    <c:v>mar</c:v>
                  </c:pt>
                  <c:pt idx="80">
                    <c:v>abr</c:v>
                  </c:pt>
                  <c:pt idx="81">
                    <c:v>mai</c:v>
                  </c:pt>
                  <c:pt idx="82">
                    <c:v>jun</c:v>
                  </c:pt>
                  <c:pt idx="83">
                    <c:v>jul</c:v>
                  </c:pt>
                  <c:pt idx="84">
                    <c:v>ago</c:v>
                  </c:pt>
                  <c:pt idx="85">
                    <c:v>set</c:v>
                  </c:pt>
                  <c:pt idx="86">
                    <c:v>out</c:v>
                  </c:pt>
                  <c:pt idx="87">
                    <c:v>nov</c:v>
                  </c:pt>
                  <c:pt idx="88">
                    <c:v>dez</c:v>
                  </c:pt>
                  <c:pt idx="89">
                    <c:v>jan</c:v>
                  </c:pt>
                  <c:pt idx="90">
                    <c:v>fev</c:v>
                  </c:pt>
                  <c:pt idx="91">
                    <c:v>mar</c:v>
                  </c:pt>
                  <c:pt idx="92">
                    <c:v>abr</c:v>
                  </c:pt>
                  <c:pt idx="93">
                    <c:v>mai</c:v>
                  </c:pt>
                  <c:pt idx="94">
                    <c:v>jun</c:v>
                  </c:pt>
                  <c:pt idx="95">
                    <c:v>jul</c:v>
                  </c:pt>
                  <c:pt idx="96">
                    <c:v>ago</c:v>
                  </c:pt>
                  <c:pt idx="97">
                    <c:v>set</c:v>
                  </c:pt>
                  <c:pt idx="98">
                    <c:v>out</c:v>
                  </c:pt>
                  <c:pt idx="99">
                    <c:v>nov</c:v>
                  </c:pt>
                  <c:pt idx="100">
                    <c:v>dez</c:v>
                  </c:pt>
                  <c:pt idx="101">
                    <c:v>jan</c:v>
                  </c:pt>
                  <c:pt idx="102">
                    <c:v>fev</c:v>
                  </c:pt>
                  <c:pt idx="103">
                    <c:v>mar</c:v>
                  </c:pt>
                  <c:pt idx="104">
                    <c:v>abr</c:v>
                  </c:pt>
                  <c:pt idx="105">
                    <c:v>mai</c:v>
                  </c:pt>
                  <c:pt idx="106">
                    <c:v>jun</c:v>
                  </c:pt>
                  <c:pt idx="107">
                    <c:v>jul</c:v>
                  </c:pt>
                  <c:pt idx="108">
                    <c:v>ago</c:v>
                  </c:pt>
                  <c:pt idx="109">
                    <c:v>set</c:v>
                  </c:pt>
                  <c:pt idx="110">
                    <c:v>out</c:v>
                  </c:pt>
                  <c:pt idx="111">
                    <c:v>nov</c:v>
                  </c:pt>
                  <c:pt idx="112">
                    <c:v>dez</c:v>
                  </c:pt>
                  <c:pt idx="113">
                    <c:v>jan</c:v>
                  </c:pt>
                  <c:pt idx="114">
                    <c:v>fev</c:v>
                  </c:pt>
                  <c:pt idx="115">
                    <c:v>mar</c:v>
                  </c:pt>
                  <c:pt idx="116">
                    <c:v>abr</c:v>
                  </c:pt>
                  <c:pt idx="117">
                    <c:v>mai</c:v>
                  </c:pt>
                  <c:pt idx="118">
                    <c:v>jun</c:v>
                  </c:pt>
                  <c:pt idx="119">
                    <c:v>jul</c:v>
                  </c:pt>
                  <c:pt idx="120">
                    <c:v>ago</c:v>
                  </c:pt>
                  <c:pt idx="121">
                    <c:v>set</c:v>
                  </c:pt>
                  <c:pt idx="122">
                    <c:v>out</c:v>
                  </c:pt>
                  <c:pt idx="123">
                    <c:v>nov</c:v>
                  </c:pt>
                  <c:pt idx="124">
                    <c:v>dez</c:v>
                  </c:pt>
                  <c:pt idx="125">
                    <c:v>jan</c:v>
                  </c:pt>
                  <c:pt idx="126">
                    <c:v>fev</c:v>
                  </c:pt>
                  <c:pt idx="127">
                    <c:v>mar</c:v>
                  </c:pt>
                  <c:pt idx="128">
                    <c:v>abr</c:v>
                  </c:pt>
                  <c:pt idx="129">
                    <c:v>mai</c:v>
                  </c:pt>
                  <c:pt idx="130">
                    <c:v>jun</c:v>
                  </c:pt>
                  <c:pt idx="131">
                    <c:v>jul</c:v>
                  </c:pt>
                  <c:pt idx="132">
                    <c:v>ago</c:v>
                  </c:pt>
                  <c:pt idx="133">
                    <c:v>set</c:v>
                  </c:pt>
                  <c:pt idx="134">
                    <c:v>out</c:v>
                  </c:pt>
                  <c:pt idx="135">
                    <c:v>nov</c:v>
                  </c:pt>
                  <c:pt idx="136">
                    <c:v>dez</c:v>
                  </c:pt>
                  <c:pt idx="137">
                    <c:v>jan</c:v>
                  </c:pt>
                  <c:pt idx="138">
                    <c:v>fev</c:v>
                  </c:pt>
                  <c:pt idx="139">
                    <c:v>mar</c:v>
                  </c:pt>
                  <c:pt idx="140">
                    <c:v>abr</c:v>
                  </c:pt>
                  <c:pt idx="141">
                    <c:v>mai</c:v>
                  </c:pt>
                  <c:pt idx="142">
                    <c:v>jun</c:v>
                  </c:pt>
                  <c:pt idx="143">
                    <c:v>jul</c:v>
                  </c:pt>
                  <c:pt idx="144">
                    <c:v>ago</c:v>
                  </c:pt>
                  <c:pt idx="145">
                    <c:v>set</c:v>
                  </c:pt>
                  <c:pt idx="146">
                    <c:v>out</c:v>
                  </c:pt>
                  <c:pt idx="147">
                    <c:v>nov</c:v>
                  </c:pt>
                  <c:pt idx="148">
                    <c:v>dez</c:v>
                  </c:pt>
                  <c:pt idx="149">
                    <c:v>jan</c:v>
                  </c:pt>
                  <c:pt idx="150">
                    <c:v>fev</c:v>
                  </c:pt>
                  <c:pt idx="151">
                    <c:v>mar</c:v>
                  </c:pt>
                  <c:pt idx="152">
                    <c:v>abr</c:v>
                  </c:pt>
                  <c:pt idx="153">
                    <c:v>mai</c:v>
                  </c:pt>
                  <c:pt idx="154">
                    <c:v>jun</c:v>
                  </c:pt>
                  <c:pt idx="155">
                    <c:v>jul</c:v>
                  </c:pt>
                  <c:pt idx="156">
                    <c:v>ago</c:v>
                  </c:pt>
                  <c:pt idx="157">
                    <c:v>set</c:v>
                  </c:pt>
                  <c:pt idx="158">
                    <c:v>out</c:v>
                  </c:pt>
                  <c:pt idx="159">
                    <c:v>nov</c:v>
                  </c:pt>
                  <c:pt idx="160">
                    <c:v>dez</c:v>
                  </c:pt>
                  <c:pt idx="161">
                    <c:v>jan</c:v>
                  </c:pt>
                  <c:pt idx="162">
                    <c:v>fev</c:v>
                  </c:pt>
                  <c:pt idx="163">
                    <c:v>mar</c:v>
                  </c:pt>
                  <c:pt idx="164">
                    <c:v>abr</c:v>
                  </c:pt>
                  <c:pt idx="165">
                    <c:v>mai</c:v>
                  </c:pt>
                  <c:pt idx="166">
                    <c:v>jun</c:v>
                  </c:pt>
                  <c:pt idx="167">
                    <c:v>jul</c:v>
                  </c:pt>
                  <c:pt idx="168">
                    <c:v>ago</c:v>
                  </c:pt>
                  <c:pt idx="169">
                    <c:v>set</c:v>
                  </c:pt>
                  <c:pt idx="170">
                    <c:v>out</c:v>
                  </c:pt>
                  <c:pt idx="171">
                    <c:v>nov</c:v>
                  </c:pt>
                  <c:pt idx="172">
                    <c:v>dez</c:v>
                  </c:pt>
                  <c:pt idx="173">
                    <c:v>jan</c:v>
                  </c:pt>
                  <c:pt idx="174">
                    <c:v>fev</c:v>
                  </c:pt>
                  <c:pt idx="175">
                    <c:v>mar</c:v>
                  </c:pt>
                  <c:pt idx="176">
                    <c:v>abr</c:v>
                  </c:pt>
                  <c:pt idx="177">
                    <c:v>mai</c:v>
                  </c:pt>
                  <c:pt idx="178">
                    <c:v>jun</c:v>
                  </c:pt>
                  <c:pt idx="179">
                    <c:v>jul</c:v>
                  </c:pt>
                  <c:pt idx="180">
                    <c:v>ago</c:v>
                  </c:pt>
                  <c:pt idx="181">
                    <c:v>set</c:v>
                  </c:pt>
                  <c:pt idx="182">
                    <c:v>out</c:v>
                  </c:pt>
                  <c:pt idx="183">
                    <c:v>nov</c:v>
                  </c:pt>
                  <c:pt idx="184">
                    <c:v>dez</c:v>
                  </c:pt>
                  <c:pt idx="185">
                    <c:v>jan</c:v>
                  </c:pt>
                  <c:pt idx="186">
                    <c:v>fev</c:v>
                  </c:pt>
                  <c:pt idx="187">
                    <c:v>mar</c:v>
                  </c:pt>
                  <c:pt idx="188">
                    <c:v>abr</c:v>
                  </c:pt>
                  <c:pt idx="189">
                    <c:v>mai</c:v>
                  </c:pt>
                  <c:pt idx="190">
                    <c:v>jun</c:v>
                  </c:pt>
                  <c:pt idx="191">
                    <c:v>jul</c:v>
                  </c:pt>
                  <c:pt idx="192">
                    <c:v>ago</c:v>
                  </c:pt>
                  <c:pt idx="193">
                    <c:v>set</c:v>
                  </c:pt>
                  <c:pt idx="194">
                    <c:v>out</c:v>
                  </c:pt>
                  <c:pt idx="195">
                    <c:v>nov</c:v>
                  </c:pt>
                  <c:pt idx="196">
                    <c:v>dez</c:v>
                  </c:pt>
                  <c:pt idx="197">
                    <c:v>jan</c:v>
                  </c:pt>
                  <c:pt idx="198">
                    <c:v>fev</c:v>
                  </c:pt>
                  <c:pt idx="199">
                    <c:v>mar</c:v>
                  </c:pt>
                  <c:pt idx="200">
                    <c:v>abr</c:v>
                  </c:pt>
                  <c:pt idx="201">
                    <c:v>mai</c:v>
                  </c:pt>
                  <c:pt idx="202">
                    <c:v>jun</c:v>
                  </c:pt>
                  <c:pt idx="203">
                    <c:v>jul</c:v>
                  </c:pt>
                  <c:pt idx="204">
                    <c:v>ago</c:v>
                  </c:pt>
                  <c:pt idx="205">
                    <c:v>set</c:v>
                  </c:pt>
                  <c:pt idx="206">
                    <c:v>out</c:v>
                  </c:pt>
                  <c:pt idx="207">
                    <c:v>nov</c:v>
                  </c:pt>
                  <c:pt idx="208">
                    <c:v>dez</c:v>
                  </c:pt>
                  <c:pt idx="209">
                    <c:v>jan</c:v>
                  </c:pt>
                  <c:pt idx="210">
                    <c:v>fev</c:v>
                  </c:pt>
                  <c:pt idx="211">
                    <c:v>mar</c:v>
                  </c:pt>
                  <c:pt idx="212">
                    <c:v>abr</c:v>
                  </c:pt>
                  <c:pt idx="213">
                    <c:v>mai</c:v>
                  </c:pt>
                  <c:pt idx="214">
                    <c:v>jun</c:v>
                  </c:pt>
                  <c:pt idx="215">
                    <c:v>jul</c:v>
                  </c:pt>
                  <c:pt idx="216">
                    <c:v>ago</c:v>
                  </c:pt>
                  <c:pt idx="217">
                    <c:v>set</c:v>
                  </c:pt>
                  <c:pt idx="218">
                    <c:v>out</c:v>
                  </c:pt>
                  <c:pt idx="219">
                    <c:v>nov</c:v>
                  </c:pt>
                  <c:pt idx="220">
                    <c:v>dez</c:v>
                  </c:pt>
                  <c:pt idx="221">
                    <c:v>jan</c:v>
                  </c:pt>
                  <c:pt idx="222">
                    <c:v>fev</c:v>
                  </c:pt>
                  <c:pt idx="223">
                    <c:v>mar</c:v>
                  </c:pt>
                  <c:pt idx="224">
                    <c:v>abr</c:v>
                  </c:pt>
                  <c:pt idx="225">
                    <c:v>mai</c:v>
                  </c:pt>
                  <c:pt idx="226">
                    <c:v>jun</c:v>
                  </c:pt>
                  <c:pt idx="227">
                    <c:v>jul</c:v>
                  </c:pt>
                  <c:pt idx="228">
                    <c:v>ago</c:v>
                  </c:pt>
                  <c:pt idx="229">
                    <c:v>set</c:v>
                  </c:pt>
                  <c:pt idx="230">
                    <c:v>out</c:v>
                  </c:pt>
                  <c:pt idx="231">
                    <c:v>nov</c:v>
                  </c:pt>
                  <c:pt idx="232">
                    <c:v>dez</c:v>
                  </c:pt>
                  <c:pt idx="233">
                    <c:v>jan</c:v>
                  </c:pt>
                  <c:pt idx="234">
                    <c:v>fev</c:v>
                  </c:pt>
                  <c:pt idx="235">
                    <c:v>mar</c:v>
                  </c:pt>
                  <c:pt idx="236">
                    <c:v>abr</c:v>
                  </c:pt>
                  <c:pt idx="237">
                    <c:v>mai</c:v>
                  </c:pt>
                  <c:pt idx="238">
                    <c:v>jun</c:v>
                  </c:pt>
                  <c:pt idx="239">
                    <c:v>jul</c:v>
                  </c:pt>
                  <c:pt idx="240">
                    <c:v>ago</c:v>
                  </c:pt>
                  <c:pt idx="241">
                    <c:v>set</c:v>
                  </c:pt>
                  <c:pt idx="242">
                    <c:v>out</c:v>
                  </c:pt>
                  <c:pt idx="243">
                    <c:v>nov</c:v>
                  </c:pt>
                  <c:pt idx="244">
                    <c:v>dez</c:v>
                  </c:pt>
                  <c:pt idx="245">
                    <c:v>jan</c:v>
                  </c:pt>
                  <c:pt idx="246">
                    <c:v>fev</c:v>
                  </c:pt>
                  <c:pt idx="247">
                    <c:v>mar</c:v>
                  </c:pt>
                </c:lvl>
                <c:lvl>
                  <c:pt idx="0">
                    <c:v>Trim1</c:v>
                  </c:pt>
                  <c:pt idx="3">
                    <c:v>Trim2</c:v>
                  </c:pt>
                  <c:pt idx="6">
                    <c:v>Trim3</c:v>
                  </c:pt>
                  <c:pt idx="9">
                    <c:v>Trim4</c:v>
                  </c:pt>
                  <c:pt idx="12">
                    <c:v>Trim3</c:v>
                  </c:pt>
                  <c:pt idx="14">
                    <c:v>Trim4</c:v>
                  </c:pt>
                  <c:pt idx="17">
                    <c:v>Trim1</c:v>
                  </c:pt>
                  <c:pt idx="20">
                    <c:v>Trim2</c:v>
                  </c:pt>
                  <c:pt idx="23">
                    <c:v>Trim3</c:v>
                  </c:pt>
                  <c:pt idx="26">
                    <c:v>Trim4</c:v>
                  </c:pt>
                  <c:pt idx="29">
                    <c:v>Trim1</c:v>
                  </c:pt>
                  <c:pt idx="32">
                    <c:v>Trim2</c:v>
                  </c:pt>
                  <c:pt idx="35">
                    <c:v>Trim3</c:v>
                  </c:pt>
                  <c:pt idx="38">
                    <c:v>Trim4</c:v>
                  </c:pt>
                  <c:pt idx="41">
                    <c:v>Trim1</c:v>
                  </c:pt>
                  <c:pt idx="44">
                    <c:v>Trim2</c:v>
                  </c:pt>
                  <c:pt idx="47">
                    <c:v>Trim3</c:v>
                  </c:pt>
                  <c:pt idx="50">
                    <c:v>Trim4</c:v>
                  </c:pt>
                  <c:pt idx="53">
                    <c:v>Trim1</c:v>
                  </c:pt>
                  <c:pt idx="56">
                    <c:v>Trim2</c:v>
                  </c:pt>
                  <c:pt idx="59">
                    <c:v>Trim3</c:v>
                  </c:pt>
                  <c:pt idx="62">
                    <c:v>Trim4</c:v>
                  </c:pt>
                  <c:pt idx="65">
                    <c:v>Trim1</c:v>
                  </c:pt>
                  <c:pt idx="68">
                    <c:v>Trim2</c:v>
                  </c:pt>
                  <c:pt idx="71">
                    <c:v>Trim3</c:v>
                  </c:pt>
                  <c:pt idx="74">
                    <c:v>Trim4</c:v>
                  </c:pt>
                  <c:pt idx="77">
                    <c:v>Trim1</c:v>
                  </c:pt>
                  <c:pt idx="80">
                    <c:v>Trim2</c:v>
                  </c:pt>
                  <c:pt idx="83">
                    <c:v>Trim3</c:v>
                  </c:pt>
                  <c:pt idx="86">
                    <c:v>Trim4</c:v>
                  </c:pt>
                  <c:pt idx="89">
                    <c:v>Trim1</c:v>
                  </c:pt>
                  <c:pt idx="92">
                    <c:v>Trim2</c:v>
                  </c:pt>
                  <c:pt idx="95">
                    <c:v>Trim3</c:v>
                  </c:pt>
                  <c:pt idx="98">
                    <c:v>Trim4</c:v>
                  </c:pt>
                  <c:pt idx="101">
                    <c:v>Trim1</c:v>
                  </c:pt>
                  <c:pt idx="104">
                    <c:v>Trim2</c:v>
                  </c:pt>
                  <c:pt idx="107">
                    <c:v>Trim3</c:v>
                  </c:pt>
                  <c:pt idx="110">
                    <c:v>Trim4</c:v>
                  </c:pt>
                  <c:pt idx="113">
                    <c:v>Trim1</c:v>
                  </c:pt>
                  <c:pt idx="116">
                    <c:v>Trim2</c:v>
                  </c:pt>
                  <c:pt idx="119">
                    <c:v>Trim3</c:v>
                  </c:pt>
                  <c:pt idx="122">
                    <c:v>Trim4</c:v>
                  </c:pt>
                  <c:pt idx="125">
                    <c:v>Trim1</c:v>
                  </c:pt>
                  <c:pt idx="128">
                    <c:v>Trim2</c:v>
                  </c:pt>
                  <c:pt idx="131">
                    <c:v>Trim3</c:v>
                  </c:pt>
                  <c:pt idx="134">
                    <c:v>Trim4</c:v>
                  </c:pt>
                  <c:pt idx="137">
                    <c:v>Trim1</c:v>
                  </c:pt>
                  <c:pt idx="140">
                    <c:v>Trim2</c:v>
                  </c:pt>
                  <c:pt idx="143">
                    <c:v>Trim3</c:v>
                  </c:pt>
                  <c:pt idx="146">
                    <c:v>Trim4</c:v>
                  </c:pt>
                  <c:pt idx="149">
                    <c:v>Trim1</c:v>
                  </c:pt>
                  <c:pt idx="152">
                    <c:v>Trim2</c:v>
                  </c:pt>
                  <c:pt idx="155">
                    <c:v>Trim3</c:v>
                  </c:pt>
                  <c:pt idx="158">
                    <c:v>Trim4</c:v>
                  </c:pt>
                  <c:pt idx="161">
                    <c:v>Trim1</c:v>
                  </c:pt>
                  <c:pt idx="164">
                    <c:v>Trim2</c:v>
                  </c:pt>
                  <c:pt idx="167">
                    <c:v>Trim3</c:v>
                  </c:pt>
                  <c:pt idx="170">
                    <c:v>Trim4</c:v>
                  </c:pt>
                  <c:pt idx="173">
                    <c:v>Trim1</c:v>
                  </c:pt>
                  <c:pt idx="176">
                    <c:v>Trim2</c:v>
                  </c:pt>
                  <c:pt idx="179">
                    <c:v>Trim3</c:v>
                  </c:pt>
                  <c:pt idx="182">
                    <c:v>Trim4</c:v>
                  </c:pt>
                  <c:pt idx="185">
                    <c:v>Trim1</c:v>
                  </c:pt>
                  <c:pt idx="188">
                    <c:v>Trim2</c:v>
                  </c:pt>
                  <c:pt idx="191">
                    <c:v>Trim3</c:v>
                  </c:pt>
                  <c:pt idx="194">
                    <c:v>Trim4</c:v>
                  </c:pt>
                  <c:pt idx="197">
                    <c:v>Trim1</c:v>
                  </c:pt>
                  <c:pt idx="200">
                    <c:v>Trim2</c:v>
                  </c:pt>
                  <c:pt idx="203">
                    <c:v>Trim3</c:v>
                  </c:pt>
                  <c:pt idx="206">
                    <c:v>Trim4</c:v>
                  </c:pt>
                  <c:pt idx="209">
                    <c:v>Trim1</c:v>
                  </c:pt>
                  <c:pt idx="212">
                    <c:v>Trim2</c:v>
                  </c:pt>
                  <c:pt idx="215">
                    <c:v>Trim3</c:v>
                  </c:pt>
                  <c:pt idx="218">
                    <c:v>Trim4</c:v>
                  </c:pt>
                  <c:pt idx="221">
                    <c:v>Trim1</c:v>
                  </c:pt>
                  <c:pt idx="224">
                    <c:v>Trim2</c:v>
                  </c:pt>
                  <c:pt idx="227">
                    <c:v>Trim3</c:v>
                  </c:pt>
                  <c:pt idx="230">
                    <c:v>Trim4</c:v>
                  </c:pt>
                  <c:pt idx="233">
                    <c:v>Trim1</c:v>
                  </c:pt>
                  <c:pt idx="236">
                    <c:v>Trim2</c:v>
                  </c:pt>
                  <c:pt idx="239">
                    <c:v>Trim3</c:v>
                  </c:pt>
                  <c:pt idx="242">
                    <c:v>Trim4</c:v>
                  </c:pt>
                  <c:pt idx="245">
                    <c:v>Trim1</c:v>
                  </c:pt>
                </c:lvl>
                <c:lvl>
                  <c:pt idx="0">
                    <c:v>2019</c:v>
                  </c:pt>
                  <c:pt idx="12">
                    <c:v>2017</c:v>
                  </c:pt>
                  <c:pt idx="17">
                    <c:v>2018</c:v>
                  </c:pt>
                  <c:pt idx="29">
                    <c:v>2020</c:v>
                  </c:pt>
                  <c:pt idx="41">
                    <c:v>2021</c:v>
                  </c:pt>
                  <c:pt idx="53">
                    <c:v>2022</c:v>
                  </c:pt>
                  <c:pt idx="65">
                    <c:v>2023</c:v>
                  </c:pt>
                  <c:pt idx="77">
                    <c:v>2024</c:v>
                  </c:pt>
                  <c:pt idx="89">
                    <c:v>2025</c:v>
                  </c:pt>
                  <c:pt idx="101">
                    <c:v>2026</c:v>
                  </c:pt>
                  <c:pt idx="113">
                    <c:v>2027</c:v>
                  </c:pt>
                  <c:pt idx="125">
                    <c:v>2028</c:v>
                  </c:pt>
                  <c:pt idx="137">
                    <c:v>2029</c:v>
                  </c:pt>
                  <c:pt idx="149">
                    <c:v>2030</c:v>
                  </c:pt>
                  <c:pt idx="161">
                    <c:v>2031</c:v>
                  </c:pt>
                  <c:pt idx="173">
                    <c:v>2032</c:v>
                  </c:pt>
                  <c:pt idx="185">
                    <c:v>2033</c:v>
                  </c:pt>
                  <c:pt idx="197">
                    <c:v>2034</c:v>
                  </c:pt>
                  <c:pt idx="209">
                    <c:v>2035</c:v>
                  </c:pt>
                  <c:pt idx="221">
                    <c:v>2036</c:v>
                  </c:pt>
                  <c:pt idx="233">
                    <c:v>2037</c:v>
                  </c:pt>
                  <c:pt idx="245">
                    <c:v>2038</c:v>
                  </c:pt>
                </c:lvl>
              </c:multiLvlStrCache>
            </c:multiLvlStrRef>
          </c:cat>
          <c:val>
            <c:numRef>
              <c:f>Apoio_Calculos!$G$4:$G$356</c:f>
              <c:numCache>
                <c:formatCode>"R$"#,##0.00</c:formatCode>
                <c:ptCount val="248"/>
                <c:pt idx="0">
                  <c:v>1549642.61988424</c:v>
                </c:pt>
                <c:pt idx="1">
                  <c:v>1549733.39013518</c:v>
                </c:pt>
                <c:pt idx="2">
                  <c:v>1549787.1383975199</c:v>
                </c:pt>
                <c:pt idx="3">
                  <c:v>1549596.67869122</c:v>
                </c:pt>
                <c:pt idx="4">
                  <c:v>1549785.2821423202</c:v>
                </c:pt>
                <c:pt idx="5">
                  <c:v>1549728.2096943799</c:v>
                </c:pt>
                <c:pt idx="6">
                  <c:v>1549634.2865223202</c:v>
                </c:pt>
                <c:pt idx="7">
                  <c:v>1549708.7708288</c:v>
                </c:pt>
                <c:pt idx="8">
                  <c:v>1549743.9300705402</c:v>
                </c:pt>
                <c:pt idx="9">
                  <c:v>1549739.8101911203</c:v>
                </c:pt>
                <c:pt idx="10">
                  <c:v>1549696.4597435999</c:v>
                </c:pt>
                <c:pt idx="11">
                  <c:v>1549613.9298994199</c:v>
                </c:pt>
                <c:pt idx="12">
                  <c:v>1549698.96204802</c:v>
                </c:pt>
                <c:pt idx="13">
                  <c:v>1549710.2460465201</c:v>
                </c:pt>
                <c:pt idx="14">
                  <c:v>1549691.4453020399</c:v>
                </c:pt>
                <c:pt idx="15">
                  <c:v>1549642.5888979998</c:v>
                </c:pt>
                <c:pt idx="16">
                  <c:v>1549778.6012825603</c:v>
                </c:pt>
                <c:pt idx="17">
                  <c:v>1549667.7129144799</c:v>
                </c:pt>
                <c:pt idx="18">
                  <c:v>1549740.8323828201</c:v>
                </c:pt>
                <c:pt idx="19">
                  <c:v>1549781.5415257202</c:v>
                </c:pt>
                <c:pt idx="20">
                  <c:v>1549789.87069752</c:v>
                </c:pt>
                <c:pt idx="21">
                  <c:v>1549765.85206638</c:v>
                </c:pt>
                <c:pt idx="22">
                  <c:v>1549709.5195947001</c:v>
                </c:pt>
                <c:pt idx="23">
                  <c:v>1549620.9090622601</c:v>
                </c:pt>
                <c:pt idx="24">
                  <c:v>1549711.1950980199</c:v>
                </c:pt>
                <c:pt idx="25">
                  <c:v>1549766.7664506</c:v>
                </c:pt>
                <c:pt idx="26">
                  <c:v>1549787.6573155797</c:v>
                </c:pt>
                <c:pt idx="27">
                  <c:v>1549773.9039533399</c:v>
                </c:pt>
                <c:pt idx="28">
                  <c:v>1549725.54468372</c:v>
                </c:pt>
                <c:pt idx="29">
                  <c:v>1549694.9062699599</c:v>
                </c:pt>
                <c:pt idx="30">
                  <c:v>1549734.2132392202</c:v>
                </c:pt>
                <c:pt idx="31">
                  <c:v>1549731.9022296197</c:v>
                </c:pt>
                <c:pt idx="32">
                  <c:v>1549688.02758634</c:v>
                </c:pt>
                <c:pt idx="33">
                  <c:v>1549602.6465719801</c:v>
                </c:pt>
                <c:pt idx="34">
                  <c:v>1549675.8075855202</c:v>
                </c:pt>
                <c:pt idx="35">
                  <c:v>1549704.95844082</c:v>
                </c:pt>
                <c:pt idx="36">
                  <c:v>1549690.1574133001</c:v>
                </c:pt>
                <c:pt idx="37">
                  <c:v>1549631.4660144201</c:v>
                </c:pt>
                <c:pt idx="38">
                  <c:v>1549726.7737843997</c:v>
                </c:pt>
                <c:pt idx="39">
                  <c:v>1549775.6746670799</c:v>
                </c:pt>
                <c:pt idx="40">
                  <c:v>1549778.2318720398</c:v>
                </c:pt>
                <c:pt idx="41">
                  <c:v>1549734.5122097998</c:v>
                </c:pt>
                <c:pt idx="42">
                  <c:v>1549644.5860597799</c:v>
                </c:pt>
                <c:pt idx="43">
                  <c:v>1549703.5853612798</c:v>
                </c:pt>
                <c:pt idx="44">
                  <c:v>1549713.8522784601</c:v>
                </c:pt>
                <c:pt idx="45">
                  <c:v>1549675.4598892198</c:v>
                </c:pt>
                <c:pt idx="46">
                  <c:v>1549781.8493695999</c:v>
                </c:pt>
                <c:pt idx="47">
                  <c:v>1549644.24886904</c:v>
                </c:pt>
                <c:pt idx="48">
                  <c:v>1549650.4499921</c:v>
                </c:pt>
                <c:pt idx="49">
                  <c:v>1549605.6150281399</c:v>
                </c:pt>
                <c:pt idx="50">
                  <c:v>1549700.8944267</c:v>
                </c:pt>
                <c:pt idx="51">
                  <c:v>1549742.59382454</c:v>
                </c:pt>
                <c:pt idx="52">
                  <c:v>1549730.7982665</c:v>
                </c:pt>
                <c:pt idx="53">
                  <c:v>1549665.5975161998</c:v>
                </c:pt>
                <c:pt idx="54">
                  <c:v>1549735.80581946</c:v>
                </c:pt>
                <c:pt idx="55">
                  <c:v>1549750.0604385999</c:v>
                </c:pt>
                <c:pt idx="56">
                  <c:v>1549708.4566890602</c:v>
                </c:pt>
                <c:pt idx="57">
                  <c:v>1549611.0949930998</c:v>
                </c:pt>
                <c:pt idx="58">
                  <c:v>1549644.40708434</c:v>
                </c:pt>
                <c:pt idx="59">
                  <c:v>1549619.4111584399</c:v>
                </c:pt>
                <c:pt idx="60">
                  <c:v>1549721.3257277203</c:v>
                </c:pt>
                <c:pt idx="61">
                  <c:v>1549762.3733554198</c:v>
                </c:pt>
                <c:pt idx="62">
                  <c:v>1549742.6633638002</c:v>
                </c:pt>
                <c:pt idx="63">
                  <c:v>1549662.3110701598</c:v>
                </c:pt>
                <c:pt idx="64">
                  <c:v>1549704.08175522</c:v>
                </c:pt>
                <c:pt idx="65">
                  <c:v>1549682.6547506801</c:v>
                </c:pt>
                <c:pt idx="66">
                  <c:v>1549779.5460282401</c:v>
                </c:pt>
                <c:pt idx="67">
                  <c:v>1549629.9174072999</c:v>
                </c:pt>
                <c:pt idx="68">
                  <c:v>1549777.7337283599</c:v>
                </c:pt>
                <c:pt idx="69">
                  <c:v>1549677.73799196</c:v>
                </c:pt>
                <c:pt idx="70">
                  <c:v>1549691.23625706</c:v>
                </c:pt>
                <c:pt idx="71">
                  <c:v>1549636.6864447</c:v>
                </c:pt>
                <c:pt idx="72">
                  <c:v>1549691.7928114401</c:v>
                </c:pt>
                <c:pt idx="73">
                  <c:v>1549676.29638064</c:v>
                </c:pt>
                <c:pt idx="74">
                  <c:v>1549766.6029362399</c:v>
                </c:pt>
                <c:pt idx="75">
                  <c:v>1549608.15384036</c:v>
                </c:pt>
                <c:pt idx="76">
                  <c:v>1549729.4523052601</c:v>
                </c:pt>
                <c:pt idx="77">
                  <c:v>1549775.0378400399</c:v>
                </c:pt>
                <c:pt idx="78">
                  <c:v>1549745.07617694</c:v>
                </c:pt>
                <c:pt idx="79">
                  <c:v>1549639.7421226399</c:v>
                </c:pt>
                <c:pt idx="80">
                  <c:v>1549631.48048404</c:v>
                </c:pt>
                <c:pt idx="81">
                  <c:v>1549716.8972372401</c:v>
                </c:pt>
                <c:pt idx="82">
                  <c:v>1549721.6841787801</c:v>
                </c:pt>
                <c:pt idx="83">
                  <c:v>1549646.0336358799</c:v>
                </c:pt>
                <c:pt idx="84">
                  <c:v>1549659.6796605599</c:v>
                </c:pt>
                <c:pt idx="85">
                  <c:v>1549759.2062833002</c:v>
                </c:pt>
                <c:pt idx="86">
                  <c:v>1549773.0412104798</c:v>
                </c:pt>
                <c:pt idx="87">
                  <c:v>1549701.3984603998</c:v>
                </c:pt>
                <c:pt idx="88">
                  <c:v>1549711.2496372201</c:v>
                </c:pt>
                <c:pt idx="89">
                  <c:v>1549633.11918942</c:v>
                </c:pt>
                <c:pt idx="90">
                  <c:v>1549632.5779341401</c:v>
                </c:pt>
                <c:pt idx="91">
                  <c:v>1549706.1836878001</c:v>
                </c:pt>
                <c:pt idx="92">
                  <c:v>1549686.5811547802</c:v>
                </c:pt>
                <c:pt idx="93">
                  <c:v>1549737.2102163199</c:v>
                </c:pt>
                <c:pt idx="94">
                  <c:v>1549692.15222192</c:v>
                </c:pt>
                <c:pt idx="95">
                  <c:v>1549713.4135743203</c:v>
                </c:pt>
                <c:pt idx="96">
                  <c:v>1549636.5282703398</c:v>
                </c:pt>
                <c:pt idx="97">
                  <c:v>1549622.0560123799</c:v>
                </c:pt>
                <c:pt idx="98">
                  <c:v>1549666.53146084</c:v>
                </c:pt>
                <c:pt idx="99">
                  <c:v>1549766.4825156797</c:v>
                </c:pt>
                <c:pt idx="100">
                  <c:v>1549760.3857148602</c:v>
                </c:pt>
                <c:pt idx="101">
                  <c:v>1549648.5612180801</c:v>
                </c:pt>
                <c:pt idx="102">
                  <c:v>1549744.4311850402</c:v>
                </c:pt>
                <c:pt idx="103">
                  <c:v>1549729.1241141998</c:v>
                </c:pt>
                <c:pt idx="104">
                  <c:v>1549758.0152799599</c:v>
                </c:pt>
                <c:pt idx="105">
                  <c:v>1549673.3626772</c:v>
                </c:pt>
                <c:pt idx="106">
                  <c:v>1549629.0353460999</c:v>
                </c:pt>
                <c:pt idx="107">
                  <c:v>1549621.5561634598</c:v>
                </c:pt>
                <c:pt idx="108">
                  <c:v>1549647.44528624</c:v>
                </c:pt>
                <c:pt idx="109">
                  <c:v>1549703.2206001198</c:v>
                </c:pt>
                <c:pt idx="110">
                  <c:v>1549635.0187822802</c:v>
                </c:pt>
                <c:pt idx="111">
                  <c:v>1549742.4595484601</c:v>
                </c:pt>
                <c:pt idx="112">
                  <c:v>1549720.5367266999</c:v>
                </c:pt>
                <c:pt idx="113">
                  <c:v>1549717.7144138801</c:v>
                </c:pt>
                <c:pt idx="114">
                  <c:v>1549730.5202465202</c:v>
                </c:pt>
                <c:pt idx="115">
                  <c:v>1549755.48345602</c:v>
                </c:pt>
                <c:pt idx="116">
                  <c:v>1549643.54488438</c:v>
                </c:pt>
                <c:pt idx="117">
                  <c:v>1549684.7913950402</c:v>
                </c:pt>
                <c:pt idx="118">
                  <c:v>1549727.80441508</c:v>
                </c:pt>
                <c:pt idx="119">
                  <c:v>1549625.98588214</c:v>
                </c:pt>
                <c:pt idx="120">
                  <c:v>1549664.5512820401</c:v>
                </c:pt>
                <c:pt idx="121">
                  <c:v>1549694.53586976</c:v>
                </c:pt>
                <c:pt idx="122">
                  <c:v>1549712.5030758402</c:v>
                </c:pt>
                <c:pt idx="123">
                  <c:v>1549715.0250528199</c:v>
                </c:pt>
                <c:pt idx="124">
                  <c:v>1549698.68375214</c:v>
                </c:pt>
                <c:pt idx="125">
                  <c:v>1549660.0720704598</c:v>
                </c:pt>
                <c:pt idx="126">
                  <c:v>1549733.0751890999</c:v>
                </c:pt>
                <c:pt idx="127">
                  <c:v>1549637.3375099602</c:v>
                </c:pt>
                <c:pt idx="128">
                  <c:v>1549644.7487713599</c:v>
                </c:pt>
                <c:pt idx="129">
                  <c:v>1549747.8096161401</c:v>
                </c:pt>
                <c:pt idx="130">
                  <c:v>1549671.3384807801</c:v>
                </c:pt>
                <c:pt idx="131">
                  <c:v>1549682.0995829201</c:v>
                </c:pt>
                <c:pt idx="132">
                  <c:v>1549640.5091905</c:v>
                </c:pt>
                <c:pt idx="133">
                  <c:v>1549674.4774734001</c:v>
                </c:pt>
                <c:pt idx="134">
                  <c:v>1549646.1926112401</c:v>
                </c:pt>
                <c:pt idx="135">
                  <c:v>1549681.8265344799</c:v>
                </c:pt>
                <c:pt idx="136">
                  <c:v>1549645.3641565198</c:v>
                </c:pt>
                <c:pt idx="137">
                  <c:v>1549661.2287678597</c:v>
                </c:pt>
                <c:pt idx="138">
                  <c:v>1549721.9651250802</c:v>
                </c:pt>
                <c:pt idx="139">
                  <c:v>1549694.2950766999</c:v>
                </c:pt>
                <c:pt idx="140">
                  <c:v>1549699.9939442798</c:v>
                </c:pt>
                <c:pt idx="141">
                  <c:v>1549731.6470773001</c:v>
                </c:pt>
                <c:pt idx="142">
                  <c:v>1549658.77517848</c:v>
                </c:pt>
                <c:pt idx="143">
                  <c:v>1549722.63802916</c:v>
                </c:pt>
                <c:pt idx="144">
                  <c:v>1549669.08775622</c:v>
                </c:pt>
                <c:pt idx="145">
                  <c:v>1549735.7202210401</c:v>
                </c:pt>
                <c:pt idx="146">
                  <c:v>1549672.1584876198</c:v>
                </c:pt>
                <c:pt idx="147">
                  <c:v>1549712.3092676601</c:v>
                </c:pt>
                <c:pt idx="148">
                  <c:v>1549727.0670572002</c:v>
                </c:pt>
                <c:pt idx="149">
                  <c:v>1549709.20902742</c:v>
                </c:pt>
                <c:pt idx="150">
                  <c:v>1549651.5517765</c:v>
                </c:pt>
                <c:pt idx="151">
                  <c:v>1549661.5258427397</c:v>
                </c:pt>
                <c:pt idx="152">
                  <c:v>1549727.5681752602</c:v>
                </c:pt>
                <c:pt idx="153">
                  <c:v>1549725.51145112</c:v>
                </c:pt>
                <c:pt idx="154">
                  <c:v>1549648.3435062801</c:v>
                </c:pt>
                <c:pt idx="155">
                  <c:v>1549710.4412075002</c:v>
                </c:pt>
                <c:pt idx="156">
                  <c:v>1549676.5123907602</c:v>
                </c:pt>
                <c:pt idx="157">
                  <c:v>1549648.3986168599</c:v>
                </c:pt>
                <c:pt idx="158">
                  <c:v>1549722.4605845199</c:v>
                </c:pt>
                <c:pt idx="159">
                  <c:v>1549669.5043029201</c:v>
                </c:pt>
                <c:pt idx="160">
                  <c:v>1549694.2392612402</c:v>
                </c:pt>
                <c:pt idx="161">
                  <c:v>1549676.2733598999</c:v>
                </c:pt>
                <c:pt idx="162">
                  <c:v>1549708.16992038</c:v>
                </c:pt>
                <c:pt idx="163">
                  <c:v>1549671.6978681202</c:v>
                </c:pt>
                <c:pt idx="164">
                  <c:v>1487694.9376907998</c:v>
                </c:pt>
                <c:pt idx="165">
                  <c:v>1487727.2143987601</c:v>
                </c:pt>
                <c:pt idx="166">
                  <c:v>1487707.9028316599</c:v>
                </c:pt>
                <c:pt idx="167">
                  <c:v>1487725.083664</c:v>
                </c:pt>
                <c:pt idx="168">
                  <c:v>1487666.1614133599</c:v>
                </c:pt>
                <c:pt idx="169">
                  <c:v>1487714.07104074</c:v>
                </c:pt>
                <c:pt idx="170">
                  <c:v>1487658.2077307799</c:v>
                </c:pt>
                <c:pt idx="171">
                  <c:v>1487677.6997115598</c:v>
                </c:pt>
                <c:pt idx="172">
                  <c:v>1487659.77302896</c:v>
                </c:pt>
                <c:pt idx="173">
                  <c:v>1487682.5686238799</c:v>
                </c:pt>
                <c:pt idx="174">
                  <c:v>1487727.1506462798</c:v>
                </c:pt>
                <c:pt idx="175">
                  <c:v>1487684.0897282201</c:v>
                </c:pt>
                <c:pt idx="176">
                  <c:v>1487718.40018764</c:v>
                </c:pt>
                <c:pt idx="177">
                  <c:v>1487718.3755506601</c:v>
                </c:pt>
                <c:pt idx="178">
                  <c:v>1487665.5842198802</c:v>
                </c:pt>
                <c:pt idx="179">
                  <c:v>1487714.6626789197</c:v>
                </c:pt>
                <c:pt idx="180">
                  <c:v>1487667.41946396</c:v>
                </c:pt>
                <c:pt idx="181">
                  <c:v>1487674.6399770002</c:v>
                </c:pt>
                <c:pt idx="182">
                  <c:v>1487709.2702365599</c:v>
                </c:pt>
                <c:pt idx="183">
                  <c:v>1487662.2224175399</c:v>
                </c:pt>
                <c:pt idx="184">
                  <c:v>1487673.8558513999</c:v>
                </c:pt>
                <c:pt idx="185">
                  <c:v>1487713.0300113002</c:v>
                </c:pt>
                <c:pt idx="186">
                  <c:v>1487669.8491158998</c:v>
                </c:pt>
                <c:pt idx="187">
                  <c:v>1487674.2471487999</c:v>
                </c:pt>
                <c:pt idx="188">
                  <c:v>1487691.1134142</c:v>
                </c:pt>
                <c:pt idx="189">
                  <c:v>1487685.6415891801</c:v>
                </c:pt>
                <c:pt idx="190">
                  <c:v>1487697.9763483799</c:v>
                </c:pt>
                <c:pt idx="191">
                  <c:v>1487689.2073973201</c:v>
                </c:pt>
                <c:pt idx="192">
                  <c:v>1487693.2089619199</c:v>
                </c:pt>
                <c:pt idx="193">
                  <c:v>1487738.3173694799</c:v>
                </c:pt>
                <c:pt idx="194">
                  <c:v>1487707.0659344001</c:v>
                </c:pt>
                <c:pt idx="195">
                  <c:v>1487695.5387220399</c:v>
                </c:pt>
                <c:pt idx="196">
                  <c:v>1487720.4417426202</c:v>
                </c:pt>
                <c:pt idx="197">
                  <c:v>1487726.29410494</c:v>
                </c:pt>
                <c:pt idx="198">
                  <c:v>1487723.8511457199</c:v>
                </c:pt>
                <c:pt idx="199">
                  <c:v>1487718.4931445799</c:v>
                </c:pt>
                <c:pt idx="200">
                  <c:v>1487710.2679141001</c:v>
                </c:pt>
                <c:pt idx="201">
                  <c:v>1487693.9439897798</c:v>
                </c:pt>
                <c:pt idx="202">
                  <c:v>1487719.9859932</c:v>
                </c:pt>
                <c:pt idx="203">
                  <c:v>1487708.0277751999</c:v>
                </c:pt>
                <c:pt idx="204">
                  <c:v>1487695.9747882201</c:v>
                </c:pt>
                <c:pt idx="205">
                  <c:v>1487710.5212419201</c:v>
                </c:pt>
                <c:pt idx="206">
                  <c:v>1487711.06245092</c:v>
                </c:pt>
                <c:pt idx="207">
                  <c:v>1487707.23204044</c:v>
                </c:pt>
                <c:pt idx="208">
                  <c:v>1487697.7724778601</c:v>
                </c:pt>
                <c:pt idx="209">
                  <c:v>1487723.21411754</c:v>
                </c:pt>
                <c:pt idx="210">
                  <c:v>1487704.5066539601</c:v>
                </c:pt>
                <c:pt idx="211">
                  <c:v>1487708.90533122</c:v>
                </c:pt>
                <c:pt idx="212">
                  <c:v>1487682.9977053402</c:v>
                </c:pt>
                <c:pt idx="213">
                  <c:v>1487706.3848743602</c:v>
                </c:pt>
                <c:pt idx="214">
                  <c:v>1487690.6462994798</c:v>
                </c:pt>
                <c:pt idx="215">
                  <c:v>1487718.73511956</c:v>
                </c:pt>
                <c:pt idx="216">
                  <c:v>1487707.31731668</c:v>
                </c:pt>
                <c:pt idx="217">
                  <c:v>1487686.2443309999</c:v>
                </c:pt>
                <c:pt idx="218">
                  <c:v>1487693.0022256002</c:v>
                </c:pt>
                <c:pt idx="219">
                  <c:v>1487685.42082468</c:v>
                </c:pt>
                <c:pt idx="220">
                  <c:v>1487705.4357854798</c:v>
                </c:pt>
                <c:pt idx="221">
                  <c:v>1487706.4093742801</c:v>
                </c:pt>
                <c:pt idx="222">
                  <c:v>1487706.98190772</c:v>
                </c:pt>
                <c:pt idx="223">
                  <c:v>1487698.7968838802</c:v>
                </c:pt>
                <c:pt idx="224">
                  <c:v>1487707.3276744999</c:v>
                </c:pt>
                <c:pt idx="225">
                  <c:v>1487705.3492329801</c:v>
                </c:pt>
                <c:pt idx="226">
                  <c:v>1487700.26251096</c:v>
                </c:pt>
                <c:pt idx="227">
                  <c:v>1487704.8811624001</c:v>
                </c:pt>
                <c:pt idx="228">
                  <c:v>1487708.91887168</c:v>
                </c:pt>
                <c:pt idx="229">
                  <c:v>1487705.2930010001</c:v>
                </c:pt>
                <c:pt idx="230">
                  <c:v>1487698.60973468</c:v>
                </c:pt>
                <c:pt idx="231">
                  <c:v>1487696.1712859799</c:v>
                </c:pt>
                <c:pt idx="232">
                  <c:v>1487704.9276043798</c:v>
                </c:pt>
                <c:pt idx="233">
                  <c:v>1487702.7818927001</c:v>
                </c:pt>
                <c:pt idx="234">
                  <c:v>1487706.1044763001</c:v>
                </c:pt>
                <c:pt idx="235">
                  <c:v>1487700.1645646801</c:v>
                </c:pt>
                <c:pt idx="236">
                  <c:v>1487694.2603758802</c:v>
                </c:pt>
                <c:pt idx="237">
                  <c:v>1487698.6085687799</c:v>
                </c:pt>
                <c:pt idx="238">
                  <c:v>1487702.26393584</c:v>
                </c:pt>
                <c:pt idx="239">
                  <c:v>1487700.8411551397</c:v>
                </c:pt>
                <c:pt idx="240">
                  <c:v>1487702.0913221198</c:v>
                </c:pt>
                <c:pt idx="241">
                  <c:v>1487699.8771623201</c:v>
                </c:pt>
                <c:pt idx="242">
                  <c:v>1487703.4470680202</c:v>
                </c:pt>
                <c:pt idx="243">
                  <c:v>1487698.6785334598</c:v>
                </c:pt>
                <c:pt idx="244">
                  <c:v>1487703.3050525</c:v>
                </c:pt>
                <c:pt idx="245">
                  <c:v>1487701.9587762</c:v>
                </c:pt>
                <c:pt idx="246">
                  <c:v>1487700.2693212398</c:v>
                </c:pt>
                <c:pt idx="247">
                  <c:v>1487700.2084523598</c:v>
                </c:pt>
              </c:numCache>
            </c:numRef>
          </c:val>
          <c:extLst>
            <c:ext xmlns:c16="http://schemas.microsoft.com/office/drawing/2014/chart" uri="{C3380CC4-5D6E-409C-BE32-E72D297353CC}">
              <c16:uniqueId val="{00000000-A337-4E90-B712-4257EBD06896}"/>
            </c:ext>
          </c:extLst>
        </c:ser>
        <c:dLbls>
          <c:dLblPos val="outEnd"/>
          <c:showLegendKey val="0"/>
          <c:showVal val="1"/>
          <c:showCatName val="0"/>
          <c:showSerName val="0"/>
          <c:showPercent val="0"/>
          <c:showBubbleSize val="0"/>
        </c:dLbls>
        <c:gapWidth val="80"/>
        <c:axId val="319143176"/>
        <c:axId val="320686856"/>
      </c:barChart>
      <c:catAx>
        <c:axId val="319143176"/>
        <c:scaling>
          <c:orientation val="maxMin"/>
        </c:scaling>
        <c:delete val="0"/>
        <c:axPos val="l"/>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20" normalizeH="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pt-BR"/>
          </a:p>
        </c:txPr>
        <c:crossAx val="320686856"/>
        <c:crosses val="autoZero"/>
        <c:auto val="1"/>
        <c:lblAlgn val="ctr"/>
        <c:lblOffset val="100"/>
        <c:noMultiLvlLbl val="0"/>
      </c:catAx>
      <c:valAx>
        <c:axId val="320686856"/>
        <c:scaling>
          <c:orientation val="minMax"/>
        </c:scaling>
        <c:delete val="1"/>
        <c:axPos val="t"/>
        <c:majorGridlines>
          <c:spPr>
            <a:ln w="9525" cap="flat" cmpd="sng" algn="ctr">
              <a:solidFill>
                <a:schemeClr val="tx1">
                  <a:lumMod val="5000"/>
                  <a:lumOff val="95000"/>
                </a:schemeClr>
              </a:solidFill>
              <a:round/>
            </a:ln>
            <a:effectLst/>
          </c:spPr>
        </c:majorGridlines>
        <c:numFmt formatCode="&quot;R$&quot;#,##0.00" sourceLinked="1"/>
        <c:majorTickMark val="none"/>
        <c:minorTickMark val="none"/>
        <c:tickLblPos val="nextTo"/>
        <c:crossAx val="319143176"/>
        <c:crosses val="autoZero"/>
        <c:crossBetween val="between"/>
      </c:valAx>
      <c:spPr>
        <a:no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REF!"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27213</xdr:colOff>
      <xdr:row>2</xdr:row>
      <xdr:rowOff>68033</xdr:rowOff>
    </xdr:from>
    <xdr:to>
      <xdr:col>11</xdr:col>
      <xdr:colOff>598714</xdr:colOff>
      <xdr:row>45</xdr:row>
      <xdr:rowOff>0</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19050</xdr:colOff>
          <xdr:row>32</xdr:row>
          <xdr:rowOff>0</xdr:rowOff>
        </xdr:from>
        <xdr:to>
          <xdr:col>1</xdr:col>
          <xdr:colOff>1933575</xdr:colOff>
          <xdr:row>33</xdr:row>
          <xdr:rowOff>9525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C00000"/>
            </a:solidFill>
            <a:ln w="9525">
              <a:solidFill>
                <a:srgbClr val="FFFFFF"/>
              </a:solidFill>
              <a:miter lim="800000"/>
              <a:headEnd/>
              <a:tailEnd/>
            </a:ln>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Travar Cálculo</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Emiss&#245;es/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BANK"/>
      <sheetName val="PLAYERS"/>
    </sheetNames>
    <sheetDataSet>
      <sheetData sheetId="0">
        <row r="1">
          <cell r="B1" t="str">
            <v>Código Série</v>
          </cell>
          <cell r="C1" t="str">
            <v>IF</v>
          </cell>
          <cell r="D1" t="str">
            <v>ISIN</v>
          </cell>
          <cell r="E1" t="str">
            <v>Apelido</v>
          </cell>
          <cell r="F1" t="str">
            <v>Empresa</v>
          </cell>
          <cell r="G1" t="str">
            <v>Status</v>
          </cell>
          <cell r="H1" t="str">
            <v>Emissão</v>
          </cell>
          <cell r="I1" t="str">
            <v>Série</v>
          </cell>
          <cell r="J1" t="str">
            <v>Tipo</v>
          </cell>
          <cell r="Q1" t="str">
            <v>Data de Emissão</v>
          </cell>
          <cell r="S1" t="str">
            <v>Vencimento</v>
          </cell>
          <cell r="T1" t="str">
            <v>1a Data de Aniversário</v>
          </cell>
          <cell r="W1" t="str">
            <v>Periodicidade do Aniversário</v>
          </cell>
          <cell r="X1" t="str">
            <v>Defasagem Pagamento</v>
          </cell>
          <cell r="Y1" t="str">
            <v>QTDE EMITIDA</v>
          </cell>
          <cell r="Z1" t="str">
            <v>VOLUME</v>
          </cell>
          <cell r="AA1" t="str">
            <v>PU de Emissão</v>
          </cell>
          <cell r="AB1" t="str">
            <v>Tipo Cálculo</v>
          </cell>
          <cell r="AC1" t="str">
            <v>Indexador</v>
          </cell>
          <cell r="AD1" t="str">
            <v>Var / NI</v>
          </cell>
          <cell r="AE1" t="str">
            <v>Defasagem</v>
          </cell>
          <cell r="AF1" t="str">
            <v>Periodicidade de CM</v>
          </cell>
          <cell r="AG1" t="str">
            <v>% Taxa Flutuante</v>
          </cell>
          <cell r="AH1" t="str">
            <v>Dia de Referência</v>
          </cell>
          <cell r="AI1" t="str">
            <v>Tipo Remuneração</v>
          </cell>
          <cell r="AJ1" t="str">
            <v>Taxa de Juros Pré/Spread</v>
          </cell>
          <cell r="AK1" t="str">
            <v>Periodicidade de Juros</v>
          </cell>
          <cell r="AL1" t="str">
            <v>Base Cálculo</v>
          </cell>
        </row>
        <row r="2">
          <cell r="B2" t="str">
            <v>CIA01-BIB01-01</v>
          </cell>
          <cell r="C2" t="str">
            <v>13A0003720</v>
          </cell>
          <cell r="D2" t="str">
            <v>-</v>
          </cell>
          <cell r="E2" t="str">
            <v>BIB</v>
          </cell>
          <cell r="F2" t="str">
            <v>ISEC</v>
          </cell>
          <cell r="G2" t="str">
            <v>Ativo</v>
          </cell>
          <cell r="H2">
            <v>1</v>
          </cell>
          <cell r="I2">
            <v>1</v>
          </cell>
          <cell r="J2" t="str">
            <v>Única</v>
          </cell>
          <cell r="Q2">
            <v>41276</v>
          </cell>
          <cell r="S2">
            <v>43472</v>
          </cell>
          <cell r="T2">
            <v>41281</v>
          </cell>
          <cell r="W2" t="str">
            <v>Mensal</v>
          </cell>
          <cell r="X2">
            <v>0</v>
          </cell>
          <cell r="Y2">
            <v>10</v>
          </cell>
          <cell r="Z2">
            <v>3070272.5</v>
          </cell>
          <cell r="AA2">
            <v>307027.25</v>
          </cell>
          <cell r="AB2" t="str">
            <v>Carrega</v>
          </cell>
          <cell r="AC2" t="str">
            <v>IGPM</v>
          </cell>
          <cell r="AD2" t="str">
            <v>NI</v>
          </cell>
          <cell r="AE2">
            <v>-2</v>
          </cell>
          <cell r="AF2" t="str">
            <v>Mensal</v>
          </cell>
          <cell r="AG2">
            <v>1</v>
          </cell>
          <cell r="AH2">
            <v>1</v>
          </cell>
          <cell r="AI2" t="str">
            <v>Saldo</v>
          </cell>
          <cell r="AJ2">
            <v>0.115</v>
          </cell>
          <cell r="AK2" t="str">
            <v>Mensal</v>
          </cell>
          <cell r="AL2">
            <v>360</v>
          </cell>
        </row>
        <row r="3">
          <cell r="B3" t="str">
            <v>CIA02-CNL01-02</v>
          </cell>
          <cell r="C3" t="str">
            <v>13A0008892</v>
          </cell>
          <cell r="D3" t="str">
            <v>-</v>
          </cell>
          <cell r="E3" t="str">
            <v>CNL</v>
          </cell>
          <cell r="F3" t="str">
            <v>ISEC</v>
          </cell>
          <cell r="G3" t="str">
            <v>Ativo</v>
          </cell>
          <cell r="H3">
            <v>1</v>
          </cell>
          <cell r="I3">
            <v>2</v>
          </cell>
          <cell r="J3" t="str">
            <v>Única</v>
          </cell>
          <cell r="Q3">
            <v>41281</v>
          </cell>
          <cell r="S3">
            <v>43472</v>
          </cell>
          <cell r="T3">
            <v>41312</v>
          </cell>
          <cell r="W3" t="str">
            <v>Mensal</v>
          </cell>
          <cell r="X3">
            <v>0</v>
          </cell>
          <cell r="Y3">
            <v>33</v>
          </cell>
          <cell r="Z3">
            <v>10000000</v>
          </cell>
          <cell r="AA3">
            <v>303030.30303000001</v>
          </cell>
          <cell r="AB3" t="str">
            <v>Carrega</v>
          </cell>
          <cell r="AC3" t="str">
            <v>IGPM</v>
          </cell>
          <cell r="AD3" t="str">
            <v>NI</v>
          </cell>
          <cell r="AE3">
            <v>-2</v>
          </cell>
          <cell r="AF3" t="str">
            <v>Mensal</v>
          </cell>
          <cell r="AG3">
            <v>1</v>
          </cell>
          <cell r="AH3">
            <v>1</v>
          </cell>
          <cell r="AI3" t="str">
            <v>Saldo</v>
          </cell>
          <cell r="AJ3">
            <v>9.7000000000000003E-2</v>
          </cell>
          <cell r="AK3" t="str">
            <v>Mensal</v>
          </cell>
          <cell r="AL3">
            <v>360</v>
          </cell>
        </row>
        <row r="4">
          <cell r="B4" t="str">
            <v>CIA03-ECX01-03</v>
          </cell>
          <cell r="C4" t="str">
            <v>13E0042787</v>
          </cell>
          <cell r="D4" t="str">
            <v>-</v>
          </cell>
          <cell r="E4" t="str">
            <v>ECOMAX</v>
          </cell>
          <cell r="F4" t="str">
            <v>ISEC</v>
          </cell>
          <cell r="G4" t="str">
            <v>Ativo</v>
          </cell>
          <cell r="H4">
            <v>1</v>
          </cell>
          <cell r="I4">
            <v>3</v>
          </cell>
          <cell r="J4" t="str">
            <v>Única</v>
          </cell>
          <cell r="Q4">
            <v>41416</v>
          </cell>
          <cell r="S4">
            <v>43623</v>
          </cell>
          <cell r="T4">
            <v>41462</v>
          </cell>
          <cell r="W4" t="str">
            <v>Mensal</v>
          </cell>
          <cell r="X4">
            <v>0</v>
          </cell>
          <cell r="Y4">
            <v>49</v>
          </cell>
          <cell r="Z4">
            <v>14971561.24</v>
          </cell>
          <cell r="AA4">
            <v>305542.06612244999</v>
          </cell>
          <cell r="AB4" t="str">
            <v>Carrega</v>
          </cell>
          <cell r="AC4" t="str">
            <v>IGPM</v>
          </cell>
          <cell r="AD4" t="str">
            <v>NI</v>
          </cell>
          <cell r="AE4">
            <v>-2</v>
          </cell>
          <cell r="AF4" t="str">
            <v>Mensal</v>
          </cell>
          <cell r="AG4">
            <v>1</v>
          </cell>
          <cell r="AH4">
            <v>1</v>
          </cell>
          <cell r="AI4" t="str">
            <v>Saldo</v>
          </cell>
          <cell r="AJ4">
            <v>9.1999999999999998E-2</v>
          </cell>
          <cell r="AK4" t="str">
            <v>Mensal</v>
          </cell>
          <cell r="AL4">
            <v>360</v>
          </cell>
        </row>
        <row r="5">
          <cell r="B5" t="str">
            <v>CIA04-DAC01-04</v>
          </cell>
          <cell r="C5" t="str">
            <v>13K0035657</v>
          </cell>
          <cell r="D5" t="str">
            <v>-</v>
          </cell>
          <cell r="E5" t="str">
            <v>DACON</v>
          </cell>
          <cell r="F5" t="str">
            <v>ISEC</v>
          </cell>
          <cell r="G5" t="str">
            <v>Ativo</v>
          </cell>
          <cell r="H5">
            <v>1</v>
          </cell>
          <cell r="I5">
            <v>4</v>
          </cell>
          <cell r="J5" t="str">
            <v>Única</v>
          </cell>
          <cell r="Q5">
            <v>41579</v>
          </cell>
          <cell r="S5">
            <v>43166</v>
          </cell>
          <cell r="T5">
            <v>41585</v>
          </cell>
          <cell r="W5" t="str">
            <v>Mensal</v>
          </cell>
          <cell r="X5">
            <v>0</v>
          </cell>
          <cell r="Y5">
            <v>55</v>
          </cell>
          <cell r="Z5">
            <v>16803415.510000002</v>
          </cell>
          <cell r="AA5">
            <v>305516.64569956</v>
          </cell>
          <cell r="AB5" t="str">
            <v>Descarrega</v>
          </cell>
          <cell r="AC5" t="str">
            <v>CDI</v>
          </cell>
          <cell r="AD5" t="str">
            <v>Var</v>
          </cell>
          <cell r="AE5">
            <v>-2</v>
          </cell>
          <cell r="AF5" t="str">
            <v>Mensal</v>
          </cell>
          <cell r="AG5">
            <v>1</v>
          </cell>
          <cell r="AH5">
            <v>1</v>
          </cell>
          <cell r="AI5" t="str">
            <v>Parcela</v>
          </cell>
          <cell r="AJ5">
            <v>0</v>
          </cell>
          <cell r="AK5" t="str">
            <v>Mensal</v>
          </cell>
          <cell r="AL5">
            <v>252</v>
          </cell>
        </row>
        <row r="6">
          <cell r="B6" t="str">
            <v>CIA05-FLA01-05</v>
          </cell>
          <cell r="C6" t="str">
            <v>13K0072448</v>
          </cell>
          <cell r="D6" t="str">
            <v>-</v>
          </cell>
          <cell r="E6" t="str">
            <v>FLACAM</v>
          </cell>
          <cell r="F6" t="str">
            <v>ISEC</v>
          </cell>
          <cell r="G6" t="str">
            <v>Ativo</v>
          </cell>
          <cell r="H6">
            <v>1</v>
          </cell>
          <cell r="I6">
            <v>5</v>
          </cell>
          <cell r="J6" t="str">
            <v>Única</v>
          </cell>
          <cell r="Q6">
            <v>41585</v>
          </cell>
          <cell r="S6">
            <v>45968</v>
          </cell>
          <cell r="T6">
            <v>41615</v>
          </cell>
          <cell r="W6" t="str">
            <v>Mensal</v>
          </cell>
          <cell r="X6">
            <v>0</v>
          </cell>
          <cell r="Y6">
            <v>25</v>
          </cell>
          <cell r="Z6">
            <v>25000000</v>
          </cell>
          <cell r="AA6">
            <v>1000000</v>
          </cell>
          <cell r="AB6" t="str">
            <v>Carrega</v>
          </cell>
          <cell r="AC6" t="str">
            <v>IGPM</v>
          </cell>
          <cell r="AD6" t="str">
            <v>NI</v>
          </cell>
          <cell r="AE6">
            <v>-2</v>
          </cell>
          <cell r="AF6" t="str">
            <v>Mensal</v>
          </cell>
          <cell r="AG6">
            <v>1</v>
          </cell>
          <cell r="AH6">
            <v>1</v>
          </cell>
          <cell r="AI6" t="str">
            <v>Saldo</v>
          </cell>
          <cell r="AJ6">
            <v>0.08</v>
          </cell>
          <cell r="AK6" t="str">
            <v>Mensal</v>
          </cell>
          <cell r="AL6">
            <v>360</v>
          </cell>
        </row>
        <row r="7">
          <cell r="B7" t="str">
            <v>CIA06-VIT01-06</v>
          </cell>
          <cell r="C7" t="str">
            <v>13L0049128</v>
          </cell>
          <cell r="D7" t="str">
            <v>-</v>
          </cell>
          <cell r="E7" t="str">
            <v>VITACON</v>
          </cell>
          <cell r="F7" t="str">
            <v>ISEC</v>
          </cell>
          <cell r="G7" t="str">
            <v>Ativo</v>
          </cell>
          <cell r="H7">
            <v>1</v>
          </cell>
          <cell r="I7">
            <v>6</v>
          </cell>
          <cell r="J7" t="str">
            <v>Sênior</v>
          </cell>
          <cell r="Q7">
            <v>41627</v>
          </cell>
          <cell r="S7">
            <v>43441</v>
          </cell>
          <cell r="T7">
            <v>41646</v>
          </cell>
          <cell r="W7" t="str">
            <v>Mensal</v>
          </cell>
          <cell r="X7">
            <v>0</v>
          </cell>
          <cell r="Y7">
            <v>62</v>
          </cell>
          <cell r="Z7">
            <v>18800000</v>
          </cell>
          <cell r="AA7">
            <v>303225.80645162001</v>
          </cell>
          <cell r="AB7" t="str">
            <v>Descarrega</v>
          </cell>
          <cell r="AC7" t="str">
            <v>CDI</v>
          </cell>
          <cell r="AD7" t="str">
            <v>Var</v>
          </cell>
          <cell r="AE7">
            <v>-2</v>
          </cell>
          <cell r="AF7" t="str">
            <v>Mensal</v>
          </cell>
          <cell r="AG7">
            <v>1</v>
          </cell>
          <cell r="AH7">
            <v>1</v>
          </cell>
          <cell r="AI7" t="str">
            <v>Saldo</v>
          </cell>
          <cell r="AJ7">
            <v>2.8000000000000001E-2</v>
          </cell>
          <cell r="AK7" t="str">
            <v>Mensal</v>
          </cell>
          <cell r="AL7">
            <v>252</v>
          </cell>
        </row>
        <row r="8">
          <cell r="B8" t="str">
            <v>CIA06-VIT01-07</v>
          </cell>
          <cell r="C8" t="str">
            <v>13L0049248</v>
          </cell>
          <cell r="D8" t="str">
            <v>-</v>
          </cell>
          <cell r="E8" t="str">
            <v>VITACON</v>
          </cell>
          <cell r="F8" t="str">
            <v>ISEC</v>
          </cell>
          <cell r="G8" t="str">
            <v>Ativo</v>
          </cell>
          <cell r="H8">
            <v>1</v>
          </cell>
          <cell r="I8">
            <v>7</v>
          </cell>
          <cell r="J8" t="str">
            <v>Subordinada</v>
          </cell>
          <cell r="Q8">
            <v>41627</v>
          </cell>
          <cell r="S8">
            <v>43441</v>
          </cell>
          <cell r="T8">
            <v>41646</v>
          </cell>
          <cell r="W8" t="str">
            <v>Mensal</v>
          </cell>
          <cell r="X8">
            <v>0</v>
          </cell>
          <cell r="Y8">
            <v>14</v>
          </cell>
          <cell r="Z8">
            <v>4700000</v>
          </cell>
          <cell r="AA8">
            <v>335714.28571428999</v>
          </cell>
          <cell r="AB8" t="str">
            <v>Descarrega</v>
          </cell>
          <cell r="AC8" t="str">
            <v>CDI</v>
          </cell>
          <cell r="AD8" t="str">
            <v>Var</v>
          </cell>
          <cell r="AE8">
            <v>-2</v>
          </cell>
          <cell r="AF8" t="str">
            <v>Mensal</v>
          </cell>
          <cell r="AG8">
            <v>1</v>
          </cell>
          <cell r="AH8">
            <v>1</v>
          </cell>
          <cell r="AI8" t="str">
            <v>Saldo</v>
          </cell>
          <cell r="AJ8">
            <v>2.8000000000000001E-2</v>
          </cell>
          <cell r="AK8" t="str">
            <v>Mensal</v>
          </cell>
          <cell r="AL8">
            <v>252</v>
          </cell>
        </row>
        <row r="9">
          <cell r="B9" t="str">
            <v>CIA08-ECO01-08</v>
          </cell>
          <cell r="C9" t="str">
            <v>14F0691837</v>
          </cell>
          <cell r="D9" t="str">
            <v>-</v>
          </cell>
          <cell r="E9" t="str">
            <v>ECOCIL</v>
          </cell>
          <cell r="F9" t="str">
            <v>ISEC</v>
          </cell>
          <cell r="G9" t="str">
            <v>Ativo</v>
          </cell>
          <cell r="H9">
            <v>1</v>
          </cell>
          <cell r="I9">
            <v>8</v>
          </cell>
          <cell r="J9" t="str">
            <v>Única</v>
          </cell>
          <cell r="Q9">
            <v>41820</v>
          </cell>
          <cell r="S9">
            <v>44625</v>
          </cell>
          <cell r="T9">
            <v>41825</v>
          </cell>
          <cell r="W9" t="str">
            <v>Mensal</v>
          </cell>
          <cell r="X9">
            <v>0</v>
          </cell>
          <cell r="Y9">
            <v>70</v>
          </cell>
          <cell r="Z9">
            <v>21000000</v>
          </cell>
          <cell r="AA9">
            <v>300000</v>
          </cell>
          <cell r="AB9" t="str">
            <v>Carrega</v>
          </cell>
          <cell r="AC9" t="str">
            <v>IGPM</v>
          </cell>
          <cell r="AD9" t="str">
            <v>NI</v>
          </cell>
          <cell r="AE9">
            <v>-2</v>
          </cell>
          <cell r="AF9" t="str">
            <v>Mensal</v>
          </cell>
          <cell r="AG9">
            <v>1</v>
          </cell>
          <cell r="AH9">
            <v>1</v>
          </cell>
          <cell r="AI9" t="str">
            <v>Saldo</v>
          </cell>
          <cell r="AJ9">
            <v>0.129</v>
          </cell>
          <cell r="AK9" t="str">
            <v>Mensal</v>
          </cell>
          <cell r="AL9">
            <v>360</v>
          </cell>
        </row>
        <row r="10">
          <cell r="B10" t="str">
            <v>CIB01-CON01-01</v>
          </cell>
          <cell r="C10" t="str">
            <v>13B0006454</v>
          </cell>
          <cell r="D10" t="str">
            <v>-</v>
          </cell>
          <cell r="E10" t="str">
            <v>CONSPAR</v>
          </cell>
          <cell r="F10" t="str">
            <v>ISEC</v>
          </cell>
          <cell r="G10" t="str">
            <v>Ativo</v>
          </cell>
          <cell r="H10">
            <v>2</v>
          </cell>
          <cell r="I10">
            <v>1</v>
          </cell>
          <cell r="J10" t="str">
            <v>Única</v>
          </cell>
          <cell r="Q10">
            <v>41312</v>
          </cell>
          <cell r="S10">
            <v>44964</v>
          </cell>
          <cell r="T10">
            <v>41340</v>
          </cell>
          <cell r="W10" t="str">
            <v>Mensal</v>
          </cell>
          <cell r="X10">
            <v>0</v>
          </cell>
          <cell r="Y10">
            <v>110</v>
          </cell>
          <cell r="Z10">
            <v>33058895.440000001</v>
          </cell>
          <cell r="AA10">
            <v>300535.41309091001</v>
          </cell>
          <cell r="AB10" t="str">
            <v>Carrega</v>
          </cell>
          <cell r="AC10" t="str">
            <v>IGPM</v>
          </cell>
          <cell r="AD10" t="str">
            <v>NI</v>
          </cell>
          <cell r="AE10">
            <v>-2</v>
          </cell>
          <cell r="AF10" t="str">
            <v>Mensal</v>
          </cell>
          <cell r="AG10">
            <v>1</v>
          </cell>
          <cell r="AH10">
            <v>1</v>
          </cell>
          <cell r="AI10" t="str">
            <v>Saldo</v>
          </cell>
          <cell r="AJ10">
            <v>9.5000000000000001E-2</v>
          </cell>
          <cell r="AK10" t="str">
            <v>Mensal</v>
          </cell>
          <cell r="AL10">
            <v>360</v>
          </cell>
        </row>
        <row r="11">
          <cell r="B11" t="str">
            <v>CIB02-LUC01-02</v>
          </cell>
          <cell r="C11" t="str">
            <v>13F0051911</v>
          </cell>
          <cell r="D11" t="str">
            <v>BRIMWLCRI047</v>
          </cell>
          <cell r="E11" t="str">
            <v>LUCIO</v>
          </cell>
          <cell r="F11" t="str">
            <v>ISEC</v>
          </cell>
          <cell r="G11" t="str">
            <v>Ativo</v>
          </cell>
          <cell r="H11">
            <v>2</v>
          </cell>
          <cell r="I11">
            <v>2</v>
          </cell>
          <cell r="J11" t="str">
            <v>Sênior</v>
          </cell>
          <cell r="Q11">
            <v>41457</v>
          </cell>
          <cell r="S11">
            <v>44811</v>
          </cell>
          <cell r="T11">
            <v>41493</v>
          </cell>
          <cell r="W11" t="str">
            <v>Mensal</v>
          </cell>
          <cell r="X11">
            <v>0</v>
          </cell>
          <cell r="Y11">
            <v>140</v>
          </cell>
          <cell r="Z11">
            <v>42090488.469999999</v>
          </cell>
          <cell r="AA11">
            <v>300646.34620124003</v>
          </cell>
          <cell r="AB11" t="str">
            <v>Carrega</v>
          </cell>
          <cell r="AC11" t="str">
            <v>IGPM</v>
          </cell>
          <cell r="AD11" t="str">
            <v>NI</v>
          </cell>
          <cell r="AE11">
            <v>-3</v>
          </cell>
          <cell r="AF11" t="str">
            <v>Mensal</v>
          </cell>
          <cell r="AG11">
            <v>1</v>
          </cell>
          <cell r="AH11">
            <v>1</v>
          </cell>
          <cell r="AI11" t="str">
            <v>Saldo</v>
          </cell>
          <cell r="AJ11">
            <v>0.12</v>
          </cell>
          <cell r="AK11" t="str">
            <v>Mensal</v>
          </cell>
          <cell r="AL11">
            <v>360</v>
          </cell>
        </row>
        <row r="12">
          <cell r="B12" t="str">
            <v>CIB02-LUC01-03</v>
          </cell>
          <cell r="C12" t="str">
            <v>13F0051994</v>
          </cell>
          <cell r="D12" t="str">
            <v>-</v>
          </cell>
          <cell r="E12" t="str">
            <v>LUCIO</v>
          </cell>
          <cell r="F12" t="str">
            <v>ISEC</v>
          </cell>
          <cell r="G12" t="str">
            <v>Ativo</v>
          </cell>
          <cell r="H12">
            <v>2</v>
          </cell>
          <cell r="I12">
            <v>3</v>
          </cell>
          <cell r="J12" t="str">
            <v>Mezz</v>
          </cell>
          <cell r="Q12">
            <v>41457</v>
          </cell>
          <cell r="S12">
            <v>44811</v>
          </cell>
          <cell r="T12">
            <v>41493</v>
          </cell>
          <cell r="W12" t="str">
            <v>Mensal</v>
          </cell>
          <cell r="X12">
            <v>0</v>
          </cell>
          <cell r="Y12">
            <v>7</v>
          </cell>
          <cell r="Z12">
            <v>2246611.17</v>
          </cell>
          <cell r="AA12">
            <v>320944.45279385999</v>
          </cell>
          <cell r="AB12" t="str">
            <v>Carrega</v>
          </cell>
          <cell r="AC12" t="str">
            <v>IGPM</v>
          </cell>
          <cell r="AD12" t="str">
            <v>NI</v>
          </cell>
          <cell r="AE12">
            <v>-3</v>
          </cell>
          <cell r="AF12" t="str">
            <v>Mensal</v>
          </cell>
          <cell r="AG12">
            <v>1</v>
          </cell>
          <cell r="AH12">
            <v>1</v>
          </cell>
          <cell r="AI12" t="str">
            <v>Saldo</v>
          </cell>
          <cell r="AJ12">
            <v>0.12</v>
          </cell>
          <cell r="AK12" t="str">
            <v>Mensal</v>
          </cell>
          <cell r="AL12">
            <v>360</v>
          </cell>
        </row>
        <row r="13">
          <cell r="B13" t="str">
            <v>CIB02-LUC01-04</v>
          </cell>
          <cell r="C13" t="str">
            <v>13G0012201</v>
          </cell>
          <cell r="D13" t="str">
            <v>-</v>
          </cell>
          <cell r="E13" t="str">
            <v>LUCIO</v>
          </cell>
          <cell r="F13" t="str">
            <v>ISEC</v>
          </cell>
          <cell r="G13" t="str">
            <v>Ativo</v>
          </cell>
          <cell r="H13">
            <v>2</v>
          </cell>
          <cell r="I13">
            <v>4</v>
          </cell>
          <cell r="J13" t="str">
            <v>Junior</v>
          </cell>
          <cell r="Q13">
            <v>41457</v>
          </cell>
          <cell r="S13">
            <v>44811</v>
          </cell>
          <cell r="T13">
            <v>41493</v>
          </cell>
          <cell r="W13" t="str">
            <v>Mensal</v>
          </cell>
          <cell r="X13">
            <v>0</v>
          </cell>
          <cell r="Y13">
            <v>1</v>
          </cell>
          <cell r="Z13">
            <v>300174.21000000002</v>
          </cell>
          <cell r="AA13">
            <v>300174.20563952997</v>
          </cell>
          <cell r="AB13" t="str">
            <v>Carrega</v>
          </cell>
          <cell r="AC13" t="str">
            <v>IGPM</v>
          </cell>
          <cell r="AD13" t="str">
            <v>NI</v>
          </cell>
          <cell r="AE13">
            <v>-3</v>
          </cell>
          <cell r="AF13" t="str">
            <v>Mensal</v>
          </cell>
          <cell r="AG13">
            <v>1</v>
          </cell>
          <cell r="AH13">
            <v>1</v>
          </cell>
          <cell r="AI13" t="str">
            <v>Saldo</v>
          </cell>
          <cell r="AJ13">
            <v>0.12</v>
          </cell>
          <cell r="AK13" t="str">
            <v>Mensal</v>
          </cell>
          <cell r="AL13">
            <v>360</v>
          </cell>
        </row>
        <row r="14">
          <cell r="B14" t="str">
            <v>CIB05-ESS02-05</v>
          </cell>
          <cell r="C14" t="str">
            <v>15L0676347</v>
          </cell>
          <cell r="D14" t="str">
            <v>BRIMWLCRI0G8</v>
          </cell>
          <cell r="E14" t="str">
            <v>ESSER 2</v>
          </cell>
          <cell r="F14" t="str">
            <v>ISEC</v>
          </cell>
          <cell r="G14" t="str">
            <v>Ativo</v>
          </cell>
          <cell r="H14">
            <v>2</v>
          </cell>
          <cell r="I14">
            <v>5</v>
          </cell>
          <cell r="J14" t="str">
            <v>Sênior</v>
          </cell>
          <cell r="Q14">
            <v>42353</v>
          </cell>
          <cell r="S14">
            <v>44545</v>
          </cell>
          <cell r="T14">
            <v>42444</v>
          </cell>
          <cell r="W14" t="str">
            <v>Trimestral</v>
          </cell>
          <cell r="X14">
            <v>0</v>
          </cell>
          <cell r="Y14">
            <v>786</v>
          </cell>
          <cell r="Z14">
            <v>39330000</v>
          </cell>
          <cell r="AA14">
            <v>50038.167938940001</v>
          </cell>
          <cell r="AB14" t="str">
            <v>Descarrega</v>
          </cell>
          <cell r="AC14" t="str">
            <v>CDI</v>
          </cell>
          <cell r="AD14" t="str">
            <v>Var</v>
          </cell>
          <cell r="AE14">
            <v>-1</v>
          </cell>
          <cell r="AF14" t="str">
            <v>Trimestral</v>
          </cell>
          <cell r="AG14">
            <v>1</v>
          </cell>
          <cell r="AH14">
            <v>1</v>
          </cell>
          <cell r="AI14" t="str">
            <v>Saldo</v>
          </cell>
          <cell r="AJ14">
            <v>3.1E-2</v>
          </cell>
          <cell r="AK14" t="str">
            <v>Trimestral</v>
          </cell>
          <cell r="AL14">
            <v>252</v>
          </cell>
        </row>
        <row r="15">
          <cell r="B15" t="str">
            <v>CIB05-ESS02-06</v>
          </cell>
          <cell r="C15" t="str">
            <v>15L0676771</v>
          </cell>
          <cell r="D15" t="str">
            <v>BRIMWLCRI0H6</v>
          </cell>
          <cell r="E15" t="str">
            <v>ESSER 2</v>
          </cell>
          <cell r="F15" t="str">
            <v>ISEC</v>
          </cell>
          <cell r="G15" t="str">
            <v>Ativo</v>
          </cell>
          <cell r="H15">
            <v>2</v>
          </cell>
          <cell r="I15">
            <v>6</v>
          </cell>
          <cell r="J15" t="str">
            <v>Junior</v>
          </cell>
          <cell r="Q15">
            <v>42353</v>
          </cell>
          <cell r="S15">
            <v>44545</v>
          </cell>
          <cell r="T15">
            <v>42444</v>
          </cell>
          <cell r="W15" t="str">
            <v>Trimestral</v>
          </cell>
          <cell r="X15">
            <v>0</v>
          </cell>
          <cell r="Y15">
            <v>87</v>
          </cell>
          <cell r="Z15">
            <v>4370000</v>
          </cell>
          <cell r="AA15">
            <v>50229.885057479994</v>
          </cell>
          <cell r="AB15" t="str">
            <v>Descarrega</v>
          </cell>
          <cell r="AC15" t="str">
            <v>CDI</v>
          </cell>
          <cell r="AD15" t="str">
            <v>Var</v>
          </cell>
          <cell r="AE15">
            <v>-1</v>
          </cell>
          <cell r="AF15" t="str">
            <v>Trimestral</v>
          </cell>
          <cell r="AG15">
            <v>1</v>
          </cell>
          <cell r="AH15">
            <v>1</v>
          </cell>
          <cell r="AI15" t="str">
            <v>Saldo</v>
          </cell>
          <cell r="AJ15">
            <v>4.4999999999999998E-2</v>
          </cell>
          <cell r="AK15" t="str">
            <v>Trimestral</v>
          </cell>
          <cell r="AL15">
            <v>252</v>
          </cell>
        </row>
        <row r="16">
          <cell r="B16" t="str">
            <v>CIC01-CHB01-01</v>
          </cell>
          <cell r="C16" t="str">
            <v>14G0412584</v>
          </cell>
          <cell r="D16" t="str">
            <v>BRIMWLCRI0C7</v>
          </cell>
          <cell r="E16" t="str">
            <v>CHB</v>
          </cell>
          <cell r="F16" t="str">
            <v>ISEC</v>
          </cell>
          <cell r="G16" t="str">
            <v>Ativo</v>
          </cell>
          <cell r="H16">
            <v>3</v>
          </cell>
          <cell r="I16">
            <v>1</v>
          </cell>
          <cell r="J16" t="str">
            <v>Sênior</v>
          </cell>
          <cell r="Q16">
            <v>41851</v>
          </cell>
          <cell r="S16">
            <v>45509</v>
          </cell>
          <cell r="T16">
            <v>41856</v>
          </cell>
          <cell r="W16" t="str">
            <v>Mensal</v>
          </cell>
          <cell r="X16">
            <v>0</v>
          </cell>
          <cell r="Y16">
            <v>51</v>
          </cell>
          <cell r="Z16">
            <v>15336435.539999999</v>
          </cell>
          <cell r="AA16">
            <v>300714.42235294002</v>
          </cell>
          <cell r="AB16" t="str">
            <v>Carrega</v>
          </cell>
          <cell r="AC16" t="str">
            <v>IGPM</v>
          </cell>
          <cell r="AD16" t="str">
            <v>NI</v>
          </cell>
          <cell r="AE16">
            <v>-3</v>
          </cell>
          <cell r="AF16" t="str">
            <v>Mensal</v>
          </cell>
          <cell r="AG16">
            <v>1</v>
          </cell>
          <cell r="AH16">
            <v>1</v>
          </cell>
          <cell r="AI16" t="str">
            <v>Saldo</v>
          </cell>
          <cell r="AJ16">
            <v>0.09</v>
          </cell>
          <cell r="AK16" t="str">
            <v>Mensal</v>
          </cell>
          <cell r="AL16">
            <v>360</v>
          </cell>
        </row>
        <row r="17">
          <cell r="B17" t="str">
            <v>CIC01-CHB01-02</v>
          </cell>
          <cell r="C17" t="str">
            <v>14G0412585</v>
          </cell>
          <cell r="D17" t="str">
            <v>BRIMWLCRI0D5</v>
          </cell>
          <cell r="E17" t="str">
            <v>CHB</v>
          </cell>
          <cell r="F17" t="str">
            <v>ISEC</v>
          </cell>
          <cell r="G17" t="str">
            <v>Ativo</v>
          </cell>
          <cell r="H17">
            <v>3</v>
          </cell>
          <cell r="I17">
            <v>2</v>
          </cell>
          <cell r="J17" t="str">
            <v>Junior</v>
          </cell>
          <cell r="Q17">
            <v>41851</v>
          </cell>
          <cell r="S17">
            <v>45509</v>
          </cell>
          <cell r="T17">
            <v>41856</v>
          </cell>
          <cell r="W17" t="str">
            <v>Mensal</v>
          </cell>
          <cell r="X17">
            <v>0</v>
          </cell>
          <cell r="Y17">
            <v>7</v>
          </cell>
          <cell r="Z17">
            <v>2291665.34</v>
          </cell>
          <cell r="AA17">
            <v>327380.76285713998</v>
          </cell>
          <cell r="AB17" t="str">
            <v>Carrega</v>
          </cell>
          <cell r="AC17" t="str">
            <v>IGPM</v>
          </cell>
          <cell r="AD17" t="str">
            <v>NI</v>
          </cell>
          <cell r="AE17">
            <v>-3</v>
          </cell>
          <cell r="AF17" t="str">
            <v>Mensal</v>
          </cell>
          <cell r="AG17">
            <v>1</v>
          </cell>
          <cell r="AH17">
            <v>1</v>
          </cell>
          <cell r="AI17" t="str">
            <v>Saldo</v>
          </cell>
          <cell r="AJ17">
            <v>0.36870000000000003</v>
          </cell>
          <cell r="AK17" t="str">
            <v>Mensal</v>
          </cell>
          <cell r="AL17">
            <v>360</v>
          </cell>
        </row>
        <row r="18">
          <cell r="B18" t="str">
            <v>CIC03-ESS01-03</v>
          </cell>
          <cell r="C18" t="str">
            <v>14K0050601</v>
          </cell>
          <cell r="D18" t="str">
            <v>BRIMWLCRI0E3</v>
          </cell>
          <cell r="E18" t="str">
            <v>ESSER 1</v>
          </cell>
          <cell r="F18" t="str">
            <v>ISEC</v>
          </cell>
          <cell r="G18" t="str">
            <v>Ativo</v>
          </cell>
          <cell r="H18">
            <v>3</v>
          </cell>
          <cell r="I18">
            <v>3</v>
          </cell>
          <cell r="J18" t="str">
            <v>Sênior</v>
          </cell>
          <cell r="Q18">
            <v>41948</v>
          </cell>
          <cell r="S18">
            <v>43774</v>
          </cell>
          <cell r="T18">
            <v>41978</v>
          </cell>
          <cell r="W18" t="str">
            <v>Mensal</v>
          </cell>
          <cell r="X18">
            <v>0</v>
          </cell>
          <cell r="Y18">
            <v>140</v>
          </cell>
          <cell r="Z18">
            <v>46750000</v>
          </cell>
          <cell r="AA18">
            <v>333928.57142857998</v>
          </cell>
          <cell r="AB18" t="str">
            <v>Descarrega</v>
          </cell>
          <cell r="AC18" t="str">
            <v>CDI</v>
          </cell>
          <cell r="AD18" t="str">
            <v>Var</v>
          </cell>
          <cell r="AE18">
            <v>-1</v>
          </cell>
          <cell r="AF18" t="str">
            <v>Mensal</v>
          </cell>
          <cell r="AG18">
            <v>1</v>
          </cell>
          <cell r="AH18">
            <v>1</v>
          </cell>
          <cell r="AI18" t="str">
            <v>Saldo</v>
          </cell>
          <cell r="AJ18">
            <v>0.03</v>
          </cell>
          <cell r="AK18" t="str">
            <v>Mensal</v>
          </cell>
          <cell r="AL18">
            <v>252</v>
          </cell>
        </row>
        <row r="19">
          <cell r="B19" t="str">
            <v>CIC03-ESS01-04</v>
          </cell>
          <cell r="C19" t="str">
            <v>14K0050645</v>
          </cell>
          <cell r="D19" t="str">
            <v>BRIMWLCRI0F0</v>
          </cell>
          <cell r="E19" t="str">
            <v>ESSER 1</v>
          </cell>
          <cell r="F19" t="str">
            <v>ISEC</v>
          </cell>
          <cell r="G19" t="str">
            <v>Ativo</v>
          </cell>
          <cell r="H19">
            <v>3</v>
          </cell>
          <cell r="I19">
            <v>4</v>
          </cell>
          <cell r="J19" t="str">
            <v>Junior</v>
          </cell>
          <cell r="Q19">
            <v>41948</v>
          </cell>
          <cell r="S19">
            <v>43774</v>
          </cell>
          <cell r="T19">
            <v>41978</v>
          </cell>
          <cell r="W19" t="str">
            <v>Mensal</v>
          </cell>
          <cell r="X19">
            <v>0</v>
          </cell>
          <cell r="Y19">
            <v>27</v>
          </cell>
          <cell r="Z19">
            <v>8250000</v>
          </cell>
          <cell r="AA19">
            <v>305555.55555555999</v>
          </cell>
          <cell r="AB19" t="str">
            <v>Descarrega</v>
          </cell>
          <cell r="AC19" t="str">
            <v>CDI</v>
          </cell>
          <cell r="AD19" t="str">
            <v>Var</v>
          </cell>
          <cell r="AE19">
            <v>-1</v>
          </cell>
          <cell r="AF19" t="str">
            <v>Mensal</v>
          </cell>
          <cell r="AG19">
            <v>1</v>
          </cell>
          <cell r="AH19">
            <v>1</v>
          </cell>
          <cell r="AI19" t="str">
            <v>Saldo</v>
          </cell>
          <cell r="AJ19">
            <v>0.03</v>
          </cell>
          <cell r="AK19" t="str">
            <v>Mensal</v>
          </cell>
          <cell r="AL19">
            <v>252</v>
          </cell>
        </row>
        <row r="20">
          <cell r="B20" t="str">
            <v>CID02-AIR01-02</v>
          </cell>
          <cell r="C20" t="str">
            <v>16I0815552</v>
          </cell>
          <cell r="D20" t="str">
            <v>BRIMWLCRI0J2</v>
          </cell>
          <cell r="E20" t="str">
            <v>AIR LIQUIDE 1</v>
          </cell>
          <cell r="F20" t="str">
            <v>ISEC</v>
          </cell>
          <cell r="G20" t="str">
            <v>Ativo</v>
          </cell>
          <cell r="H20">
            <v>4</v>
          </cell>
          <cell r="I20">
            <v>2</v>
          </cell>
          <cell r="J20" t="str">
            <v>Única</v>
          </cell>
          <cell r="Q20">
            <v>42618</v>
          </cell>
          <cell r="S20">
            <v>47533</v>
          </cell>
          <cell r="T20">
            <v>42662</v>
          </cell>
          <cell r="W20" t="str">
            <v>Mensal</v>
          </cell>
          <cell r="X20">
            <v>0</v>
          </cell>
          <cell r="Y20">
            <v>3262</v>
          </cell>
          <cell r="Z20">
            <v>32620815.510000002</v>
          </cell>
          <cell r="AA20">
            <v>10000.250003069999</v>
          </cell>
          <cell r="AB20" t="str">
            <v>Carrega</v>
          </cell>
          <cell r="AC20" t="str">
            <v>IPCA</v>
          </cell>
          <cell r="AD20" t="str">
            <v>NI</v>
          </cell>
          <cell r="AE20">
            <v>2</v>
          </cell>
          <cell r="AF20" t="str">
            <v>Anual</v>
          </cell>
          <cell r="AG20">
            <v>1</v>
          </cell>
          <cell r="AH20">
            <v>1</v>
          </cell>
          <cell r="AI20" t="str">
            <v>Saldo</v>
          </cell>
          <cell r="AJ20">
            <v>7.0000000000000007E-2</v>
          </cell>
          <cell r="AK20" t="str">
            <v>Mensal</v>
          </cell>
          <cell r="AL20">
            <v>360</v>
          </cell>
        </row>
        <row r="21">
          <cell r="B21" t="str">
            <v>CID05-LER01-05</v>
          </cell>
          <cell r="C21" t="str">
            <v>17A0899147</v>
          </cell>
          <cell r="D21" t="str">
            <v>BRIMWLCRI0K0</v>
          </cell>
          <cell r="E21" t="str">
            <v>LEROY MERLIN</v>
          </cell>
          <cell r="F21" t="str">
            <v>ISEC</v>
          </cell>
          <cell r="G21" t="str">
            <v>Ativo</v>
          </cell>
          <cell r="H21">
            <v>4</v>
          </cell>
          <cell r="I21">
            <v>5</v>
          </cell>
          <cell r="J21" t="str">
            <v>Única</v>
          </cell>
          <cell r="Q21">
            <v>42747</v>
          </cell>
          <cell r="S21">
            <v>46399</v>
          </cell>
          <cell r="T21">
            <v>42778</v>
          </cell>
          <cell r="W21" t="str">
            <v>Mensal</v>
          </cell>
          <cell r="X21">
            <v>0</v>
          </cell>
          <cell r="Y21">
            <v>69913</v>
          </cell>
          <cell r="Z21">
            <v>69913663.579999998</v>
          </cell>
          <cell r="AA21">
            <v>1000.00949152</v>
          </cell>
          <cell r="AB21" t="str">
            <v>Carrega</v>
          </cell>
          <cell r="AC21" t="str">
            <v>IPCA</v>
          </cell>
          <cell r="AD21" t="str">
            <v>NI</v>
          </cell>
          <cell r="AE21">
            <v>1</v>
          </cell>
          <cell r="AF21" t="str">
            <v>Mensal</v>
          </cell>
          <cell r="AG21">
            <v>1</v>
          </cell>
          <cell r="AH21">
            <v>1</v>
          </cell>
          <cell r="AI21" t="str">
            <v>Saldo</v>
          </cell>
          <cell r="AJ21">
            <v>6.2988000000000002E-2</v>
          </cell>
          <cell r="AK21" t="str">
            <v>Mensal</v>
          </cell>
          <cell r="AL21">
            <v>360</v>
          </cell>
        </row>
        <row r="22">
          <cell r="B22" t="str">
            <v>CID06-AIR02-06</v>
          </cell>
          <cell r="C22" t="str">
            <v>17C0976127</v>
          </cell>
          <cell r="D22" t="str">
            <v>BRIMWLCRI0L8</v>
          </cell>
          <cell r="E22" t="str">
            <v>AIR LIQUIDE 2</v>
          </cell>
          <cell r="F22" t="str">
            <v>ISEC</v>
          </cell>
          <cell r="G22" t="str">
            <v>Ativo</v>
          </cell>
          <cell r="H22">
            <v>4</v>
          </cell>
          <cell r="I22">
            <v>6</v>
          </cell>
          <cell r="J22" t="str">
            <v>Única</v>
          </cell>
          <cell r="Q22">
            <v>42815</v>
          </cell>
          <cell r="S22">
            <v>47948</v>
          </cell>
          <cell r="T22">
            <v>42835</v>
          </cell>
          <cell r="W22" t="str">
            <v>Mensal</v>
          </cell>
          <cell r="X22">
            <v>0</v>
          </cell>
          <cell r="Y22">
            <v>1900</v>
          </cell>
          <cell r="Z22">
            <v>19675060.030000001</v>
          </cell>
          <cell r="AA22">
            <v>10355.29475264</v>
          </cell>
          <cell r="AB22" t="str">
            <v>Carrega</v>
          </cell>
          <cell r="AC22" t="str">
            <v>IPCA</v>
          </cell>
          <cell r="AD22" t="str">
            <v>NI</v>
          </cell>
          <cell r="AE22">
            <v>2</v>
          </cell>
          <cell r="AF22" t="str">
            <v>Anual</v>
          </cell>
          <cell r="AG22">
            <v>1</v>
          </cell>
          <cell r="AH22">
            <v>1</v>
          </cell>
          <cell r="AI22" t="str">
            <v>Saldo</v>
          </cell>
          <cell r="AJ22">
            <v>0.06</v>
          </cell>
          <cell r="AK22" t="str">
            <v>Mensal</v>
          </cell>
          <cell r="AL22">
            <v>360</v>
          </cell>
        </row>
        <row r="23">
          <cell r="B23" t="str">
            <v>CNA06-COF01-06</v>
          </cell>
          <cell r="C23" t="str">
            <v>12L0022128</v>
          </cell>
          <cell r="D23" t="str">
            <v>BRNSECCRI058</v>
          </cell>
          <cell r="E23" t="str">
            <v>CONFIDERE</v>
          </cell>
          <cell r="F23" t="str">
            <v>NOVA</v>
          </cell>
          <cell r="G23" t="str">
            <v>Ativo</v>
          </cell>
          <cell r="H23">
            <v>1</v>
          </cell>
          <cell r="I23">
            <v>6</v>
          </cell>
          <cell r="J23" t="str">
            <v>Única</v>
          </cell>
          <cell r="Q23">
            <v>41264</v>
          </cell>
          <cell r="S23">
            <v>50485</v>
          </cell>
          <cell r="T23">
            <v>41295</v>
          </cell>
          <cell r="W23" t="str">
            <v>Mensal</v>
          </cell>
          <cell r="X23">
            <v>2</v>
          </cell>
          <cell r="Y23">
            <v>178</v>
          </cell>
          <cell r="Z23">
            <v>178635000</v>
          </cell>
          <cell r="AA23">
            <v>1003567.4157303401</v>
          </cell>
          <cell r="AB23" t="str">
            <v>Carrega</v>
          </cell>
          <cell r="AC23" t="str">
            <v>IGP-M</v>
          </cell>
          <cell r="AD23" t="str">
            <v>NI</v>
          </cell>
          <cell r="AE23">
            <v>-1</v>
          </cell>
          <cell r="AF23" t="str">
            <v>Anual</v>
          </cell>
          <cell r="AG23">
            <v>1</v>
          </cell>
          <cell r="AH23">
            <v>1</v>
          </cell>
          <cell r="AI23" t="str">
            <v>Saldo</v>
          </cell>
          <cell r="AJ23">
            <v>6.25E-2</v>
          </cell>
          <cell r="AK23" t="str">
            <v>Mensal</v>
          </cell>
          <cell r="AL23">
            <v>360</v>
          </cell>
        </row>
        <row r="24">
          <cell r="B24" t="str">
            <v>CNA07-BRE01-07</v>
          </cell>
          <cell r="C24" t="str">
            <v>13J0048367</v>
          </cell>
          <cell r="D24" t="str">
            <v>BRNSECCRI066</v>
          </cell>
          <cell r="E24" t="str">
            <v>BRENZA</v>
          </cell>
          <cell r="F24" t="str">
            <v>NOVA</v>
          </cell>
          <cell r="G24" t="str">
            <v>Ativo</v>
          </cell>
          <cell r="H24">
            <v>1</v>
          </cell>
          <cell r="I24">
            <v>7</v>
          </cell>
          <cell r="J24" t="str">
            <v>Sênior</v>
          </cell>
          <cell r="Q24">
            <v>41548</v>
          </cell>
          <cell r="S24">
            <v>45189</v>
          </cell>
          <cell r="T24">
            <v>41810</v>
          </cell>
          <cell r="W24" t="str">
            <v>Mensal</v>
          </cell>
          <cell r="X24">
            <v>4</v>
          </cell>
          <cell r="Y24">
            <v>59</v>
          </cell>
          <cell r="Z24">
            <v>17999494.969999999</v>
          </cell>
          <cell r="AA24">
            <v>305076.18593221001</v>
          </cell>
          <cell r="AB24" t="str">
            <v>Descarrega</v>
          </cell>
          <cell r="AC24" t="str">
            <v>IPCA</v>
          </cell>
          <cell r="AD24" t="str">
            <v>Var</v>
          </cell>
          <cell r="AE24">
            <v>-2</v>
          </cell>
          <cell r="AF24" t="str">
            <v>Mensal</v>
          </cell>
          <cell r="AG24">
            <v>1</v>
          </cell>
          <cell r="AH24">
            <v>1</v>
          </cell>
          <cell r="AI24" t="str">
            <v>Saldo</v>
          </cell>
          <cell r="AJ24">
            <v>7.4499999999999997E-2</v>
          </cell>
          <cell r="AK24" t="str">
            <v>Mensal</v>
          </cell>
          <cell r="AL24">
            <v>252</v>
          </cell>
        </row>
        <row r="25">
          <cell r="B25" t="str">
            <v>CNA07-BRE01-08</v>
          </cell>
          <cell r="C25" t="str">
            <v>13J0048617</v>
          </cell>
          <cell r="D25" t="str">
            <v>BRNSECCRI074</v>
          </cell>
          <cell r="E25" t="str">
            <v>BRENZA</v>
          </cell>
          <cell r="F25" t="str">
            <v>NOVA</v>
          </cell>
          <cell r="G25" t="str">
            <v>Ativo</v>
          </cell>
          <cell r="H25">
            <v>1</v>
          </cell>
          <cell r="I25">
            <v>8</v>
          </cell>
          <cell r="J25" t="str">
            <v>Junior</v>
          </cell>
          <cell r="Q25">
            <v>41548</v>
          </cell>
          <cell r="S25">
            <v>45432</v>
          </cell>
          <cell r="T25">
            <v>41810</v>
          </cell>
          <cell r="W25" t="str">
            <v>Mensal</v>
          </cell>
          <cell r="X25">
            <v>4</v>
          </cell>
          <cell r="Y25">
            <v>6</v>
          </cell>
          <cell r="Z25">
            <v>1807579.03</v>
          </cell>
          <cell r="AA25">
            <v>301263.17170000001</v>
          </cell>
          <cell r="AB25" t="str">
            <v>Descarrega</v>
          </cell>
          <cell r="AC25" t="str">
            <v>IPCA</v>
          </cell>
          <cell r="AD25" t="str">
            <v>Var</v>
          </cell>
          <cell r="AE25">
            <v>-2</v>
          </cell>
          <cell r="AF25" t="str">
            <v>Mensal</v>
          </cell>
          <cell r="AG25">
            <v>1</v>
          </cell>
          <cell r="AH25">
            <v>1</v>
          </cell>
          <cell r="AI25" t="str">
            <v>Saldo</v>
          </cell>
          <cell r="AJ25">
            <v>7.4499999999999997E-2</v>
          </cell>
          <cell r="AK25" t="str">
            <v>Mensal</v>
          </cell>
          <cell r="AL25">
            <v>252</v>
          </cell>
        </row>
        <row r="26">
          <cell r="B26" t="str">
            <v>CNA09-ALM01-09</v>
          </cell>
          <cell r="C26" t="str">
            <v>13J0047298</v>
          </cell>
          <cell r="D26" t="str">
            <v>BRNSECCRI082</v>
          </cell>
          <cell r="E26" t="str">
            <v>ALMEIDA JUNIOR</v>
          </cell>
          <cell r="F26" t="str">
            <v>NOVA</v>
          </cell>
          <cell r="G26" t="str">
            <v>Ativo</v>
          </cell>
          <cell r="H26">
            <v>1</v>
          </cell>
          <cell r="I26">
            <v>9</v>
          </cell>
          <cell r="J26" t="str">
            <v>Única</v>
          </cell>
          <cell r="Q26">
            <v>41569</v>
          </cell>
          <cell r="S26">
            <v>47037</v>
          </cell>
          <cell r="T26">
            <v>42683</v>
          </cell>
          <cell r="W26" t="str">
            <v>Mensal</v>
          </cell>
          <cell r="X26">
            <v>2</v>
          </cell>
          <cell r="Y26">
            <v>150</v>
          </cell>
          <cell r="Z26">
            <v>150000000</v>
          </cell>
          <cell r="AA26">
            <v>1000000</v>
          </cell>
          <cell r="AB26" t="str">
            <v>Descarrega</v>
          </cell>
          <cell r="AC26" t="str">
            <v>DI</v>
          </cell>
          <cell r="AD26" t="str">
            <v>Var</v>
          </cell>
          <cell r="AE26">
            <v>-2</v>
          </cell>
          <cell r="AF26" t="str">
            <v>Mensal</v>
          </cell>
          <cell r="AG26">
            <v>1</v>
          </cell>
          <cell r="AH26">
            <v>1</v>
          </cell>
          <cell r="AI26" t="str">
            <v>Saldo</v>
          </cell>
          <cell r="AJ26">
            <v>3.5000000000000003E-2</v>
          </cell>
          <cell r="AK26" t="str">
            <v>Mensal</v>
          </cell>
          <cell r="AL26">
            <v>252</v>
          </cell>
        </row>
        <row r="27">
          <cell r="B27" t="str">
            <v>CNA10-ECN01-10</v>
          </cell>
          <cell r="C27" t="str">
            <v>14B0056882</v>
          </cell>
          <cell r="D27" t="str">
            <v>BRNSECCRI090</v>
          </cell>
          <cell r="E27" t="str">
            <v>ECON</v>
          </cell>
          <cell r="F27" t="str">
            <v>NOVA</v>
          </cell>
          <cell r="G27" t="str">
            <v>Ativo</v>
          </cell>
          <cell r="H27">
            <v>1</v>
          </cell>
          <cell r="I27">
            <v>10</v>
          </cell>
          <cell r="J27" t="str">
            <v>Sênior</v>
          </cell>
          <cell r="Q27">
            <v>41684</v>
          </cell>
          <cell r="S27">
            <v>43100</v>
          </cell>
          <cell r="T27">
            <v>42454</v>
          </cell>
          <cell r="W27" t="str">
            <v>Mensal</v>
          </cell>
          <cell r="X27">
            <v>1</v>
          </cell>
          <cell r="Y27">
            <v>1</v>
          </cell>
          <cell r="Z27">
            <v>10766000</v>
          </cell>
          <cell r="AA27">
            <v>10766000</v>
          </cell>
          <cell r="AB27" t="str">
            <v>Descarrega</v>
          </cell>
          <cell r="AC27" t="str">
            <v>TR</v>
          </cell>
          <cell r="AD27" t="str">
            <v>Var</v>
          </cell>
          <cell r="AE27">
            <v>-1</v>
          </cell>
          <cell r="AF27" t="str">
            <v>Mensal</v>
          </cell>
          <cell r="AG27">
            <v>1</v>
          </cell>
          <cell r="AH27">
            <v>1</v>
          </cell>
          <cell r="AI27" t="str">
            <v>Saldo</v>
          </cell>
          <cell r="AJ27">
            <v>0.1</v>
          </cell>
          <cell r="AK27" t="str">
            <v>Mensal</v>
          </cell>
          <cell r="AL27">
            <v>360</v>
          </cell>
        </row>
        <row r="28">
          <cell r="B28" t="str">
            <v>CNA10-ECN01-11</v>
          </cell>
          <cell r="C28" t="str">
            <v>14B0056884</v>
          </cell>
          <cell r="D28" t="str">
            <v>BRNSECCRI0A1</v>
          </cell>
          <cell r="E28" t="str">
            <v>ECON</v>
          </cell>
          <cell r="F28" t="str">
            <v>NOVA</v>
          </cell>
          <cell r="G28" t="str">
            <v>Ativo</v>
          </cell>
          <cell r="H28">
            <v>1</v>
          </cell>
          <cell r="I28">
            <v>11</v>
          </cell>
          <cell r="J28" t="str">
            <v>Junior</v>
          </cell>
          <cell r="Q28">
            <v>41684</v>
          </cell>
          <cell r="S28">
            <v>43100</v>
          </cell>
          <cell r="T28">
            <v>42454</v>
          </cell>
          <cell r="W28" t="str">
            <v>Mensal</v>
          </cell>
          <cell r="X28">
            <v>1</v>
          </cell>
          <cell r="Y28">
            <v>1</v>
          </cell>
          <cell r="Z28">
            <v>1900874.88</v>
          </cell>
          <cell r="AA28">
            <v>1900874.88</v>
          </cell>
          <cell r="AB28" t="str">
            <v>Descarrega</v>
          </cell>
          <cell r="AC28" t="str">
            <v>TR</v>
          </cell>
          <cell r="AD28" t="str">
            <v>Var</v>
          </cell>
          <cell r="AE28">
            <v>-1</v>
          </cell>
          <cell r="AF28" t="str">
            <v>Mensal</v>
          </cell>
          <cell r="AG28">
            <v>1</v>
          </cell>
          <cell r="AH28">
            <v>1</v>
          </cell>
          <cell r="AI28" t="str">
            <v>Saldo</v>
          </cell>
          <cell r="AJ28">
            <v>0.1</v>
          </cell>
          <cell r="AK28" t="str">
            <v>Mensal</v>
          </cell>
          <cell r="AL28">
            <v>360</v>
          </cell>
        </row>
        <row r="29">
          <cell r="B29" t="str">
            <v>CNA12-NOR01-12</v>
          </cell>
          <cell r="C29" t="str">
            <v>14C0368335</v>
          </cell>
          <cell r="D29" t="str">
            <v>BRNSECCRI0B9</v>
          </cell>
          <cell r="E29" t="str">
            <v>NORCON</v>
          </cell>
          <cell r="F29" t="str">
            <v>NOVA</v>
          </cell>
          <cell r="G29" t="str">
            <v>Ativo</v>
          </cell>
          <cell r="H29">
            <v>1</v>
          </cell>
          <cell r="I29">
            <v>12</v>
          </cell>
          <cell r="J29" t="str">
            <v>Sênior</v>
          </cell>
          <cell r="Q29">
            <v>41712</v>
          </cell>
          <cell r="S29">
            <v>43024</v>
          </cell>
          <cell r="T29">
            <v>42445</v>
          </cell>
          <cell r="W29" t="str">
            <v>Mensal</v>
          </cell>
          <cell r="X29">
            <v>1</v>
          </cell>
          <cell r="Y29">
            <v>1</v>
          </cell>
          <cell r="Z29">
            <v>15980000</v>
          </cell>
          <cell r="AA29">
            <v>15980000</v>
          </cell>
          <cell r="AB29" t="str">
            <v>Descarrega</v>
          </cell>
          <cell r="AC29" t="str">
            <v>TR</v>
          </cell>
          <cell r="AD29" t="str">
            <v>Var</v>
          </cell>
          <cell r="AE29">
            <v>-1</v>
          </cell>
          <cell r="AF29" t="str">
            <v>Mensal</v>
          </cell>
          <cell r="AG29">
            <v>1</v>
          </cell>
          <cell r="AH29">
            <v>1</v>
          </cell>
          <cell r="AI29" t="str">
            <v>Saldo</v>
          </cell>
          <cell r="AJ29">
            <v>0.09</v>
          </cell>
          <cell r="AK29" t="str">
            <v>Mensal</v>
          </cell>
          <cell r="AL29">
            <v>360</v>
          </cell>
        </row>
        <row r="30">
          <cell r="B30" t="str">
            <v>CNA12-NOR01-13</v>
          </cell>
          <cell r="C30" t="str">
            <v>14C0368337</v>
          </cell>
          <cell r="D30" t="str">
            <v>BRNSECCRI0C7</v>
          </cell>
          <cell r="E30" t="str">
            <v>NORCON</v>
          </cell>
          <cell r="F30" t="str">
            <v>NOVA</v>
          </cell>
          <cell r="G30" t="str">
            <v>Ativo</v>
          </cell>
          <cell r="H30">
            <v>1</v>
          </cell>
          <cell r="I30">
            <v>13</v>
          </cell>
          <cell r="J30" t="str">
            <v>Junior</v>
          </cell>
          <cell r="Q30">
            <v>41712</v>
          </cell>
          <cell r="S30">
            <v>43024</v>
          </cell>
          <cell r="T30">
            <v>42445</v>
          </cell>
          <cell r="W30" t="str">
            <v>Mensal</v>
          </cell>
          <cell r="X30">
            <v>1</v>
          </cell>
          <cell r="Y30">
            <v>1</v>
          </cell>
          <cell r="Z30">
            <v>2820000</v>
          </cell>
          <cell r="AA30">
            <v>2820000</v>
          </cell>
          <cell r="AB30" t="str">
            <v>Descarrega</v>
          </cell>
          <cell r="AC30" t="str">
            <v>TR</v>
          </cell>
          <cell r="AD30" t="str">
            <v>Var</v>
          </cell>
          <cell r="AE30">
            <v>-1</v>
          </cell>
          <cell r="AF30" t="str">
            <v>Mensal</v>
          </cell>
          <cell r="AG30">
            <v>1</v>
          </cell>
          <cell r="AH30">
            <v>1</v>
          </cell>
          <cell r="AI30" t="str">
            <v>Saldo</v>
          </cell>
          <cell r="AJ30">
            <v>0.09</v>
          </cell>
          <cell r="AK30" t="str">
            <v>Mensal</v>
          </cell>
          <cell r="AL30">
            <v>360</v>
          </cell>
        </row>
        <row r="31">
          <cell r="B31" t="str">
            <v>CNA14-GUA01-14</v>
          </cell>
          <cell r="C31" t="str">
            <v>14D0105317</v>
          </cell>
          <cell r="D31" t="str">
            <v>BRNSECCRI0D5</v>
          </cell>
          <cell r="E31" t="str">
            <v>GUARESCHI</v>
          </cell>
          <cell r="F31" t="str">
            <v>NOVA</v>
          </cell>
          <cell r="G31" t="str">
            <v>Default</v>
          </cell>
          <cell r="H31">
            <v>1</v>
          </cell>
          <cell r="I31">
            <v>14</v>
          </cell>
          <cell r="J31" t="str">
            <v>Única</v>
          </cell>
          <cell r="Q31">
            <v>41754</v>
          </cell>
          <cell r="S31">
            <v>43580</v>
          </cell>
          <cell r="T31">
            <v>41783</v>
          </cell>
          <cell r="W31" t="str">
            <v>Mensal</v>
          </cell>
          <cell r="X31">
            <v>1</v>
          </cell>
          <cell r="Y31">
            <v>20</v>
          </cell>
          <cell r="Z31">
            <v>7500000</v>
          </cell>
          <cell r="AA31">
            <v>375000</v>
          </cell>
          <cell r="AB31" t="str">
            <v>Descarrega</v>
          </cell>
          <cell r="AC31" t="str">
            <v>IGP-M</v>
          </cell>
          <cell r="AD31" t="str">
            <v>NI</v>
          </cell>
          <cell r="AE31">
            <v>-2</v>
          </cell>
          <cell r="AF31" t="str">
            <v>Mensal</v>
          </cell>
          <cell r="AG31">
            <v>1</v>
          </cell>
          <cell r="AH31">
            <v>1</v>
          </cell>
          <cell r="AI31" t="str">
            <v>Saldo</v>
          </cell>
          <cell r="AJ31">
            <v>0.09</v>
          </cell>
          <cell r="AK31" t="str">
            <v>Mensal</v>
          </cell>
          <cell r="AL31">
            <v>360</v>
          </cell>
        </row>
        <row r="32">
          <cell r="B32" t="str">
            <v>CNA15-SER01-15</v>
          </cell>
          <cell r="C32" t="str">
            <v>14E0036554</v>
          </cell>
          <cell r="D32" t="str">
            <v>BRNSECCRI0E3</v>
          </cell>
          <cell r="E32" t="str">
            <v>SERBOM</v>
          </cell>
          <cell r="F32" t="str">
            <v>NOVA</v>
          </cell>
          <cell r="G32" t="str">
            <v>Ativo</v>
          </cell>
          <cell r="H32">
            <v>1</v>
          </cell>
          <cell r="I32">
            <v>15</v>
          </cell>
          <cell r="J32" t="str">
            <v>Única</v>
          </cell>
          <cell r="Q32">
            <v>41768</v>
          </cell>
          <cell r="S32">
            <v>45426</v>
          </cell>
          <cell r="T32">
            <v>41801</v>
          </cell>
          <cell r="W32" t="str">
            <v>Mensal</v>
          </cell>
          <cell r="X32">
            <v>3</v>
          </cell>
          <cell r="Y32">
            <v>85</v>
          </cell>
          <cell r="Z32">
            <v>85000000</v>
          </cell>
          <cell r="AA32">
            <v>1000000</v>
          </cell>
          <cell r="AB32" t="str">
            <v>Descarrega</v>
          </cell>
          <cell r="AC32" t="str">
            <v>TR</v>
          </cell>
          <cell r="AD32" t="str">
            <v>Var</v>
          </cell>
          <cell r="AE32">
            <v>-1</v>
          </cell>
          <cell r="AF32" t="str">
            <v>Mensal</v>
          </cell>
          <cell r="AG32">
            <v>1</v>
          </cell>
          <cell r="AH32">
            <v>1</v>
          </cell>
          <cell r="AI32" t="str">
            <v>Saldo</v>
          </cell>
          <cell r="AJ32">
            <v>9.6999999999999989E-2</v>
          </cell>
          <cell r="AK32" t="str">
            <v>Mensal</v>
          </cell>
          <cell r="AL32">
            <v>360</v>
          </cell>
        </row>
        <row r="33">
          <cell r="B33" t="str">
            <v>CNA16-MAR01-16</v>
          </cell>
          <cell r="C33" t="str">
            <v>14F0307793</v>
          </cell>
          <cell r="D33" t="str">
            <v>BRNSECCRI0F0</v>
          </cell>
          <cell r="E33" t="str">
            <v>MARINEX</v>
          </cell>
          <cell r="F33" t="str">
            <v>NOVA</v>
          </cell>
          <cell r="G33" t="str">
            <v>Ativo</v>
          </cell>
          <cell r="H33">
            <v>1</v>
          </cell>
          <cell r="I33">
            <v>16</v>
          </cell>
          <cell r="J33" t="str">
            <v>Única</v>
          </cell>
          <cell r="Q33">
            <v>41808</v>
          </cell>
          <cell r="S33">
            <v>43634</v>
          </cell>
          <cell r="T33">
            <v>41837</v>
          </cell>
          <cell r="W33" t="str">
            <v>Mensal</v>
          </cell>
          <cell r="X33">
            <v>1</v>
          </cell>
          <cell r="Y33">
            <v>36</v>
          </cell>
          <cell r="Z33">
            <v>36800000</v>
          </cell>
          <cell r="AA33">
            <v>1022222.2222222222</v>
          </cell>
          <cell r="AB33" t="str">
            <v>Descarrega</v>
          </cell>
          <cell r="AC33" t="str">
            <v>TR</v>
          </cell>
          <cell r="AD33" t="str">
            <v>Var</v>
          </cell>
          <cell r="AE33">
            <v>-1</v>
          </cell>
          <cell r="AF33" t="str">
            <v>Mensal</v>
          </cell>
          <cell r="AG33">
            <v>1</v>
          </cell>
          <cell r="AH33">
            <v>1</v>
          </cell>
          <cell r="AI33" t="str">
            <v>Saldo</v>
          </cell>
          <cell r="AJ33">
            <v>9.9000000000000005E-2</v>
          </cell>
          <cell r="AK33" t="str">
            <v>Mensal</v>
          </cell>
          <cell r="AL33">
            <v>360</v>
          </cell>
        </row>
        <row r="34">
          <cell r="B34" t="str">
            <v>CNA17-EOR01-17</v>
          </cell>
          <cell r="C34" t="str">
            <v>14H0042907</v>
          </cell>
          <cell r="D34" t="str">
            <v>BRNSECCRI0G8</v>
          </cell>
          <cell r="E34" t="str">
            <v>EORJ</v>
          </cell>
          <cell r="F34" t="str">
            <v>NOVA</v>
          </cell>
          <cell r="G34" t="str">
            <v>Ativo</v>
          </cell>
          <cell r="H34">
            <v>1</v>
          </cell>
          <cell r="I34">
            <v>17</v>
          </cell>
          <cell r="J34" t="str">
            <v>Única</v>
          </cell>
          <cell r="Q34">
            <v>41866</v>
          </cell>
          <cell r="S34">
            <v>48202</v>
          </cell>
          <cell r="T34">
            <v>42755</v>
          </cell>
          <cell r="W34" t="str">
            <v>Mensal</v>
          </cell>
          <cell r="X34">
            <v>2</v>
          </cell>
          <cell r="Y34">
            <v>224</v>
          </cell>
          <cell r="Z34">
            <v>224700000</v>
          </cell>
          <cell r="AA34">
            <v>1003125</v>
          </cell>
          <cell r="AB34" t="str">
            <v>Descarrega</v>
          </cell>
          <cell r="AC34" t="str">
            <v>TR</v>
          </cell>
          <cell r="AD34" t="str">
            <v>Var</v>
          </cell>
          <cell r="AE34">
            <v>-1</v>
          </cell>
          <cell r="AF34" t="str">
            <v>Mensal</v>
          </cell>
          <cell r="AG34">
            <v>1</v>
          </cell>
          <cell r="AH34">
            <v>1</v>
          </cell>
          <cell r="AI34" t="str">
            <v>Saldo</v>
          </cell>
          <cell r="AJ34">
            <v>9.9600000000000008E-2</v>
          </cell>
          <cell r="AK34" t="str">
            <v>Mensal</v>
          </cell>
          <cell r="AL34">
            <v>252</v>
          </cell>
        </row>
        <row r="35">
          <cell r="B35" t="str">
            <v>CNA18-BRA01-18</v>
          </cell>
          <cell r="C35" t="str">
            <v>14K0056405</v>
          </cell>
          <cell r="D35" t="str">
            <v>BRNSECCRI0H6</v>
          </cell>
          <cell r="E35" t="str">
            <v>BRASPREX</v>
          </cell>
          <cell r="F35" t="str">
            <v>NOVA</v>
          </cell>
          <cell r="G35" t="str">
            <v>Ativo</v>
          </cell>
          <cell r="H35">
            <v>1</v>
          </cell>
          <cell r="I35">
            <v>18</v>
          </cell>
          <cell r="J35" t="str">
            <v>Única</v>
          </cell>
          <cell r="Q35">
            <v>41954</v>
          </cell>
          <cell r="S35">
            <v>44146</v>
          </cell>
          <cell r="T35">
            <v>41983</v>
          </cell>
          <cell r="W35" t="str">
            <v>Mensal</v>
          </cell>
          <cell r="X35">
            <v>1</v>
          </cell>
          <cell r="Y35">
            <v>64</v>
          </cell>
          <cell r="Z35">
            <v>64535565</v>
          </cell>
          <cell r="AA35">
            <v>1008368.203125</v>
          </cell>
          <cell r="AB35" t="str">
            <v>Descarrega</v>
          </cell>
          <cell r="AC35" t="str">
            <v>TR</v>
          </cell>
          <cell r="AD35" t="str">
            <v>Var</v>
          </cell>
          <cell r="AE35">
            <v>-1</v>
          </cell>
          <cell r="AF35" t="str">
            <v>Mensal</v>
          </cell>
          <cell r="AG35">
            <v>1</v>
          </cell>
          <cell r="AH35">
            <v>1</v>
          </cell>
          <cell r="AI35" t="str">
            <v>Saldo</v>
          </cell>
          <cell r="AJ35">
            <v>0.1</v>
          </cell>
          <cell r="AK35" t="str">
            <v>Mensal</v>
          </cell>
          <cell r="AL35">
            <v>360</v>
          </cell>
        </row>
        <row r="36">
          <cell r="B36" t="str">
            <v>CNA19-MTG01-19</v>
          </cell>
          <cell r="C36" t="str">
            <v>14K0209085</v>
          </cell>
          <cell r="D36" t="str">
            <v>BRNSECCRI0I4</v>
          </cell>
          <cell r="E36" t="str">
            <v>MTG</v>
          </cell>
          <cell r="F36" t="str">
            <v>NOVA</v>
          </cell>
          <cell r="G36" t="str">
            <v>Ativo</v>
          </cell>
          <cell r="H36">
            <v>1</v>
          </cell>
          <cell r="I36">
            <v>19</v>
          </cell>
          <cell r="J36" t="str">
            <v>Única</v>
          </cell>
          <cell r="Q36">
            <v>41970</v>
          </cell>
          <cell r="S36">
            <v>46338</v>
          </cell>
          <cell r="T36">
            <v>41980</v>
          </cell>
          <cell r="W36" t="str">
            <v>Mensal</v>
          </cell>
          <cell r="X36">
            <v>5</v>
          </cell>
          <cell r="Y36">
            <v>220</v>
          </cell>
          <cell r="Z36">
            <v>66000000</v>
          </cell>
          <cell r="AA36">
            <v>300000</v>
          </cell>
          <cell r="AB36" t="str">
            <v>Descarrega</v>
          </cell>
          <cell r="AC36" t="str">
            <v>IPCA</v>
          </cell>
          <cell r="AD36" t="str">
            <v>NI</v>
          </cell>
          <cell r="AE36">
            <v>-2</v>
          </cell>
          <cell r="AF36" t="str">
            <v>Mensal</v>
          </cell>
          <cell r="AG36">
            <v>1</v>
          </cell>
          <cell r="AH36">
            <v>1</v>
          </cell>
          <cell r="AI36" t="str">
            <v>Saldo</v>
          </cell>
          <cell r="AJ36">
            <v>7.400000000000001E-2</v>
          </cell>
          <cell r="AK36" t="str">
            <v>Mensal</v>
          </cell>
          <cell r="AL36">
            <v>360</v>
          </cell>
        </row>
        <row r="37">
          <cell r="B37" t="str">
            <v>CNA20-TUC01-20</v>
          </cell>
          <cell r="C37" t="str">
            <v>14L0232275</v>
          </cell>
          <cell r="D37" t="str">
            <v>BRNSECCRI0J2</v>
          </cell>
          <cell r="E37" t="str">
            <v>TUCSON</v>
          </cell>
          <cell r="F37" t="str">
            <v>NOVA</v>
          </cell>
          <cell r="G37" t="str">
            <v>Ativo</v>
          </cell>
          <cell r="H37">
            <v>1</v>
          </cell>
          <cell r="I37">
            <v>20</v>
          </cell>
          <cell r="J37" t="str">
            <v>Sênior</v>
          </cell>
          <cell r="Q37">
            <v>41990</v>
          </cell>
          <cell r="S37">
            <v>43098</v>
          </cell>
          <cell r="T37">
            <v>43098</v>
          </cell>
          <cell r="W37" t="str">
            <v>Mensal</v>
          </cell>
          <cell r="X37">
            <v>0</v>
          </cell>
          <cell r="Y37">
            <v>1</v>
          </cell>
          <cell r="Z37">
            <v>11900000</v>
          </cell>
          <cell r="AA37">
            <v>11900000</v>
          </cell>
          <cell r="AB37" t="str">
            <v>Descarrega</v>
          </cell>
          <cell r="AC37" t="str">
            <v>DI</v>
          </cell>
          <cell r="AD37" t="str">
            <v>Var</v>
          </cell>
          <cell r="AE37">
            <v>-1</v>
          </cell>
          <cell r="AF37" t="str">
            <v>Mensal</v>
          </cell>
          <cell r="AG37">
            <v>1</v>
          </cell>
          <cell r="AH37">
            <v>1</v>
          </cell>
          <cell r="AI37" t="str">
            <v>Saldo</v>
          </cell>
          <cell r="AJ37">
            <v>3.6000000000000004E-2</v>
          </cell>
          <cell r="AK37" t="str">
            <v>Mensal</v>
          </cell>
          <cell r="AL37">
            <v>252</v>
          </cell>
        </row>
        <row r="38">
          <cell r="B38" t="str">
            <v>CNA20-TUC01-21</v>
          </cell>
          <cell r="C38" t="str">
            <v>14L0232276</v>
          </cell>
          <cell r="D38" t="str">
            <v>BRNSECCRI0K0</v>
          </cell>
          <cell r="E38" t="str">
            <v>TUCSON</v>
          </cell>
          <cell r="F38" t="str">
            <v>NOVA</v>
          </cell>
          <cell r="G38" t="str">
            <v>Ativo</v>
          </cell>
          <cell r="H38">
            <v>1</v>
          </cell>
          <cell r="I38">
            <v>21</v>
          </cell>
          <cell r="J38" t="str">
            <v>Junior</v>
          </cell>
          <cell r="Q38">
            <v>41990</v>
          </cell>
          <cell r="S38">
            <v>43098</v>
          </cell>
          <cell r="T38">
            <v>43098</v>
          </cell>
          <cell r="W38" t="str">
            <v>Mensal</v>
          </cell>
          <cell r="X38">
            <v>0</v>
          </cell>
          <cell r="Y38">
            <v>1</v>
          </cell>
          <cell r="Z38">
            <v>2100000</v>
          </cell>
          <cell r="AA38">
            <v>2100000</v>
          </cell>
          <cell r="AB38" t="str">
            <v>Descarrega</v>
          </cell>
          <cell r="AC38" t="str">
            <v>DI</v>
          </cell>
          <cell r="AD38" t="str">
            <v>Var</v>
          </cell>
          <cell r="AE38">
            <v>-1</v>
          </cell>
          <cell r="AF38" t="str">
            <v>Mensal</v>
          </cell>
          <cell r="AG38">
            <v>1</v>
          </cell>
          <cell r="AH38">
            <v>1</v>
          </cell>
          <cell r="AI38" t="str">
            <v>Saldo</v>
          </cell>
          <cell r="AJ38">
            <v>3.6000000000000004E-2</v>
          </cell>
          <cell r="AK38" t="str">
            <v>Mensal</v>
          </cell>
          <cell r="AL38">
            <v>252</v>
          </cell>
        </row>
        <row r="39">
          <cell r="B39" t="str">
            <v>CNA22-PAT01-22</v>
          </cell>
          <cell r="C39" t="str">
            <v>15B0261439</v>
          </cell>
          <cell r="D39" t="str">
            <v>BRNSECCRI0L8</v>
          </cell>
          <cell r="E39" t="str">
            <v>PATRIA</v>
          </cell>
          <cell r="F39" t="str">
            <v>NOVA</v>
          </cell>
          <cell r="G39" t="str">
            <v>Ativo</v>
          </cell>
          <cell r="H39">
            <v>1</v>
          </cell>
          <cell r="I39">
            <v>22</v>
          </cell>
          <cell r="J39" t="str">
            <v>Única</v>
          </cell>
          <cell r="Q39">
            <v>42058</v>
          </cell>
          <cell r="S39">
            <v>47530</v>
          </cell>
          <cell r="T39">
            <v>42079</v>
          </cell>
          <cell r="W39" t="str">
            <v>Mensal</v>
          </cell>
          <cell r="X39">
            <v>1</v>
          </cell>
          <cell r="Y39">
            <v>90</v>
          </cell>
          <cell r="Z39">
            <v>90000000</v>
          </cell>
          <cell r="AA39">
            <v>1000000</v>
          </cell>
          <cell r="AB39" t="str">
            <v>Descarrega</v>
          </cell>
          <cell r="AC39" t="str">
            <v>TR</v>
          </cell>
          <cell r="AD39" t="str">
            <v>Var</v>
          </cell>
          <cell r="AE39">
            <v>-1</v>
          </cell>
          <cell r="AF39" t="str">
            <v>Mensal</v>
          </cell>
          <cell r="AG39">
            <v>1</v>
          </cell>
          <cell r="AH39">
            <v>1</v>
          </cell>
          <cell r="AI39" t="str">
            <v>Saldo</v>
          </cell>
          <cell r="AJ39">
            <v>9.6000000000000002E-2</v>
          </cell>
          <cell r="AK39" t="str">
            <v>Mensal</v>
          </cell>
          <cell r="AL39">
            <v>360</v>
          </cell>
        </row>
        <row r="40">
          <cell r="B40" t="str">
            <v>CNA23-GSR01-23</v>
          </cell>
          <cell r="C40" t="str">
            <v>15F0617029</v>
          </cell>
          <cell r="D40" t="str">
            <v>BRNSECCRI0M6</v>
          </cell>
          <cell r="E40" t="str">
            <v>GSR</v>
          </cell>
          <cell r="F40" t="str">
            <v>NOVA</v>
          </cell>
          <cell r="G40" t="str">
            <v>Ativo</v>
          </cell>
          <cell r="H40">
            <v>1</v>
          </cell>
          <cell r="I40">
            <v>23</v>
          </cell>
          <cell r="J40" t="str">
            <v>Única</v>
          </cell>
          <cell r="Q40">
            <v>42177</v>
          </cell>
          <cell r="S40">
            <v>46189</v>
          </cell>
          <cell r="T40">
            <v>42199</v>
          </cell>
          <cell r="W40" t="str">
            <v>Mensal</v>
          </cell>
          <cell r="X40">
            <v>2</v>
          </cell>
          <cell r="Y40">
            <v>85</v>
          </cell>
          <cell r="Z40">
            <v>85000000</v>
          </cell>
          <cell r="AA40">
            <v>1000000</v>
          </cell>
          <cell r="AB40" t="str">
            <v>Descarrega</v>
          </cell>
          <cell r="AC40" t="str">
            <v>DI</v>
          </cell>
          <cell r="AD40" t="str">
            <v>Var</v>
          </cell>
          <cell r="AE40">
            <v>-1</v>
          </cell>
          <cell r="AF40" t="str">
            <v>Mensal</v>
          </cell>
          <cell r="AG40">
            <v>1</v>
          </cell>
          <cell r="AH40">
            <v>1</v>
          </cell>
          <cell r="AI40" t="str">
            <v>Saldo</v>
          </cell>
          <cell r="AJ40">
            <v>0.02</v>
          </cell>
          <cell r="AK40" t="str">
            <v>Mensal</v>
          </cell>
          <cell r="AL40">
            <v>252</v>
          </cell>
        </row>
        <row r="41">
          <cell r="B41" t="str">
            <v>CNA24-TAM01-24</v>
          </cell>
          <cell r="C41" t="str">
            <v>16B0035525</v>
          </cell>
          <cell r="D41" t="str">
            <v>BRNSECCRI0N4</v>
          </cell>
          <cell r="E41" t="str">
            <v>TAMBORIL</v>
          </cell>
          <cell r="F41" t="str">
            <v>NOVA</v>
          </cell>
          <cell r="G41" t="str">
            <v>Ativo</v>
          </cell>
          <cell r="H41">
            <v>1</v>
          </cell>
          <cell r="I41">
            <v>24</v>
          </cell>
          <cell r="J41" t="str">
            <v>Única</v>
          </cell>
          <cell r="Q41">
            <v>42404</v>
          </cell>
          <cell r="S41">
            <v>43007</v>
          </cell>
          <cell r="T41">
            <v>43005</v>
          </cell>
          <cell r="W41" t="str">
            <v>Mensal</v>
          </cell>
          <cell r="X41">
            <v>2</v>
          </cell>
          <cell r="Y41">
            <v>1</v>
          </cell>
          <cell r="Z41">
            <v>4500000</v>
          </cell>
          <cell r="AA41">
            <v>4500000</v>
          </cell>
          <cell r="AB41" t="str">
            <v>Descarrega</v>
          </cell>
          <cell r="AC41" t="str">
            <v>DI</v>
          </cell>
          <cell r="AD41" t="str">
            <v>Var</v>
          </cell>
          <cell r="AE41">
            <v>-2</v>
          </cell>
          <cell r="AF41" t="str">
            <v>Mensal</v>
          </cell>
          <cell r="AG41">
            <v>1</v>
          </cell>
          <cell r="AH41">
            <v>1</v>
          </cell>
          <cell r="AI41" t="str">
            <v>Saldo</v>
          </cell>
          <cell r="AJ41">
            <v>8.7799999999999989E-2</v>
          </cell>
          <cell r="AK41" t="str">
            <v>Mensal</v>
          </cell>
          <cell r="AL41">
            <v>252</v>
          </cell>
        </row>
        <row r="42">
          <cell r="B42" t="str">
            <v>CSA01-NCO01-01</v>
          </cell>
          <cell r="C42" t="str">
            <v>14E0026716</v>
          </cell>
          <cell r="D42" t="str">
            <v>BRSCCICRI003</v>
          </cell>
          <cell r="E42" t="str">
            <v>NOVA COLORADO 1</v>
          </cell>
          <cell r="F42" t="str">
            <v>SCCI</v>
          </cell>
          <cell r="G42" t="str">
            <v>Ativo</v>
          </cell>
          <cell r="H42">
            <v>1</v>
          </cell>
          <cell r="I42">
            <v>1</v>
          </cell>
          <cell r="J42" t="str">
            <v>Única</v>
          </cell>
          <cell r="Q42">
            <v>41764</v>
          </cell>
          <cell r="S42">
            <v>45323</v>
          </cell>
          <cell r="T42"/>
          <cell r="W42"/>
          <cell r="X42"/>
          <cell r="Y42">
            <v>120</v>
          </cell>
          <cell r="Z42">
            <v>36193178.640000001</v>
          </cell>
          <cell r="AA42">
            <v>0</v>
          </cell>
          <cell r="AB42"/>
          <cell r="AC42" t="str">
            <v>IPCA</v>
          </cell>
          <cell r="AD42"/>
          <cell r="AE42"/>
          <cell r="AF42"/>
          <cell r="AG42">
            <v>1</v>
          </cell>
          <cell r="AH42"/>
          <cell r="AI42"/>
          <cell r="AJ42">
            <v>9.2499999999999999E-2</v>
          </cell>
          <cell r="AK42"/>
          <cell r="AL42">
            <v>360</v>
          </cell>
        </row>
        <row r="43">
          <cell r="B43" t="str">
            <v>CSA02-DLD01-02</v>
          </cell>
          <cell r="C43" t="str">
            <v>14F0668466</v>
          </cell>
          <cell r="D43" t="str">
            <v>BRSCCICRI011</v>
          </cell>
          <cell r="E43" t="str">
            <v>DLD</v>
          </cell>
          <cell r="F43" t="str">
            <v>SCCI</v>
          </cell>
          <cell r="G43" t="str">
            <v>Default</v>
          </cell>
          <cell r="H43">
            <v>1</v>
          </cell>
          <cell r="I43">
            <v>2</v>
          </cell>
          <cell r="J43" t="str">
            <v>Única</v>
          </cell>
          <cell r="Q43">
            <v>41803</v>
          </cell>
          <cell r="S43">
            <v>46037</v>
          </cell>
          <cell r="T43"/>
          <cell r="W43"/>
          <cell r="X43"/>
          <cell r="Y43">
            <v>80</v>
          </cell>
          <cell r="Z43">
            <v>40000000</v>
          </cell>
          <cell r="AA43">
            <v>0</v>
          </cell>
          <cell r="AB43"/>
          <cell r="AC43" t="str">
            <v>IPCA</v>
          </cell>
          <cell r="AD43"/>
          <cell r="AE43"/>
          <cell r="AF43"/>
          <cell r="AG43">
            <v>1</v>
          </cell>
          <cell r="AH43"/>
          <cell r="AI43"/>
          <cell r="AJ43">
            <v>9.5931000000000002E-2</v>
          </cell>
          <cell r="AK43"/>
          <cell r="AL43">
            <v>360</v>
          </cell>
        </row>
        <row r="44">
          <cell r="B44" t="str">
            <v>CSA03-GAF01-03</v>
          </cell>
          <cell r="C44" t="str">
            <v>14G0387860</v>
          </cell>
          <cell r="D44" t="str">
            <v>BRSCCICRI037</v>
          </cell>
          <cell r="E44" t="str">
            <v>GAFISA</v>
          </cell>
          <cell r="F44" t="str">
            <v>SCCI</v>
          </cell>
          <cell r="G44" t="str">
            <v>Ativo</v>
          </cell>
          <cell r="H44">
            <v>1</v>
          </cell>
          <cell r="I44">
            <v>3</v>
          </cell>
          <cell r="J44" t="str">
            <v>Única</v>
          </cell>
          <cell r="Q44">
            <v>41842</v>
          </cell>
          <cell r="S44">
            <v>43311</v>
          </cell>
          <cell r="T44"/>
          <cell r="W44"/>
          <cell r="X44"/>
          <cell r="Y44">
            <v>416</v>
          </cell>
          <cell r="Z44">
            <v>130000000</v>
          </cell>
          <cell r="AA44">
            <v>0</v>
          </cell>
          <cell r="AB44"/>
          <cell r="AC44" t="str">
            <v>DI</v>
          </cell>
          <cell r="AD44"/>
          <cell r="AE44"/>
          <cell r="AF44"/>
          <cell r="AG44">
            <v>1</v>
          </cell>
          <cell r="AH44"/>
          <cell r="AI44"/>
          <cell r="AJ44">
            <v>1.9E-2</v>
          </cell>
          <cell r="AK44"/>
          <cell r="AL44">
            <v>252</v>
          </cell>
        </row>
        <row r="45">
          <cell r="B45" t="str">
            <v>CSA05-GIN01-05</v>
          </cell>
          <cell r="C45" t="str">
            <v>14G0401160</v>
          </cell>
          <cell r="D45" t="str">
            <v>BRSCCICRI052</v>
          </cell>
          <cell r="E45" t="str">
            <v>GINCO 1</v>
          </cell>
          <cell r="F45" t="str">
            <v>SCCI</v>
          </cell>
          <cell r="G45" t="str">
            <v>Ativo</v>
          </cell>
          <cell r="H45">
            <v>1</v>
          </cell>
          <cell r="I45">
            <v>5</v>
          </cell>
          <cell r="J45" t="str">
            <v>Sênior</v>
          </cell>
          <cell r="Q45">
            <v>41843</v>
          </cell>
          <cell r="S45">
            <v>42939</v>
          </cell>
          <cell r="T45"/>
          <cell r="W45"/>
          <cell r="X45"/>
          <cell r="Y45">
            <v>100</v>
          </cell>
          <cell r="Z45">
            <v>30267000</v>
          </cell>
          <cell r="AA45">
            <v>0</v>
          </cell>
          <cell r="AB45"/>
          <cell r="AC45" t="str">
            <v>IGP-M</v>
          </cell>
          <cell r="AD45"/>
          <cell r="AE45"/>
          <cell r="AF45"/>
          <cell r="AG45">
            <v>1</v>
          </cell>
          <cell r="AH45"/>
          <cell r="AI45"/>
          <cell r="AJ45">
            <v>9.7500000000000003E-2</v>
          </cell>
          <cell r="AK45"/>
          <cell r="AL45">
            <v>360</v>
          </cell>
        </row>
        <row r="46">
          <cell r="B46" t="str">
            <v>CSA05-GIN01-06</v>
          </cell>
          <cell r="C46" t="str">
            <v>14G0401387</v>
          </cell>
          <cell r="D46" t="str">
            <v>BRSCCICRI060</v>
          </cell>
          <cell r="E46" t="str">
            <v>GINCO 1</v>
          </cell>
          <cell r="F46" t="str">
            <v>SCCI</v>
          </cell>
          <cell r="G46" t="str">
            <v>Ativo</v>
          </cell>
          <cell r="H46">
            <v>1</v>
          </cell>
          <cell r="I46">
            <v>6</v>
          </cell>
          <cell r="J46" t="str">
            <v>Junior</v>
          </cell>
          <cell r="Q46">
            <v>41843</v>
          </cell>
          <cell r="S46">
            <v>45427</v>
          </cell>
          <cell r="T46"/>
          <cell r="W46"/>
          <cell r="X46"/>
          <cell r="Y46">
            <v>29</v>
          </cell>
          <cell r="Z46">
            <v>8886361.25</v>
          </cell>
          <cell r="AA46">
            <v>0</v>
          </cell>
          <cell r="AB46"/>
          <cell r="AC46" t="str">
            <v>IGP-M</v>
          </cell>
          <cell r="AD46"/>
          <cell r="AE46"/>
          <cell r="AF46"/>
          <cell r="AG46">
            <v>1</v>
          </cell>
          <cell r="AH46"/>
          <cell r="AI46"/>
          <cell r="AJ46">
            <v>9.7500000000000003E-2</v>
          </cell>
          <cell r="AK46"/>
          <cell r="AL46">
            <v>360</v>
          </cell>
        </row>
        <row r="47">
          <cell r="B47" t="str">
            <v>CSA07-ELL01-07</v>
          </cell>
          <cell r="C47" t="str">
            <v>14I0096742</v>
          </cell>
          <cell r="D47" t="str">
            <v>BRSCCICRI078</v>
          </cell>
          <cell r="E47" t="str">
            <v>ELLENCO</v>
          </cell>
          <cell r="F47" t="str">
            <v>SCCI</v>
          </cell>
          <cell r="G47" t="str">
            <v>Ativo</v>
          </cell>
          <cell r="H47">
            <v>1</v>
          </cell>
          <cell r="I47">
            <v>7</v>
          </cell>
          <cell r="J47" t="str">
            <v>Única</v>
          </cell>
          <cell r="Q47">
            <v>41898</v>
          </cell>
          <cell r="S47">
            <v>45534</v>
          </cell>
          <cell r="T47"/>
          <cell r="W47"/>
          <cell r="X47"/>
          <cell r="Y47">
            <v>23</v>
          </cell>
          <cell r="Z47">
            <v>24834283.809999999</v>
          </cell>
          <cell r="AA47">
            <v>0</v>
          </cell>
          <cell r="AB47"/>
          <cell r="AC47" t="str">
            <v>IGP-M</v>
          </cell>
          <cell r="AD47"/>
          <cell r="AE47"/>
          <cell r="AF47"/>
          <cell r="AG47">
            <v>1</v>
          </cell>
          <cell r="AH47"/>
          <cell r="AI47"/>
          <cell r="AJ47">
            <v>9.5000000000000001E-2</v>
          </cell>
          <cell r="AK47"/>
          <cell r="AL47">
            <v>360</v>
          </cell>
        </row>
        <row r="48">
          <cell r="B48" t="str">
            <v>CSA08-GIN02-08</v>
          </cell>
          <cell r="C48" t="str">
            <v>14L0153718</v>
          </cell>
          <cell r="D48" t="str">
            <v>BRSCCICRI086</v>
          </cell>
          <cell r="E48" t="str">
            <v>GINCO 2</v>
          </cell>
          <cell r="F48" t="str">
            <v>SCCI</v>
          </cell>
          <cell r="G48" t="str">
            <v>Ativo</v>
          </cell>
          <cell r="H48">
            <v>1</v>
          </cell>
          <cell r="I48">
            <v>8</v>
          </cell>
          <cell r="J48" t="str">
            <v>Única</v>
          </cell>
          <cell r="Q48">
            <v>41988</v>
          </cell>
          <cell r="S48">
            <v>45427</v>
          </cell>
          <cell r="T48"/>
          <cell r="W48"/>
          <cell r="X48"/>
          <cell r="Y48">
            <v>62</v>
          </cell>
          <cell r="Z48">
            <v>20000000</v>
          </cell>
          <cell r="AA48">
            <v>0</v>
          </cell>
          <cell r="AB48"/>
          <cell r="AC48" t="str">
            <v>IPCA</v>
          </cell>
          <cell r="AD48"/>
          <cell r="AE48"/>
          <cell r="AF48"/>
          <cell r="AG48">
            <v>1</v>
          </cell>
          <cell r="AH48"/>
          <cell r="AI48"/>
          <cell r="AJ48">
            <v>9.7500000000000003E-2</v>
          </cell>
          <cell r="AK48"/>
          <cell r="AL48">
            <v>360</v>
          </cell>
        </row>
        <row r="49">
          <cell r="B49" t="str">
            <v>CSA09-DEL01-09</v>
          </cell>
          <cell r="C49" t="str">
            <v>15A0487168</v>
          </cell>
          <cell r="D49" t="str">
            <v>BRSCCICRI0A0</v>
          </cell>
          <cell r="E49" t="str">
            <v>DELTAVILLE 1</v>
          </cell>
          <cell r="F49" t="str">
            <v>SCCI</v>
          </cell>
          <cell r="G49" t="str">
            <v>Default</v>
          </cell>
          <cell r="H49">
            <v>1</v>
          </cell>
          <cell r="I49">
            <v>9</v>
          </cell>
          <cell r="J49" t="str">
            <v>Única</v>
          </cell>
          <cell r="Q49">
            <v>42019</v>
          </cell>
          <cell r="S49">
            <v>43383</v>
          </cell>
          <cell r="T49"/>
          <cell r="W49"/>
          <cell r="X49"/>
          <cell r="Y49">
            <v>40</v>
          </cell>
          <cell r="Z49">
            <v>40000000</v>
          </cell>
          <cell r="AA49">
            <v>0</v>
          </cell>
          <cell r="AB49"/>
          <cell r="AC49" t="str">
            <v>IPCA</v>
          </cell>
          <cell r="AD49"/>
          <cell r="AE49"/>
          <cell r="AF49"/>
          <cell r="AG49">
            <v>1</v>
          </cell>
          <cell r="AH49"/>
          <cell r="AI49"/>
          <cell r="AJ49">
            <v>1.15E-3</v>
          </cell>
          <cell r="AK49"/>
          <cell r="AL49">
            <v>360</v>
          </cell>
        </row>
        <row r="50">
          <cell r="B50" t="str">
            <v>CSA10-BRE01-10</v>
          </cell>
          <cell r="C50" t="str">
            <v>15B0073796</v>
          </cell>
          <cell r="D50" t="str">
            <v>BRSCCICRI0B8</v>
          </cell>
          <cell r="E50" t="str">
            <v>BREITHAUT</v>
          </cell>
          <cell r="F50" t="str">
            <v>SCCI</v>
          </cell>
          <cell r="G50" t="str">
            <v>Ativo</v>
          </cell>
          <cell r="H50">
            <v>1</v>
          </cell>
          <cell r="I50">
            <v>10</v>
          </cell>
          <cell r="J50" t="str">
            <v>Única</v>
          </cell>
          <cell r="Q50">
            <v>42037</v>
          </cell>
          <cell r="S50">
            <v>43084</v>
          </cell>
          <cell r="T50"/>
          <cell r="W50"/>
          <cell r="X50"/>
          <cell r="Y50">
            <v>30</v>
          </cell>
          <cell r="Z50">
            <v>30000000</v>
          </cell>
          <cell r="AA50">
            <v>0</v>
          </cell>
          <cell r="AB50"/>
          <cell r="AC50" t="str">
            <v>DI</v>
          </cell>
          <cell r="AD50"/>
          <cell r="AE50"/>
          <cell r="AF50"/>
          <cell r="AG50">
            <v>1.6181999999999999</v>
          </cell>
          <cell r="AH50"/>
          <cell r="AI50"/>
          <cell r="AJ50">
            <v>0</v>
          </cell>
          <cell r="AK50"/>
          <cell r="AL50">
            <v>252</v>
          </cell>
        </row>
        <row r="51">
          <cell r="B51" t="str">
            <v>CSA11-LDI01-11</v>
          </cell>
          <cell r="C51" t="str">
            <v>15B0594452</v>
          </cell>
          <cell r="D51" t="str">
            <v>BRSCCICRI0C6</v>
          </cell>
          <cell r="E51" t="str">
            <v>LDI 1</v>
          </cell>
          <cell r="F51" t="str">
            <v>SCCI</v>
          </cell>
          <cell r="G51" t="str">
            <v>Ativo</v>
          </cell>
          <cell r="H51">
            <v>1</v>
          </cell>
          <cell r="I51">
            <v>11</v>
          </cell>
          <cell r="J51" t="str">
            <v>Única</v>
          </cell>
          <cell r="Q51">
            <v>42061</v>
          </cell>
          <cell r="S51">
            <v>43524</v>
          </cell>
          <cell r="T51"/>
          <cell r="W51"/>
          <cell r="X51"/>
          <cell r="Y51">
            <v>120</v>
          </cell>
          <cell r="Z51">
            <v>60000000</v>
          </cell>
          <cell r="AA51">
            <v>0</v>
          </cell>
          <cell r="AB51"/>
          <cell r="AC51" t="str">
            <v>DI</v>
          </cell>
          <cell r="AD51"/>
          <cell r="AE51"/>
          <cell r="AF51"/>
          <cell r="AG51">
            <v>1</v>
          </cell>
          <cell r="AH51"/>
          <cell r="AI51"/>
          <cell r="AJ51">
            <v>2.5000000000000001E-2</v>
          </cell>
          <cell r="AK51"/>
          <cell r="AL51">
            <v>252</v>
          </cell>
        </row>
        <row r="52">
          <cell r="B52" t="str">
            <v>CSA14-DEL02-14</v>
          </cell>
          <cell r="C52" t="str">
            <v xml:space="preserve">15G0689983 </v>
          </cell>
          <cell r="D52" t="str">
            <v>-</v>
          </cell>
          <cell r="E52" t="str">
            <v>DELTAVILLE 2</v>
          </cell>
          <cell r="F52" t="str">
            <v>SCCI</v>
          </cell>
          <cell r="G52" t="str">
            <v>Default</v>
          </cell>
          <cell r="H52">
            <v>1</v>
          </cell>
          <cell r="I52">
            <v>14</v>
          </cell>
          <cell r="J52" t="str">
            <v>Única</v>
          </cell>
          <cell r="Q52">
            <v>42208</v>
          </cell>
          <cell r="S52">
            <v>43383</v>
          </cell>
          <cell r="T52"/>
          <cell r="W52"/>
          <cell r="X52"/>
          <cell r="Y52">
            <v>40</v>
          </cell>
          <cell r="Z52">
            <v>43235000</v>
          </cell>
          <cell r="AA52">
            <v>0</v>
          </cell>
          <cell r="AB52"/>
          <cell r="AC52" t="str">
            <v>IPCA</v>
          </cell>
          <cell r="AD52"/>
          <cell r="AE52"/>
          <cell r="AF52"/>
          <cell r="AG52">
            <v>1</v>
          </cell>
          <cell r="AH52"/>
          <cell r="AI52"/>
          <cell r="AJ52">
            <v>0.12</v>
          </cell>
          <cell r="AK52"/>
          <cell r="AL52">
            <v>360</v>
          </cell>
        </row>
        <row r="53">
          <cell r="B53" t="str">
            <v>CSA16-NEX01-16</v>
          </cell>
          <cell r="C53" t="str">
            <v>15H0698161</v>
          </cell>
          <cell r="D53" t="str">
            <v>BRSCCICRI0H5</v>
          </cell>
          <cell r="E53" t="str">
            <v>NEX</v>
          </cell>
          <cell r="F53" t="str">
            <v>SCCI</v>
          </cell>
          <cell r="G53" t="str">
            <v>Ativo</v>
          </cell>
          <cell r="H53">
            <v>1</v>
          </cell>
          <cell r="I53">
            <v>16</v>
          </cell>
          <cell r="J53" t="str">
            <v>Sênior</v>
          </cell>
          <cell r="Q53">
            <v>42243</v>
          </cell>
          <cell r="S53">
            <v>43713</v>
          </cell>
          <cell r="T53"/>
          <cell r="W53"/>
          <cell r="X53"/>
          <cell r="Y53">
            <v>35</v>
          </cell>
          <cell r="Z53">
            <v>35000000</v>
          </cell>
          <cell r="AA53">
            <v>0</v>
          </cell>
          <cell r="AB53"/>
          <cell r="AC53" t="str">
            <v>DI</v>
          </cell>
          <cell r="AD53"/>
          <cell r="AE53"/>
          <cell r="AF53"/>
          <cell r="AG53">
            <v>1</v>
          </cell>
          <cell r="AH53"/>
          <cell r="AI53"/>
          <cell r="AJ53">
            <v>0.05</v>
          </cell>
          <cell r="AK53"/>
          <cell r="AL53">
            <v>252</v>
          </cell>
        </row>
        <row r="54">
          <cell r="B54" t="str">
            <v>CSA16-NEX01-17</v>
          </cell>
          <cell r="C54" t="str">
            <v>15H0698162</v>
          </cell>
          <cell r="D54" t="str">
            <v>BRSCCICRI0I3</v>
          </cell>
          <cell r="E54" t="str">
            <v>NEX</v>
          </cell>
          <cell r="F54" t="str">
            <v>SCCI</v>
          </cell>
          <cell r="G54" t="str">
            <v>Ativo</v>
          </cell>
          <cell r="H54">
            <v>1</v>
          </cell>
          <cell r="I54">
            <v>17</v>
          </cell>
          <cell r="J54" t="str">
            <v>Junior</v>
          </cell>
          <cell r="Q54">
            <v>42243</v>
          </cell>
          <cell r="S54">
            <v>43713</v>
          </cell>
          <cell r="T54"/>
          <cell r="W54"/>
          <cell r="X54"/>
          <cell r="Y54">
            <v>4</v>
          </cell>
          <cell r="Z54">
            <v>4000000</v>
          </cell>
          <cell r="AA54">
            <v>0</v>
          </cell>
          <cell r="AB54"/>
          <cell r="AC54" t="str">
            <v>DI</v>
          </cell>
          <cell r="AD54"/>
          <cell r="AE54"/>
          <cell r="AF54"/>
          <cell r="AG54">
            <v>1</v>
          </cell>
          <cell r="AH54"/>
          <cell r="AI54"/>
          <cell r="AJ54">
            <v>0.05</v>
          </cell>
          <cell r="AK54"/>
          <cell r="AL54">
            <v>252</v>
          </cell>
        </row>
        <row r="55">
          <cell r="B55" t="str">
            <v>CSA18-GIN01-18</v>
          </cell>
          <cell r="C55" t="str">
            <v xml:space="preserve">15I0083813 </v>
          </cell>
          <cell r="D55" t="str">
            <v>BRSCCICRI0J1</v>
          </cell>
          <cell r="E55" t="str">
            <v>GINCO 3</v>
          </cell>
          <cell r="F55" t="str">
            <v>SCCI</v>
          </cell>
          <cell r="G55" t="str">
            <v>Quitada</v>
          </cell>
          <cell r="H55">
            <v>1</v>
          </cell>
          <cell r="I55">
            <v>18</v>
          </cell>
          <cell r="J55" t="str">
            <v>Única</v>
          </cell>
          <cell r="Q55">
            <v>42257</v>
          </cell>
          <cell r="S55">
            <v>43388</v>
          </cell>
          <cell r="T55"/>
          <cell r="W55"/>
          <cell r="X55"/>
          <cell r="Y55">
            <v>9</v>
          </cell>
          <cell r="Z55">
            <v>9000000</v>
          </cell>
          <cell r="AA55">
            <v>0</v>
          </cell>
          <cell r="AB55"/>
          <cell r="AC55" t="str">
            <v>IPCA</v>
          </cell>
          <cell r="AD55"/>
          <cell r="AE55"/>
          <cell r="AF55"/>
          <cell r="AG55">
            <v>1</v>
          </cell>
          <cell r="AH55"/>
          <cell r="AI55"/>
          <cell r="AJ55">
            <v>0.13</v>
          </cell>
          <cell r="AK55"/>
          <cell r="AL55">
            <v>360</v>
          </cell>
        </row>
        <row r="56">
          <cell r="B56" t="str">
            <v>CSA19-NCO02-19</v>
          </cell>
          <cell r="C56" t="str">
            <v>15J0170872</v>
          </cell>
          <cell r="D56" t="str">
            <v>BRSCCICRI0K9</v>
          </cell>
          <cell r="E56" t="str">
            <v>NOVA COLORADO 2</v>
          </cell>
          <cell r="F56" t="str">
            <v>SCCI</v>
          </cell>
          <cell r="G56" t="str">
            <v>Ativo</v>
          </cell>
          <cell r="H56">
            <v>1</v>
          </cell>
          <cell r="I56">
            <v>19</v>
          </cell>
          <cell r="J56" t="str">
            <v>Sênior</v>
          </cell>
          <cell r="Q56">
            <v>42305</v>
          </cell>
          <cell r="S56">
            <v>45219</v>
          </cell>
          <cell r="T56"/>
          <cell r="W56"/>
          <cell r="X56"/>
          <cell r="Y56">
            <v>3731</v>
          </cell>
          <cell r="Z56">
            <v>37310000</v>
          </cell>
          <cell r="AA56">
            <v>0</v>
          </cell>
          <cell r="AB56"/>
          <cell r="AC56" t="str">
            <v>IGP-M</v>
          </cell>
          <cell r="AD56"/>
          <cell r="AE56"/>
          <cell r="AF56"/>
          <cell r="AG56">
            <v>1</v>
          </cell>
          <cell r="AH56"/>
          <cell r="AI56"/>
          <cell r="AJ56">
            <v>0.106</v>
          </cell>
          <cell r="AK56"/>
          <cell r="AL56">
            <v>360</v>
          </cell>
        </row>
        <row r="57">
          <cell r="B57" t="str">
            <v>CSA19-NCO02-20</v>
          </cell>
          <cell r="C57" t="str">
            <v>15J0170874</v>
          </cell>
          <cell r="D57" t="str">
            <v>BRSCCICRI0L7</v>
          </cell>
          <cell r="E57" t="str">
            <v>NOVA COLORADO 2</v>
          </cell>
          <cell r="F57" t="str">
            <v>SCCI</v>
          </cell>
          <cell r="G57" t="str">
            <v>Ativo</v>
          </cell>
          <cell r="H57">
            <v>1</v>
          </cell>
          <cell r="I57">
            <v>20</v>
          </cell>
          <cell r="J57" t="str">
            <v>Junior</v>
          </cell>
          <cell r="Q57">
            <v>42305</v>
          </cell>
          <cell r="S57">
            <v>45219</v>
          </cell>
          <cell r="T57"/>
          <cell r="W57"/>
          <cell r="X57"/>
          <cell r="Y57">
            <v>1599</v>
          </cell>
          <cell r="Z57">
            <v>15990000</v>
          </cell>
          <cell r="AA57">
            <v>0</v>
          </cell>
          <cell r="AB57"/>
          <cell r="AC57" t="str">
            <v>IGP-M</v>
          </cell>
          <cell r="AD57"/>
          <cell r="AE57"/>
          <cell r="AF57"/>
          <cell r="AG57">
            <v>1</v>
          </cell>
          <cell r="AH57"/>
          <cell r="AI57"/>
          <cell r="AJ57">
            <v>0.106</v>
          </cell>
          <cell r="AK57"/>
          <cell r="AL57">
            <v>360</v>
          </cell>
        </row>
        <row r="58">
          <cell r="B58" t="str">
            <v>CSA21-LOG01-21</v>
          </cell>
          <cell r="C58" t="str">
            <v>15K0708738</v>
          </cell>
          <cell r="D58" t="str">
            <v>BRSCCICRI0M5</v>
          </cell>
          <cell r="E58" t="str">
            <v>LOG</v>
          </cell>
          <cell r="F58" t="str">
            <v>SCCI</v>
          </cell>
          <cell r="G58" t="str">
            <v>Ativo</v>
          </cell>
          <cell r="H58">
            <v>1</v>
          </cell>
          <cell r="I58">
            <v>21</v>
          </cell>
          <cell r="J58" t="str">
            <v>Única</v>
          </cell>
          <cell r="Q58">
            <v>42338</v>
          </cell>
          <cell r="S58">
            <v>43803</v>
          </cell>
          <cell r="T58"/>
          <cell r="W58"/>
          <cell r="X58"/>
          <cell r="Y58">
            <v>120</v>
          </cell>
          <cell r="Z58">
            <v>60000000</v>
          </cell>
          <cell r="AA58">
            <v>0</v>
          </cell>
          <cell r="AB58"/>
          <cell r="AC58" t="str">
            <v>DI</v>
          </cell>
          <cell r="AD58"/>
          <cell r="AE58"/>
          <cell r="AF58"/>
          <cell r="AG58">
            <v>1.19</v>
          </cell>
          <cell r="AH58"/>
          <cell r="AI58"/>
          <cell r="AJ58">
            <v>0</v>
          </cell>
          <cell r="AK58"/>
          <cell r="AL58">
            <v>252</v>
          </cell>
        </row>
        <row r="59">
          <cell r="B59" t="str">
            <v>CSA22-CIP01-22</v>
          </cell>
          <cell r="C59" t="str">
            <v>16C0765992</v>
          </cell>
          <cell r="D59" t="str">
            <v>BRSCCICRI0N3</v>
          </cell>
          <cell r="E59" t="str">
            <v>CIPASA 1</v>
          </cell>
          <cell r="F59" t="str">
            <v>SCCI</v>
          </cell>
          <cell r="G59" t="str">
            <v>Ativo</v>
          </cell>
          <cell r="H59">
            <v>1</v>
          </cell>
          <cell r="I59">
            <v>22</v>
          </cell>
          <cell r="J59" t="str">
            <v>Sênior</v>
          </cell>
          <cell r="Q59">
            <v>42460</v>
          </cell>
          <cell r="S59">
            <v>46832</v>
          </cell>
          <cell r="T59"/>
          <cell r="W59"/>
          <cell r="X59"/>
          <cell r="Y59">
            <v>75</v>
          </cell>
          <cell r="Z59">
            <v>15000000</v>
          </cell>
          <cell r="AA59">
            <v>0</v>
          </cell>
          <cell r="AB59"/>
          <cell r="AC59" t="str">
            <v>IPCA</v>
          </cell>
          <cell r="AD59"/>
          <cell r="AE59"/>
          <cell r="AF59"/>
          <cell r="AG59">
            <v>1</v>
          </cell>
          <cell r="AH59"/>
          <cell r="AI59"/>
          <cell r="AJ59">
            <v>0.12</v>
          </cell>
          <cell r="AK59"/>
          <cell r="AL59">
            <v>360</v>
          </cell>
        </row>
        <row r="60">
          <cell r="B60" t="str">
            <v>CSA23-CIP02-23</v>
          </cell>
          <cell r="C60" t="str">
            <v>16K0924155</v>
          </cell>
          <cell r="D60" t="str">
            <v>BRSCCICRI0O1</v>
          </cell>
          <cell r="E60" t="str">
            <v>CIPASA PINE</v>
          </cell>
          <cell r="F60" t="str">
            <v>SCCI</v>
          </cell>
          <cell r="G60" t="str">
            <v>Ativo</v>
          </cell>
          <cell r="H60">
            <v>1</v>
          </cell>
          <cell r="I60">
            <v>23</v>
          </cell>
          <cell r="J60" t="str">
            <v>Mezz</v>
          </cell>
          <cell r="Q60">
            <v>42685</v>
          </cell>
          <cell r="S60">
            <v>47082</v>
          </cell>
          <cell r="T60"/>
          <cell r="W60"/>
          <cell r="X60"/>
          <cell r="Y60">
            <v>850</v>
          </cell>
          <cell r="Z60">
            <v>40310332</v>
          </cell>
          <cell r="AA60">
            <v>0</v>
          </cell>
          <cell r="AB60"/>
          <cell r="AC60" t="str">
            <v>IPCA</v>
          </cell>
          <cell r="AD60"/>
          <cell r="AE60"/>
          <cell r="AF60"/>
          <cell r="AG60">
            <v>1</v>
          </cell>
          <cell r="AH60"/>
          <cell r="AI60"/>
          <cell r="AJ60">
            <v>0.1</v>
          </cell>
          <cell r="AK60"/>
          <cell r="AL60">
            <v>252</v>
          </cell>
        </row>
        <row r="61">
          <cell r="B61" t="str">
            <v>CSA23-CIP02-24</v>
          </cell>
          <cell r="C61" t="str">
            <v>16K0929160</v>
          </cell>
          <cell r="D61" t="str">
            <v>BRSCCICRI0P8</v>
          </cell>
          <cell r="E61" t="str">
            <v>CIPASA PINE</v>
          </cell>
          <cell r="F61" t="str">
            <v>SCCI</v>
          </cell>
          <cell r="G61" t="str">
            <v>Ativo</v>
          </cell>
          <cell r="H61">
            <v>1</v>
          </cell>
          <cell r="I61">
            <v>24</v>
          </cell>
          <cell r="J61" t="str">
            <v>Junior</v>
          </cell>
          <cell r="Q61">
            <v>42685</v>
          </cell>
          <cell r="S61">
            <v>47082</v>
          </cell>
          <cell r="T61"/>
          <cell r="W61"/>
          <cell r="X61"/>
          <cell r="Y61">
            <v>150</v>
          </cell>
          <cell r="Z61">
            <v>7113588</v>
          </cell>
          <cell r="AA61">
            <v>0</v>
          </cell>
          <cell r="AB61"/>
          <cell r="AC61" t="str">
            <v>IPCA</v>
          </cell>
          <cell r="AD61"/>
          <cell r="AE61"/>
          <cell r="AF61"/>
          <cell r="AG61">
            <v>1</v>
          </cell>
          <cell r="AH61"/>
          <cell r="AI61"/>
          <cell r="AJ61">
            <v>0.12</v>
          </cell>
          <cell r="AK61"/>
          <cell r="AL61">
            <v>252</v>
          </cell>
        </row>
        <row r="62">
          <cell r="B62" t="str">
            <v>CSA25-ALP01-25</v>
          </cell>
          <cell r="C62" t="str">
            <v>16L0017809</v>
          </cell>
          <cell r="D62" t="str">
            <v>-</v>
          </cell>
          <cell r="E62" t="str">
            <v>ALPHAVILLE</v>
          </cell>
          <cell r="F62" t="str">
            <v>SCCI</v>
          </cell>
          <cell r="G62" t="str">
            <v>Ativo</v>
          </cell>
          <cell r="H62">
            <v>1</v>
          </cell>
          <cell r="I62">
            <v>25</v>
          </cell>
          <cell r="J62" t="str">
            <v>Sênior</v>
          </cell>
          <cell r="Q62">
            <v>42709</v>
          </cell>
          <cell r="S62">
            <v>44859</v>
          </cell>
          <cell r="T62"/>
          <cell r="W62"/>
          <cell r="X62"/>
          <cell r="Y62">
            <v>5666</v>
          </cell>
          <cell r="Z62">
            <v>56660000</v>
          </cell>
          <cell r="AA62">
            <v>0</v>
          </cell>
          <cell r="AB62"/>
          <cell r="AC62" t="str">
            <v>DI</v>
          </cell>
          <cell r="AD62"/>
          <cell r="AE62"/>
          <cell r="AF62"/>
          <cell r="AG62">
            <v>0.02</v>
          </cell>
          <cell r="AH62"/>
          <cell r="AI62"/>
          <cell r="AJ62">
            <v>0</v>
          </cell>
          <cell r="AK62"/>
          <cell r="AL62">
            <v>252</v>
          </cell>
        </row>
        <row r="63">
          <cell r="B63" t="str">
            <v>CSA25-ALP01-26</v>
          </cell>
          <cell r="C63" t="str">
            <v>16L0017840</v>
          </cell>
          <cell r="D63" t="str">
            <v>-</v>
          </cell>
          <cell r="E63" t="str">
            <v>ALPHAVILLE</v>
          </cell>
          <cell r="F63" t="str">
            <v>SCCI</v>
          </cell>
          <cell r="G63" t="str">
            <v>Ativo</v>
          </cell>
          <cell r="H63">
            <v>1</v>
          </cell>
          <cell r="I63">
            <v>26</v>
          </cell>
          <cell r="J63" t="str">
            <v>Mezz</v>
          </cell>
          <cell r="Q63">
            <v>42709</v>
          </cell>
          <cell r="S63">
            <v>45255</v>
          </cell>
          <cell r="T63"/>
          <cell r="W63"/>
          <cell r="X63"/>
          <cell r="Y63">
            <v>4826</v>
          </cell>
          <cell r="Z63">
            <v>48260000</v>
          </cell>
          <cell r="AA63">
            <v>0</v>
          </cell>
          <cell r="AB63"/>
          <cell r="AC63" t="str">
            <v>IGP-M</v>
          </cell>
          <cell r="AD63"/>
          <cell r="AE63"/>
          <cell r="AF63"/>
          <cell r="AG63">
            <v>1</v>
          </cell>
          <cell r="AH63"/>
          <cell r="AI63"/>
          <cell r="AJ63">
            <v>8.5000000000000006E-2</v>
          </cell>
          <cell r="AK63"/>
          <cell r="AL63">
            <v>252</v>
          </cell>
        </row>
        <row r="64">
          <cell r="B64" t="str">
            <v>CSA25-ALP01-27</v>
          </cell>
          <cell r="C64" t="str">
            <v>16L0022665</v>
          </cell>
          <cell r="D64" t="str">
            <v>-</v>
          </cell>
          <cell r="E64" t="str">
            <v>ALPHAVILLE</v>
          </cell>
          <cell r="F64" t="str">
            <v>SCCI</v>
          </cell>
          <cell r="G64" t="str">
            <v>Ativo</v>
          </cell>
          <cell r="H64">
            <v>1</v>
          </cell>
          <cell r="I64">
            <v>27</v>
          </cell>
          <cell r="J64" t="str">
            <v>Junior</v>
          </cell>
          <cell r="Q64">
            <v>42709</v>
          </cell>
          <cell r="S64">
            <v>45682</v>
          </cell>
          <cell r="T64"/>
          <cell r="W64"/>
          <cell r="X64"/>
          <cell r="Y64">
            <v>23000</v>
          </cell>
          <cell r="Z64">
            <v>23232300</v>
          </cell>
          <cell r="AA64">
            <v>0</v>
          </cell>
          <cell r="AB64"/>
          <cell r="AC64" t="str">
            <v>IGP-M</v>
          </cell>
          <cell r="AD64"/>
          <cell r="AE64"/>
          <cell r="AF64"/>
          <cell r="AG64">
            <v>1</v>
          </cell>
          <cell r="AH64"/>
          <cell r="AI64"/>
          <cell r="AJ64">
            <v>0.13</v>
          </cell>
          <cell r="AK64"/>
          <cell r="AL64">
            <v>252</v>
          </cell>
        </row>
        <row r="65">
          <cell r="B65" t="str">
            <v>CSA28-LDI02-28</v>
          </cell>
          <cell r="C65" t="str">
            <v>16L0127203</v>
          </cell>
          <cell r="D65" t="str">
            <v>-</v>
          </cell>
          <cell r="E65" t="str">
            <v>LDI 2</v>
          </cell>
          <cell r="F65" t="str">
            <v>SCCI</v>
          </cell>
          <cell r="G65" t="str">
            <v>Ativo</v>
          </cell>
          <cell r="H65">
            <v>1</v>
          </cell>
          <cell r="I65">
            <v>28</v>
          </cell>
          <cell r="J65" t="str">
            <v>Única</v>
          </cell>
          <cell r="Q65">
            <v>42717</v>
          </cell>
          <cell r="S65">
            <v>43815</v>
          </cell>
          <cell r="T65"/>
          <cell r="W65"/>
          <cell r="X65"/>
          <cell r="Y65">
            <v>40000</v>
          </cell>
          <cell r="Z65">
            <v>40000000</v>
          </cell>
          <cell r="AA65">
            <v>0</v>
          </cell>
          <cell r="AB65"/>
          <cell r="AC65" t="str">
            <v>DI</v>
          </cell>
          <cell r="AD65"/>
          <cell r="AE65"/>
          <cell r="AF65"/>
          <cell r="AG65">
            <v>0.97</v>
          </cell>
          <cell r="AH65"/>
          <cell r="AI65"/>
          <cell r="AJ65">
            <v>0</v>
          </cell>
          <cell r="AK65"/>
          <cell r="AL65">
            <v>252</v>
          </cell>
        </row>
        <row r="66">
          <cell r="B66" t="str">
            <v>CSA29-GIN04-29</v>
          </cell>
          <cell r="C66" t="str">
            <v>16L1028402</v>
          </cell>
          <cell r="D66" t="str">
            <v>BRSCCICRI0U8</v>
          </cell>
          <cell r="E66" t="str">
            <v>GINCO 4</v>
          </cell>
          <cell r="F66" t="str">
            <v>SCCI</v>
          </cell>
          <cell r="G66" t="str">
            <v>Ativo</v>
          </cell>
          <cell r="H66">
            <v>1</v>
          </cell>
          <cell r="I66">
            <v>29</v>
          </cell>
          <cell r="J66" t="str">
            <v>Sênior</v>
          </cell>
          <cell r="Q66">
            <v>42732</v>
          </cell>
          <cell r="S66">
            <v>43388</v>
          </cell>
          <cell r="T66"/>
          <cell r="W66"/>
          <cell r="X66"/>
          <cell r="Y66">
            <v>10457</v>
          </cell>
          <cell r="Z66">
            <v>10457000</v>
          </cell>
          <cell r="AA66">
            <v>0</v>
          </cell>
          <cell r="AB66"/>
          <cell r="AC66" t="str">
            <v>PREFIXADO</v>
          </cell>
          <cell r="AD66"/>
          <cell r="AE66"/>
          <cell r="AF66"/>
          <cell r="AG66">
            <v>1</v>
          </cell>
          <cell r="AH66"/>
          <cell r="AI66"/>
          <cell r="AJ66">
            <v>0.1</v>
          </cell>
          <cell r="AK66"/>
          <cell r="AL66">
            <v>360</v>
          </cell>
        </row>
        <row r="67">
          <cell r="B67" t="str">
            <v>CSA29-GIN04-30</v>
          </cell>
          <cell r="C67" t="str">
            <v>16L1019067</v>
          </cell>
          <cell r="D67" t="str">
            <v>BRSCCICRI0V6</v>
          </cell>
          <cell r="E67" t="str">
            <v>GINCO 4</v>
          </cell>
          <cell r="F67" t="str">
            <v>SCCI</v>
          </cell>
          <cell r="G67" t="str">
            <v>Ativo</v>
          </cell>
          <cell r="H67">
            <v>1</v>
          </cell>
          <cell r="I67">
            <v>30</v>
          </cell>
          <cell r="J67" t="str">
            <v>Mezz</v>
          </cell>
          <cell r="Q67">
            <v>42732</v>
          </cell>
          <cell r="S67">
            <v>43827</v>
          </cell>
          <cell r="T67"/>
          <cell r="W67"/>
          <cell r="X67"/>
          <cell r="Y67">
            <v>180</v>
          </cell>
          <cell r="Z67">
            <v>18000000</v>
          </cell>
          <cell r="AA67">
            <v>0</v>
          </cell>
          <cell r="AB67"/>
          <cell r="AC67" t="str">
            <v>IPCA</v>
          </cell>
          <cell r="AD67"/>
          <cell r="AE67"/>
          <cell r="AF67"/>
          <cell r="AG67">
            <v>1</v>
          </cell>
          <cell r="AH67"/>
          <cell r="AI67"/>
          <cell r="AJ67">
            <v>0.105</v>
          </cell>
          <cell r="AK67"/>
          <cell r="AL67">
            <v>360</v>
          </cell>
        </row>
        <row r="68">
          <cell r="B68" t="str">
            <v>CSA29-GIN04-31</v>
          </cell>
          <cell r="C68" t="str">
            <v>16L1024319</v>
          </cell>
          <cell r="D68" t="str">
            <v>BRSCCICRI0W4</v>
          </cell>
          <cell r="E68" t="str">
            <v>GINCO 4</v>
          </cell>
          <cell r="F68" t="str">
            <v>SCCI</v>
          </cell>
          <cell r="G68" t="str">
            <v>Ativo</v>
          </cell>
          <cell r="H68">
            <v>1</v>
          </cell>
          <cell r="I68">
            <v>31</v>
          </cell>
          <cell r="J68" t="str">
            <v>Junior</v>
          </cell>
          <cell r="Q68">
            <v>42732</v>
          </cell>
          <cell r="S68">
            <v>46371</v>
          </cell>
          <cell r="T68"/>
          <cell r="W68"/>
          <cell r="X68"/>
          <cell r="Y68">
            <v>470</v>
          </cell>
          <cell r="Z68">
            <v>47000000</v>
          </cell>
          <cell r="AA68">
            <v>0</v>
          </cell>
          <cell r="AB68"/>
          <cell r="AC68" t="str">
            <v>IGP-M</v>
          </cell>
          <cell r="AD68"/>
          <cell r="AE68"/>
          <cell r="AF68"/>
          <cell r="AG68">
            <v>1</v>
          </cell>
          <cell r="AH68"/>
          <cell r="AI68"/>
          <cell r="AJ68">
            <v>0.12</v>
          </cell>
          <cell r="AK68"/>
          <cell r="AL68">
            <v>360</v>
          </cell>
        </row>
        <row r="69">
          <cell r="B69" t="str">
            <v>CSA32-NCO03-32</v>
          </cell>
          <cell r="C69" t="str">
            <v>17B0048606</v>
          </cell>
          <cell r="D69" t="str">
            <v>-</v>
          </cell>
          <cell r="E69" t="str">
            <v>NOVA COLORADO 3</v>
          </cell>
          <cell r="F69" t="str">
            <v>SCCI</v>
          </cell>
          <cell r="G69" t="str">
            <v>Ativo</v>
          </cell>
          <cell r="H69">
            <v>1</v>
          </cell>
          <cell r="I69">
            <v>32</v>
          </cell>
          <cell r="J69" t="str">
            <v>Sênior</v>
          </cell>
          <cell r="Q69">
            <v>42772</v>
          </cell>
          <cell r="S69">
            <v>45920</v>
          </cell>
          <cell r="T69"/>
          <cell r="W69"/>
          <cell r="X69"/>
          <cell r="Y69">
            <v>200</v>
          </cell>
          <cell r="Z69">
            <v>30957851.100000001</v>
          </cell>
          <cell r="AA69">
            <v>0</v>
          </cell>
          <cell r="AB69"/>
          <cell r="AC69" t="str">
            <v>IPCA</v>
          </cell>
          <cell r="AD69"/>
          <cell r="AE69"/>
          <cell r="AF69"/>
          <cell r="AG69">
            <v>1</v>
          </cell>
          <cell r="AH69"/>
          <cell r="AI69"/>
          <cell r="AJ69">
            <v>0.1</v>
          </cell>
          <cell r="AK69"/>
          <cell r="AL69">
            <v>252</v>
          </cell>
        </row>
        <row r="70">
          <cell r="B70" t="str">
            <v>CSA32-NCO03-33</v>
          </cell>
          <cell r="C70" t="str">
            <v>17B0048622</v>
          </cell>
          <cell r="D70" t="str">
            <v>-</v>
          </cell>
          <cell r="E70" t="str">
            <v>NOVA COLORADO 3</v>
          </cell>
          <cell r="F70" t="str">
            <v>SCCI</v>
          </cell>
          <cell r="G70" t="str">
            <v>Ativo</v>
          </cell>
          <cell r="H70">
            <v>1</v>
          </cell>
          <cell r="I70">
            <v>33</v>
          </cell>
          <cell r="J70" t="str">
            <v>Mezz</v>
          </cell>
          <cell r="Q70">
            <v>42772</v>
          </cell>
          <cell r="S70">
            <v>45920</v>
          </cell>
          <cell r="T70"/>
          <cell r="W70"/>
          <cell r="X70"/>
          <cell r="Y70">
            <v>200</v>
          </cell>
          <cell r="Z70">
            <v>12644756.08</v>
          </cell>
          <cell r="AA70">
            <v>0</v>
          </cell>
          <cell r="AB70"/>
          <cell r="AC70" t="str">
            <v>IPCA</v>
          </cell>
          <cell r="AD70"/>
          <cell r="AE70"/>
          <cell r="AF70"/>
          <cell r="AG70">
            <v>1</v>
          </cell>
          <cell r="AH70"/>
          <cell r="AI70"/>
          <cell r="AJ70">
            <v>0.2306</v>
          </cell>
          <cell r="AK70"/>
          <cell r="AL70">
            <v>252</v>
          </cell>
        </row>
        <row r="71">
          <cell r="B71" t="str">
            <v>CSA32-NCO03-34</v>
          </cell>
          <cell r="C71" t="str">
            <v>17B0048624</v>
          </cell>
          <cell r="D71" t="str">
            <v>-</v>
          </cell>
          <cell r="E71" t="str">
            <v>NOVA COLORADO 3</v>
          </cell>
          <cell r="F71" t="str">
            <v>SCCI</v>
          </cell>
          <cell r="G71" t="str">
            <v>Ativo</v>
          </cell>
          <cell r="H71">
            <v>1</v>
          </cell>
          <cell r="I71">
            <v>34</v>
          </cell>
          <cell r="J71" t="str">
            <v>Junior</v>
          </cell>
          <cell r="Q71">
            <v>42772</v>
          </cell>
          <cell r="S71">
            <v>45920</v>
          </cell>
          <cell r="T71"/>
          <cell r="W71"/>
          <cell r="X71"/>
          <cell r="Y71">
            <v>21</v>
          </cell>
          <cell r="Z71">
            <v>21798033.559999999</v>
          </cell>
          <cell r="AA71">
            <v>0</v>
          </cell>
          <cell r="AB71"/>
          <cell r="AC71" t="str">
            <v>IPCA</v>
          </cell>
          <cell r="AD71"/>
          <cell r="AE71"/>
          <cell r="AF71"/>
          <cell r="AG71">
            <v>1</v>
          </cell>
          <cell r="AH71"/>
          <cell r="AI71"/>
          <cell r="AJ71">
            <v>0.13650000000000001</v>
          </cell>
          <cell r="AK71"/>
          <cell r="AL71">
            <v>252</v>
          </cell>
        </row>
        <row r="72">
          <cell r="B72" t="str">
            <v>CID01-DAM01-01</v>
          </cell>
          <cell r="C72" t="str">
            <v>-</v>
          </cell>
          <cell r="D72" t="str">
            <v>-</v>
          </cell>
          <cell r="E72" t="str">
            <v>DAMHA 1</v>
          </cell>
          <cell r="F72" t="str">
            <v>ISEC</v>
          </cell>
          <cell r="G72" t="str">
            <v>Cancelada</v>
          </cell>
          <cell r="H72">
            <v>4</v>
          </cell>
          <cell r="I72">
            <v>1</v>
          </cell>
          <cell r="J72" t="str">
            <v>Única</v>
          </cell>
          <cell r="Q72" t="str">
            <v>-</v>
          </cell>
          <cell r="S72" t="str">
            <v>-</v>
          </cell>
          <cell r="T72" t="str">
            <v>-</v>
          </cell>
          <cell r="W72" t="str">
            <v>-</v>
          </cell>
          <cell r="X72" t="str">
            <v>-</v>
          </cell>
          <cell r="Y72">
            <v>0</v>
          </cell>
          <cell r="Z72">
            <v>0</v>
          </cell>
          <cell r="AA72">
            <v>0</v>
          </cell>
          <cell r="AB72" t="str">
            <v>-</v>
          </cell>
          <cell r="AC72" t="str">
            <v>-</v>
          </cell>
          <cell r="AD72" t="str">
            <v>-</v>
          </cell>
          <cell r="AE72" t="str">
            <v>-</v>
          </cell>
          <cell r="AF72" t="str">
            <v>-</v>
          </cell>
          <cell r="AG72" t="str">
            <v>-</v>
          </cell>
          <cell r="AH72" t="str">
            <v>-</v>
          </cell>
          <cell r="AI72" t="str">
            <v>-</v>
          </cell>
          <cell r="AJ72">
            <v>0</v>
          </cell>
          <cell r="AK72" t="str">
            <v>-</v>
          </cell>
          <cell r="AL72" t="str">
            <v>-</v>
          </cell>
        </row>
        <row r="73">
          <cell r="B73" t="str">
            <v>CNA25-DIR01-25</v>
          </cell>
          <cell r="C73" t="str">
            <v>17E0840314</v>
          </cell>
          <cell r="D73" t="str">
            <v>BRNSECCRI0O2</v>
          </cell>
          <cell r="E73" t="str">
            <v>DIRECIONAL 1</v>
          </cell>
          <cell r="F73" t="str">
            <v>NOVA</v>
          </cell>
          <cell r="G73" t="str">
            <v>Ativo</v>
          </cell>
          <cell r="H73">
            <v>1</v>
          </cell>
          <cell r="I73">
            <v>25</v>
          </cell>
          <cell r="J73" t="str">
            <v>Única</v>
          </cell>
          <cell r="Q73">
            <v>42891</v>
          </cell>
          <cell r="S73">
            <v>43713</v>
          </cell>
          <cell r="T73">
            <v>43713</v>
          </cell>
          <cell r="W73" t="str">
            <v>Mensal</v>
          </cell>
          <cell r="X73">
            <v>0</v>
          </cell>
          <cell r="Y73">
            <v>198000</v>
          </cell>
          <cell r="Z73">
            <v>198000000</v>
          </cell>
          <cell r="AA73">
            <v>1000</v>
          </cell>
          <cell r="AB73" t="str">
            <v>Descarrega</v>
          </cell>
          <cell r="AC73" t="str">
            <v>CDI</v>
          </cell>
          <cell r="AD73" t="str">
            <v>Var</v>
          </cell>
          <cell r="AE73">
            <v>-2</v>
          </cell>
          <cell r="AF73" t="str">
            <v>Mensal</v>
          </cell>
          <cell r="AG73">
            <v>1</v>
          </cell>
          <cell r="AH73">
            <v>1</v>
          </cell>
          <cell r="AI73" t="str">
            <v>Saldo</v>
          </cell>
          <cell r="AJ73">
            <v>8.9999999999999993E-3</v>
          </cell>
          <cell r="AK73" t="str">
            <v>Mensal</v>
          </cell>
          <cell r="AL73">
            <v>252</v>
          </cell>
        </row>
        <row r="74">
          <cell r="B74" t="str">
            <v>KIA01 - HOR01-01</v>
          </cell>
          <cell r="C74" t="str">
            <v>CRA017004H7</v>
          </cell>
          <cell r="D74" t="str">
            <v>BRIMWLCRA002</v>
          </cell>
          <cell r="E74" t="str">
            <v>HORITA 1</v>
          </cell>
          <cell r="F74" t="str">
            <v>ISEC</v>
          </cell>
          <cell r="G74" t="str">
            <v>Ativo</v>
          </cell>
          <cell r="H74">
            <v>1</v>
          </cell>
          <cell r="I74">
            <v>1</v>
          </cell>
          <cell r="J74" t="str">
            <v>Única</v>
          </cell>
          <cell r="Q74">
            <v>42935</v>
          </cell>
          <cell r="S74">
            <v>43641</v>
          </cell>
          <cell r="T74">
            <v>43125</v>
          </cell>
          <cell r="W74" t="str">
            <v>Semestral</v>
          </cell>
          <cell r="X74">
            <v>0</v>
          </cell>
          <cell r="Y74">
            <v>3000</v>
          </cell>
          <cell r="Z74">
            <v>30000000</v>
          </cell>
          <cell r="AA74">
            <v>10000</v>
          </cell>
          <cell r="AB74" t="str">
            <v>Descarrega</v>
          </cell>
          <cell r="AC74" t="str">
            <v>CDI</v>
          </cell>
          <cell r="AD74" t="str">
            <v>Var</v>
          </cell>
          <cell r="AE74">
            <v>-1</v>
          </cell>
          <cell r="AF74" t="str">
            <v>-</v>
          </cell>
          <cell r="AG74">
            <v>1</v>
          </cell>
          <cell r="AH74">
            <v>1</v>
          </cell>
          <cell r="AI74" t="str">
            <v>Saldo</v>
          </cell>
          <cell r="AJ74">
            <v>0.03</v>
          </cell>
          <cell r="AK74" t="str">
            <v>Semestral</v>
          </cell>
          <cell r="AL74">
            <v>252</v>
          </cell>
        </row>
      </sheetData>
      <sheetData sheetId="1">
        <row r="1">
          <cell r="A1" t="str">
            <v>Código Série</v>
          </cell>
          <cell r="C1" t="str">
            <v>Banco Patrimônio Separado</v>
          </cell>
          <cell r="D1" t="str">
            <v>Agência</v>
          </cell>
          <cell r="E1" t="str">
            <v>Conta 1</v>
          </cell>
        </row>
        <row r="2">
          <cell r="A2" t="str">
            <v>CIA01-BIB01-01</v>
          </cell>
          <cell r="C2" t="str">
            <v>BRADESCO</v>
          </cell>
          <cell r="D2" t="str">
            <v>0134-1</v>
          </cell>
          <cell r="E2" t="str">
            <v>122.823-4</v>
          </cell>
        </row>
        <row r="3">
          <cell r="A3" t="str">
            <v>CIA02-CNL01-02</v>
          </cell>
          <cell r="C3" t="str">
            <v>BRADESCO</v>
          </cell>
          <cell r="D3" t="str">
            <v>0134-1</v>
          </cell>
          <cell r="E3" t="str">
            <v>122.825-0</v>
          </cell>
        </row>
        <row r="4">
          <cell r="A4" t="str">
            <v>CIA03-ECX01-03</v>
          </cell>
          <cell r="C4" t="str">
            <v>BRADESCO</v>
          </cell>
          <cell r="D4" t="str">
            <v>0134-1</v>
          </cell>
          <cell r="E4" t="str">
            <v>122.829-3</v>
          </cell>
        </row>
        <row r="5">
          <cell r="A5" t="str">
            <v>CIA04-DAC01-04</v>
          </cell>
          <cell r="C5" t="str">
            <v>BRADESCO</v>
          </cell>
          <cell r="D5" t="str">
            <v>0134-1</v>
          </cell>
          <cell r="E5" t="str">
            <v>122.837-4</v>
          </cell>
        </row>
        <row r="6">
          <cell r="A6" t="str">
            <v>CIA05-FLA01-05</v>
          </cell>
          <cell r="C6" t="str">
            <v>BRADESCO</v>
          </cell>
          <cell r="D6" t="str">
            <v>0134-1</v>
          </cell>
          <cell r="E6" t="str">
            <v>122.833-1</v>
          </cell>
        </row>
        <row r="7">
          <cell r="A7" t="str">
            <v>CIA06-VIT01-06</v>
          </cell>
          <cell r="C7" t="str">
            <v>BRADESCO</v>
          </cell>
          <cell r="D7" t="str">
            <v>0134-1</v>
          </cell>
          <cell r="E7" t="str">
            <v>122.839-0</v>
          </cell>
        </row>
        <row r="8">
          <cell r="A8" t="str">
            <v>CIA06-VIT01-07</v>
          </cell>
          <cell r="C8" t="str">
            <v>BRADESCO</v>
          </cell>
          <cell r="D8" t="str">
            <v>0134-1</v>
          </cell>
          <cell r="E8" t="str">
            <v>122.839-0</v>
          </cell>
        </row>
        <row r="9">
          <cell r="A9" t="str">
            <v>CIA08-ECO01-08</v>
          </cell>
          <cell r="C9" t="str">
            <v>BRADESCO</v>
          </cell>
          <cell r="D9" t="str">
            <v>0134-1</v>
          </cell>
          <cell r="E9" t="str">
            <v>122845-5</v>
          </cell>
        </row>
        <row r="10">
          <cell r="A10" t="str">
            <v>CIB01-CON01-01</v>
          </cell>
          <cell r="C10" t="str">
            <v>BRADESCO</v>
          </cell>
          <cell r="D10" t="str">
            <v>0134-1</v>
          </cell>
          <cell r="E10" t="str">
            <v>122.827-7</v>
          </cell>
        </row>
        <row r="11">
          <cell r="A11" t="str">
            <v>CIB02-LUC01-02</v>
          </cell>
          <cell r="C11" t="str">
            <v>BRADESCO</v>
          </cell>
          <cell r="D11" t="str">
            <v>0134-1</v>
          </cell>
          <cell r="E11" t="str">
            <v>122.831-5</v>
          </cell>
        </row>
        <row r="12">
          <cell r="A12" t="str">
            <v>CIB02-LUC01-03</v>
          </cell>
          <cell r="C12" t="str">
            <v>BRADESCO</v>
          </cell>
          <cell r="D12" t="str">
            <v>0134-1</v>
          </cell>
          <cell r="E12" t="str">
            <v>122.831-5</v>
          </cell>
        </row>
        <row r="13">
          <cell r="A13" t="str">
            <v>CIB02-LUC01-04</v>
          </cell>
          <cell r="C13" t="str">
            <v>BRADESCO</v>
          </cell>
          <cell r="D13" t="str">
            <v>0134-1</v>
          </cell>
          <cell r="E13" t="str">
            <v>122.831-5</v>
          </cell>
        </row>
        <row r="14">
          <cell r="A14" t="str">
            <v>CIB05-ESS02-05</v>
          </cell>
          <cell r="C14" t="str">
            <v>BRADESCO</v>
          </cell>
          <cell r="D14" t="str">
            <v>0134-1</v>
          </cell>
          <cell r="E14" t="str">
            <v>122957-5</v>
          </cell>
        </row>
        <row r="15">
          <cell r="A15" t="str">
            <v>CIB05-ESS02-06</v>
          </cell>
          <cell r="C15" t="str">
            <v>BRADESCO</v>
          </cell>
          <cell r="D15" t="str">
            <v>0134-1</v>
          </cell>
          <cell r="E15" t="str">
            <v>122957-5</v>
          </cell>
        </row>
        <row r="16">
          <cell r="A16" t="str">
            <v>CIC01-CHB01-01</v>
          </cell>
          <cell r="C16" t="str">
            <v>BRADESCO</v>
          </cell>
          <cell r="D16" t="str">
            <v>0134-1</v>
          </cell>
          <cell r="E16" t="str">
            <v>122.841-2</v>
          </cell>
        </row>
        <row r="17">
          <cell r="A17" t="str">
            <v>CIC01-CHB01-02</v>
          </cell>
          <cell r="C17" t="str">
            <v>BRADESCO</v>
          </cell>
          <cell r="D17" t="str">
            <v>0134-1</v>
          </cell>
          <cell r="E17" t="str">
            <v>122.841-2</v>
          </cell>
        </row>
        <row r="18">
          <cell r="A18" t="str">
            <v>CIC03-ESS01-03</v>
          </cell>
          <cell r="C18" t="str">
            <v>BRADESCO</v>
          </cell>
          <cell r="D18" t="str">
            <v>0134-1</v>
          </cell>
          <cell r="E18" t="str">
            <v>122853-6</v>
          </cell>
        </row>
        <row r="19">
          <cell r="A19" t="str">
            <v>CIC03-ESS01-04</v>
          </cell>
          <cell r="C19" t="str">
            <v>BRADESCO</v>
          </cell>
          <cell r="D19" t="str">
            <v>0134-1</v>
          </cell>
          <cell r="E19" t="str">
            <v>122853-6</v>
          </cell>
        </row>
        <row r="20">
          <cell r="A20" t="str">
            <v>CID02-AIR01-02</v>
          </cell>
          <cell r="C20" t="str">
            <v>BRADESCO</v>
          </cell>
          <cell r="D20" t="str">
            <v>0134-1</v>
          </cell>
          <cell r="E20" t="str">
            <v>122.855-2</v>
          </cell>
        </row>
        <row r="21">
          <cell r="A21" t="str">
            <v>CID05-LER01-05</v>
          </cell>
          <cell r="C21" t="str">
            <v>BRADESCO</v>
          </cell>
          <cell r="D21" t="str">
            <v>0134-1</v>
          </cell>
          <cell r="E21" t="str">
            <v>4651-5</v>
          </cell>
        </row>
        <row r="22">
          <cell r="A22" t="str">
            <v>CID06-AIR02-06</v>
          </cell>
          <cell r="C22" t="str">
            <v>BRADESCO</v>
          </cell>
          <cell r="D22" t="str">
            <v>0134-1</v>
          </cell>
          <cell r="E22" t="str">
            <v>122856-0</v>
          </cell>
        </row>
        <row r="23">
          <cell r="A23" t="str">
            <v>CNA06-COF01-06</v>
          </cell>
          <cell r="C23" t="str">
            <v>BRADESCO</v>
          </cell>
          <cell r="D23">
            <v>1322</v>
          </cell>
          <cell r="E23" t="str">
            <v>0064619-9</v>
          </cell>
        </row>
        <row r="24">
          <cell r="A24" t="str">
            <v>CNA07-BRE01-07</v>
          </cell>
          <cell r="C24" t="str">
            <v>BRADESCO</v>
          </cell>
          <cell r="D24">
            <v>1322</v>
          </cell>
          <cell r="E24" t="str">
            <v>0065888-0</v>
          </cell>
        </row>
        <row r="25">
          <cell r="A25" t="str">
            <v>CNA07-BRE01-08</v>
          </cell>
          <cell r="C25" t="str">
            <v>BRADESCO</v>
          </cell>
          <cell r="D25">
            <v>1322</v>
          </cell>
          <cell r="E25" t="str">
            <v>0065888-0</v>
          </cell>
        </row>
        <row r="26">
          <cell r="A26" t="str">
            <v>CNA09-ALM01-09</v>
          </cell>
          <cell r="C26" t="str">
            <v>BRADESCO</v>
          </cell>
          <cell r="D26">
            <v>1322</v>
          </cell>
          <cell r="E26" t="str">
            <v>0063204-0</v>
          </cell>
        </row>
        <row r="27">
          <cell r="A27" t="str">
            <v>CNA10-ECN01-10</v>
          </cell>
          <cell r="C27" t="str">
            <v>BRADESCO</v>
          </cell>
          <cell r="D27">
            <v>1322</v>
          </cell>
          <cell r="E27" t="str">
            <v>0000157-0</v>
          </cell>
        </row>
        <row r="28">
          <cell r="A28" t="str">
            <v>CNA10-ECN01-11</v>
          </cell>
          <cell r="C28" t="str">
            <v>BRADESCO</v>
          </cell>
          <cell r="D28">
            <v>1322</v>
          </cell>
          <cell r="E28" t="str">
            <v>0000157-0</v>
          </cell>
        </row>
        <row r="29">
          <cell r="A29" t="str">
            <v>CNA12-NOR01-12</v>
          </cell>
          <cell r="C29" t="str">
            <v>BRADESCO</v>
          </cell>
          <cell r="D29">
            <v>1322</v>
          </cell>
          <cell r="E29" t="str">
            <v>0000224-0</v>
          </cell>
        </row>
        <row r="30">
          <cell r="A30" t="str">
            <v>CNA12-NOR01-13</v>
          </cell>
          <cell r="C30" t="str">
            <v>BRADESCO</v>
          </cell>
          <cell r="D30">
            <v>1322</v>
          </cell>
          <cell r="E30" t="str">
            <v>0000224-0</v>
          </cell>
        </row>
        <row r="31">
          <cell r="A31" t="str">
            <v>CNA14-GUA01-14</v>
          </cell>
          <cell r="C31" t="str">
            <v>BRADESCO</v>
          </cell>
          <cell r="D31">
            <v>1322</v>
          </cell>
          <cell r="E31" t="str">
            <v>0000225-9</v>
          </cell>
        </row>
        <row r="32">
          <cell r="A32" t="str">
            <v>CNA15-SER01-15</v>
          </cell>
          <cell r="C32" t="str">
            <v>BRADESCO</v>
          </cell>
          <cell r="D32">
            <v>1322</v>
          </cell>
          <cell r="E32" t="str">
            <v>0000516-9</v>
          </cell>
        </row>
        <row r="33">
          <cell r="A33" t="str">
            <v>CNA16-MAR01-16</v>
          </cell>
          <cell r="C33" t="str">
            <v>BRADESCO</v>
          </cell>
          <cell r="D33">
            <v>1322</v>
          </cell>
          <cell r="E33" t="str">
            <v>0000628-9</v>
          </cell>
        </row>
        <row r="34">
          <cell r="A34" t="str">
            <v>CNA17-EOR01-17</v>
          </cell>
          <cell r="C34" t="str">
            <v>ITAÚ</v>
          </cell>
          <cell r="D34">
            <v>8679</v>
          </cell>
          <cell r="E34" t="str">
            <v>12340-9</v>
          </cell>
        </row>
        <row r="35">
          <cell r="A35" t="str">
            <v>CNA18-BRA01-18</v>
          </cell>
          <cell r="C35" t="str">
            <v>BRADESCO</v>
          </cell>
          <cell r="D35">
            <v>1322</v>
          </cell>
          <cell r="E35" t="str">
            <v>0000937-7</v>
          </cell>
        </row>
        <row r="36">
          <cell r="A36" t="str">
            <v>CNA19-MTG01-19</v>
          </cell>
          <cell r="C36" t="str">
            <v>ITAÚ</v>
          </cell>
          <cell r="D36">
            <v>8679</v>
          </cell>
          <cell r="E36" t="str">
            <v>12900-0</v>
          </cell>
        </row>
        <row r="37">
          <cell r="A37" t="str">
            <v>CNA20-TUC01-20</v>
          </cell>
          <cell r="C37" t="str">
            <v>ITAÚ</v>
          </cell>
          <cell r="D37">
            <v>8679</v>
          </cell>
          <cell r="E37" t="str">
            <v>12929-9</v>
          </cell>
        </row>
        <row r="38">
          <cell r="A38" t="str">
            <v>CNA20-TUC01-21</v>
          </cell>
          <cell r="C38" t="str">
            <v>ITAÚ</v>
          </cell>
          <cell r="D38">
            <v>8679</v>
          </cell>
          <cell r="E38" t="str">
            <v>12929-9</v>
          </cell>
        </row>
        <row r="39">
          <cell r="A39" t="str">
            <v>CNA22-PAT01-22</v>
          </cell>
          <cell r="C39" t="str">
            <v>BRADESCO</v>
          </cell>
          <cell r="D39">
            <v>1322</v>
          </cell>
          <cell r="E39" t="str">
            <v>0000629-7</v>
          </cell>
        </row>
        <row r="40">
          <cell r="A40" t="str">
            <v>CNA23-GSR01-23</v>
          </cell>
          <cell r="C40" t="str">
            <v>BRADESCO</v>
          </cell>
          <cell r="D40">
            <v>3378</v>
          </cell>
          <cell r="E40" t="str">
            <v>0000241-0</v>
          </cell>
        </row>
        <row r="41">
          <cell r="A41" t="str">
            <v>CNA24-TAM01-24</v>
          </cell>
          <cell r="C41" t="str">
            <v>BRADESCO</v>
          </cell>
          <cell r="D41">
            <v>1322</v>
          </cell>
          <cell r="E41" t="str">
            <v>0063566-9</v>
          </cell>
        </row>
        <row r="42">
          <cell r="A42" t="str">
            <v>CSA01-NCO01-01</v>
          </cell>
          <cell r="C42" t="str">
            <v>BRADESCO</v>
          </cell>
          <cell r="D42" t="str">
            <v>3391-0</v>
          </cell>
          <cell r="E42" t="str">
            <v>7028-9</v>
          </cell>
        </row>
        <row r="43">
          <cell r="A43" t="str">
            <v>CSA02-DLD01-02</v>
          </cell>
          <cell r="C43" t="str">
            <v>BRADESCO</v>
          </cell>
          <cell r="D43" t="str">
            <v>3391-0</v>
          </cell>
          <cell r="E43" t="str">
            <v>7029-7</v>
          </cell>
        </row>
        <row r="44">
          <cell r="A44" t="str">
            <v>CSA03-GAF01-03</v>
          </cell>
          <cell r="C44" t="str">
            <v>BRADESCO</v>
          </cell>
          <cell r="D44" t="str">
            <v>3391-0</v>
          </cell>
          <cell r="E44" t="str">
            <v>7030-0</v>
          </cell>
        </row>
        <row r="45">
          <cell r="A45" t="str">
            <v>CSA05-GIN01-05</v>
          </cell>
          <cell r="C45" t="str">
            <v>BRADESCO</v>
          </cell>
          <cell r="D45" t="str">
            <v>3391-0</v>
          </cell>
          <cell r="E45" t="str">
            <v>7031-9</v>
          </cell>
        </row>
        <row r="46">
          <cell r="A46" t="str">
            <v>CSA05-GIN01-06</v>
          </cell>
          <cell r="C46" t="str">
            <v>BRADESCO</v>
          </cell>
          <cell r="D46" t="str">
            <v>3391-0</v>
          </cell>
          <cell r="E46" t="str">
            <v>7031-9</v>
          </cell>
        </row>
        <row r="47">
          <cell r="A47" t="str">
            <v>CSA07-ELL01-07</v>
          </cell>
          <cell r="C47" t="str">
            <v>BRADESCO</v>
          </cell>
          <cell r="D47" t="str">
            <v>3391-0</v>
          </cell>
          <cell r="E47" t="str">
            <v>7032-7</v>
          </cell>
        </row>
        <row r="48">
          <cell r="A48" t="str">
            <v>CSA08-GIN02-08</v>
          </cell>
          <cell r="C48" t="str">
            <v>BRADESCO</v>
          </cell>
          <cell r="D48" t="str">
            <v>3391-0</v>
          </cell>
          <cell r="E48" t="str">
            <v>7033-5</v>
          </cell>
        </row>
        <row r="49">
          <cell r="A49" t="str">
            <v>CSA09-DEL01-09</v>
          </cell>
          <cell r="C49" t="str">
            <v>BRADESCO</v>
          </cell>
          <cell r="D49" t="str">
            <v>3391-0</v>
          </cell>
          <cell r="E49" t="str">
            <v>7034-3</v>
          </cell>
        </row>
        <row r="50">
          <cell r="A50" t="str">
            <v>CSA10-BRE01-10</v>
          </cell>
          <cell r="C50" t="str">
            <v>BRADESCO</v>
          </cell>
          <cell r="D50" t="str">
            <v>3391-0</v>
          </cell>
          <cell r="E50" t="str">
            <v>7035-1</v>
          </cell>
        </row>
        <row r="51">
          <cell r="A51" t="str">
            <v>CSA11-LDI01-11</v>
          </cell>
          <cell r="C51" t="str">
            <v>BRADESCO</v>
          </cell>
          <cell r="D51" t="str">
            <v>3391-0</v>
          </cell>
          <cell r="E51" t="str">
            <v>7037-8</v>
          </cell>
        </row>
        <row r="52">
          <cell r="A52" t="str">
            <v>CSA14-DEL02-14</v>
          </cell>
          <cell r="C52" t="str">
            <v>BRADESCO</v>
          </cell>
          <cell r="D52" t="str">
            <v>3391-0</v>
          </cell>
          <cell r="E52" t="str">
            <v>7038-6</v>
          </cell>
        </row>
        <row r="53">
          <cell r="A53" t="str">
            <v>CSA16-NEX01-16</v>
          </cell>
          <cell r="C53" t="str">
            <v>BRADESCO</v>
          </cell>
          <cell r="D53" t="str">
            <v>3391-0</v>
          </cell>
          <cell r="E53" t="str">
            <v>7039-4</v>
          </cell>
        </row>
        <row r="54">
          <cell r="A54" t="str">
            <v>CSA16-NEX01-17</v>
          </cell>
          <cell r="C54" t="str">
            <v>BRADESCO</v>
          </cell>
          <cell r="D54" t="str">
            <v>3391-0</v>
          </cell>
          <cell r="E54" t="str">
            <v>7039-4</v>
          </cell>
        </row>
        <row r="55">
          <cell r="A55" t="str">
            <v>CSA18-GIN01-18</v>
          </cell>
          <cell r="C55" t="str">
            <v>ITAÚ</v>
          </cell>
          <cell r="D55">
            <v>3100</v>
          </cell>
          <cell r="E55" t="str">
            <v>25806-4</v>
          </cell>
        </row>
        <row r="56">
          <cell r="A56" t="str">
            <v>CSA19-NCO02-19</v>
          </cell>
          <cell r="C56" t="str">
            <v>BRADESCO</v>
          </cell>
          <cell r="D56" t="str">
            <v>3391-0</v>
          </cell>
          <cell r="E56" t="str">
            <v>7041-6</v>
          </cell>
        </row>
        <row r="57">
          <cell r="A57" t="str">
            <v>CSA19-NCO02-20</v>
          </cell>
          <cell r="C57" t="str">
            <v>BRADESCO</v>
          </cell>
          <cell r="D57" t="str">
            <v>3391-0</v>
          </cell>
          <cell r="E57" t="str">
            <v>7041-6</v>
          </cell>
        </row>
        <row r="58">
          <cell r="A58" t="str">
            <v>CSA21-LOG01-21</v>
          </cell>
          <cell r="C58" t="str">
            <v>BRADESCO</v>
          </cell>
          <cell r="D58" t="str">
            <v>3391-0</v>
          </cell>
          <cell r="E58" t="str">
            <v>7042-4</v>
          </cell>
        </row>
        <row r="59">
          <cell r="A59" t="str">
            <v>CSA22-CIP01-22</v>
          </cell>
          <cell r="C59" t="str">
            <v>BRADESCO</v>
          </cell>
          <cell r="D59" t="str">
            <v>3391-0</v>
          </cell>
          <cell r="E59" t="str">
            <v>7043-2</v>
          </cell>
        </row>
        <row r="60">
          <cell r="A60" t="str">
            <v>CSA23-CIP02-23</v>
          </cell>
          <cell r="C60" t="str">
            <v>BRADESCO</v>
          </cell>
          <cell r="D60" t="str">
            <v>3391-0</v>
          </cell>
          <cell r="E60" t="str">
            <v>7044-0</v>
          </cell>
        </row>
        <row r="61">
          <cell r="A61" t="str">
            <v>CSA23-CIP02-24</v>
          </cell>
          <cell r="C61" t="str">
            <v>BRADESCO</v>
          </cell>
          <cell r="D61" t="str">
            <v>3391-0</v>
          </cell>
          <cell r="E61" t="str">
            <v>7044-0</v>
          </cell>
        </row>
        <row r="62">
          <cell r="A62" t="str">
            <v>CSA25-ALP01-25</v>
          </cell>
          <cell r="C62" t="str">
            <v>BRADESCO</v>
          </cell>
          <cell r="D62" t="str">
            <v>3391-0</v>
          </cell>
          <cell r="E62" t="str">
            <v>7046-7</v>
          </cell>
        </row>
        <row r="63">
          <cell r="A63" t="str">
            <v>CSA25-ALP01-26</v>
          </cell>
          <cell r="C63" t="str">
            <v>BRADESCO</v>
          </cell>
          <cell r="D63" t="str">
            <v>3391-0</v>
          </cell>
          <cell r="E63" t="str">
            <v>7046-7</v>
          </cell>
        </row>
        <row r="64">
          <cell r="A64" t="str">
            <v>CSA25-ALP01-27</v>
          </cell>
          <cell r="C64" t="str">
            <v>BRADESCO</v>
          </cell>
          <cell r="D64" t="str">
            <v>3391-0</v>
          </cell>
          <cell r="E64" t="str">
            <v>7046-7</v>
          </cell>
        </row>
        <row r="65">
          <cell r="A65" t="str">
            <v>CSA28-LDI02-28</v>
          </cell>
          <cell r="C65" t="str">
            <v>BRADESCO</v>
          </cell>
          <cell r="D65" t="str">
            <v>3391-0</v>
          </cell>
          <cell r="E65" t="str">
            <v>7047-5</v>
          </cell>
        </row>
        <row r="66">
          <cell r="A66" t="str">
            <v>CSA29-GIN04-29</v>
          </cell>
          <cell r="C66" t="str">
            <v>BRADESCO</v>
          </cell>
          <cell r="D66" t="str">
            <v>3391-0</v>
          </cell>
          <cell r="E66" t="str">
            <v>7048-3</v>
          </cell>
        </row>
        <row r="67">
          <cell r="A67" t="str">
            <v>CSA29-GIN04-30</v>
          </cell>
          <cell r="C67" t="str">
            <v>BRADESCO</v>
          </cell>
          <cell r="D67" t="str">
            <v>3391-0</v>
          </cell>
          <cell r="E67" t="str">
            <v>7048-3</v>
          </cell>
        </row>
        <row r="68">
          <cell r="A68" t="str">
            <v>CSA29-GIN04-31</v>
          </cell>
          <cell r="C68" t="str">
            <v>BRADESCO</v>
          </cell>
          <cell r="D68" t="str">
            <v>3391-0</v>
          </cell>
          <cell r="E68" t="str">
            <v>7048-3</v>
          </cell>
        </row>
        <row r="69">
          <cell r="A69" t="str">
            <v>CSA32-NCO03-32</v>
          </cell>
          <cell r="C69" t="str">
            <v>BRADESCO</v>
          </cell>
          <cell r="D69" t="str">
            <v>3391-0</v>
          </cell>
          <cell r="E69" t="str">
            <v>7050-5</v>
          </cell>
        </row>
        <row r="70">
          <cell r="A70" t="str">
            <v>CSA32-NCO03-33</v>
          </cell>
          <cell r="C70" t="str">
            <v>BRADESCO</v>
          </cell>
          <cell r="D70" t="str">
            <v>3391-0</v>
          </cell>
          <cell r="E70" t="str">
            <v>7050-5</v>
          </cell>
        </row>
        <row r="71">
          <cell r="A71" t="str">
            <v>CSA32-NCO03-34</v>
          </cell>
          <cell r="C71" t="str">
            <v>BRADESCO</v>
          </cell>
          <cell r="D71" t="str">
            <v>3391-0</v>
          </cell>
          <cell r="E71" t="str">
            <v>7050-5</v>
          </cell>
        </row>
        <row r="72">
          <cell r="A72" t="str">
            <v>CID01-DAM01-01</v>
          </cell>
          <cell r="C72" t="str">
            <v>BRADESCO</v>
          </cell>
          <cell r="D72" t="str">
            <v>-</v>
          </cell>
          <cell r="E72" t="str">
            <v>-</v>
          </cell>
        </row>
        <row r="73">
          <cell r="A73" t="str">
            <v>CNA25-DIR01-25</v>
          </cell>
          <cell r="C73" t="str">
            <v>BRADESCO</v>
          </cell>
          <cell r="D73">
            <v>1322</v>
          </cell>
          <cell r="E73" t="str">
            <v>64119-7</v>
          </cell>
        </row>
        <row r="74">
          <cell r="A74" t="str">
            <v>KIA01 - HOR01-01</v>
          </cell>
          <cell r="C74" t="str">
            <v>BRADESCO</v>
          </cell>
          <cell r="D74" t="str">
            <v>0134-1</v>
          </cell>
          <cell r="E74" t="str">
            <v>4963-8</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001" refreshedDate="42949.760616087966" createdVersion="6" refreshedVersion="6" minRefreshableVersion="3" recordCount="303">
  <cacheSource type="worksheet">
    <worksheetSource name="PU_MÊS"/>
  </cacheSource>
  <cacheFields count="22">
    <cacheField name="Seq." numFmtId="1">
      <sharedItems containsSemiMixedTypes="0" containsString="0" containsNumber="1" containsInteger="1" minValue="1" maxValue="303"/>
    </cacheField>
    <cacheField name="Evento" numFmtId="1">
      <sharedItems/>
    </cacheField>
    <cacheField name="Data Aniversário" numFmtId="14">
      <sharedItems containsSemiMixedTypes="0" containsNonDate="0" containsDate="1" containsString="0" minDate="2013-01-21T00:00:00" maxDate="2038-03-22T00:00:00" count="303">
        <d v="2013-01-21T00:00:00"/>
        <d v="2013-02-21T00:00:00"/>
        <d v="2013-03-21T00:00:00"/>
        <d v="2013-04-21T00:00:00"/>
        <d v="2013-05-21T00:00:00"/>
        <d v="2013-06-21T00:00:00"/>
        <d v="2013-07-21T00:00:00"/>
        <d v="2013-08-21T00:00:00"/>
        <d v="2013-09-21T00:00:00"/>
        <d v="2013-10-21T00:00:00"/>
        <d v="2013-11-21T00:00:00"/>
        <d v="2013-12-21T00:00:00"/>
        <d v="2014-01-21T00:00:00"/>
        <d v="2014-02-21T00:00:00"/>
        <d v="2014-03-21T00:00:00"/>
        <d v="2014-04-21T00:00:00"/>
        <d v="2014-05-21T00:00:00"/>
        <d v="2014-06-21T00:00:00"/>
        <d v="2014-07-21T00:00:00"/>
        <d v="2014-08-21T00:00:00"/>
        <d v="2014-09-21T00:00:00"/>
        <d v="2014-10-21T00:00:00"/>
        <d v="2014-11-21T00:00:00"/>
        <d v="2014-12-21T00:00:00"/>
        <d v="2015-01-21T00:00:00"/>
        <d v="2015-02-21T00:00:00"/>
        <d v="2015-03-21T00:00:00"/>
        <d v="2015-04-21T00:00:00"/>
        <d v="2015-05-21T00:00:00"/>
        <d v="2015-06-21T00:00:00"/>
        <d v="2015-07-21T00:00:00"/>
        <d v="2015-08-21T00:00:00"/>
        <d v="2015-09-21T00:00:00"/>
        <d v="2015-10-21T00:00:00"/>
        <d v="2015-11-21T00:00:00"/>
        <d v="2015-12-21T00:00:00"/>
        <d v="2016-01-21T00:00:00"/>
        <d v="2016-02-21T00:00:00"/>
        <d v="2016-03-21T00:00:00"/>
        <d v="2016-04-21T00:00:00"/>
        <d v="2016-05-21T00:00:00"/>
        <d v="2016-06-21T00:00:00"/>
        <d v="2016-07-21T00:00:00"/>
        <d v="2016-08-21T00:00:00"/>
        <d v="2016-09-21T00:00:00"/>
        <d v="2016-10-21T00:00:00"/>
        <d v="2016-11-21T00:00:00"/>
        <d v="2016-12-21T00:00:00"/>
        <d v="2017-01-21T00:00:00"/>
        <d v="2017-02-21T00:00:00"/>
        <d v="2017-03-21T00:00:00"/>
        <d v="2017-04-21T00:00:00"/>
        <d v="2017-05-21T00:00:00"/>
        <d v="2017-06-21T00:00:00"/>
        <d v="2017-07-21T00:00:00"/>
        <d v="2017-08-21T00:00:00"/>
        <d v="2017-09-21T00:00:00"/>
        <d v="2017-10-21T00:00:00"/>
        <d v="2017-11-21T00:00:00"/>
        <d v="2017-12-21T00:00:00"/>
        <d v="2018-01-21T00:00:00"/>
        <d v="2018-02-21T00:00:00"/>
        <d v="2018-03-21T00:00:00"/>
        <d v="2018-04-21T00:00:00"/>
        <d v="2018-05-21T00:00:00"/>
        <d v="2018-06-21T00:00:00"/>
        <d v="2018-07-21T00:00:00"/>
        <d v="2018-08-21T00:00:00"/>
        <d v="2018-09-21T00:00:00"/>
        <d v="2018-10-21T00:00:00"/>
        <d v="2018-11-21T00:00:00"/>
        <d v="2018-12-21T00:00:00"/>
        <d v="2019-01-21T00:00:00"/>
        <d v="2019-02-21T00:00:00"/>
        <d v="2019-03-21T00:00:00"/>
        <d v="2019-04-21T00:00:00"/>
        <d v="2019-05-21T00:00:00"/>
        <d v="2019-06-21T00:00:00"/>
        <d v="2019-07-21T00:00:00"/>
        <d v="2019-08-21T00:00:00"/>
        <d v="2019-09-21T00:00:00"/>
        <d v="2019-10-21T00:00:00"/>
        <d v="2019-11-21T00:00:00"/>
        <d v="2019-12-21T00:00:00"/>
        <d v="2020-01-21T00:00:00"/>
        <d v="2020-02-21T00:00:00"/>
        <d v="2020-03-21T00:00:00"/>
        <d v="2020-04-21T00:00:00"/>
        <d v="2020-05-21T00:00:00"/>
        <d v="2020-06-21T00:00:00"/>
        <d v="2020-07-21T00:00:00"/>
        <d v="2020-08-21T00:00:00"/>
        <d v="2020-09-21T00:00:00"/>
        <d v="2020-10-21T00:00:00"/>
        <d v="2020-11-21T00:00:00"/>
        <d v="2020-12-21T00:00:00"/>
        <d v="2021-01-21T00:00:00"/>
        <d v="2021-02-21T00:00:00"/>
        <d v="2021-03-21T00:00:00"/>
        <d v="2021-04-21T00:00:00"/>
        <d v="2021-05-21T00:00:00"/>
        <d v="2021-06-21T00:00:00"/>
        <d v="2021-07-21T00:00:00"/>
        <d v="2021-08-21T00:00:00"/>
        <d v="2021-09-21T00:00:00"/>
        <d v="2021-10-21T00:00:00"/>
        <d v="2021-11-21T00:00:00"/>
        <d v="2021-12-21T00:00:00"/>
        <d v="2022-01-21T00:00:00"/>
        <d v="2022-02-21T00:00:00"/>
        <d v="2022-03-21T00:00:00"/>
        <d v="2022-04-21T00:00:00"/>
        <d v="2022-05-21T00:00:00"/>
        <d v="2022-06-21T00:00:00"/>
        <d v="2022-07-21T00:00:00"/>
        <d v="2022-08-21T00:00:00"/>
        <d v="2022-09-21T00:00:00"/>
        <d v="2022-10-21T00:00:00"/>
        <d v="2022-11-21T00:00:00"/>
        <d v="2022-12-21T00:00:00"/>
        <d v="2023-01-21T00:00:00"/>
        <d v="2023-02-21T00:00:00"/>
        <d v="2023-03-21T00:00:00"/>
        <d v="2023-04-21T00:00:00"/>
        <d v="2023-05-21T00:00:00"/>
        <d v="2023-06-21T00:00:00"/>
        <d v="2023-07-21T00:00:00"/>
        <d v="2023-08-21T00:00:00"/>
        <d v="2023-09-21T00:00:00"/>
        <d v="2023-10-21T00:00:00"/>
        <d v="2023-11-21T00:00:00"/>
        <d v="2023-12-21T00:00:00"/>
        <d v="2024-01-21T00:00:00"/>
        <d v="2024-02-21T00:00:00"/>
        <d v="2024-03-21T00:00:00"/>
        <d v="2024-04-21T00:00:00"/>
        <d v="2024-05-21T00:00:00"/>
        <d v="2024-06-21T00:00:00"/>
        <d v="2024-07-21T00:00:00"/>
        <d v="2024-08-21T00:00:00"/>
        <d v="2024-09-21T00:00:00"/>
        <d v="2024-10-21T00:00:00"/>
        <d v="2024-11-21T00:00:00"/>
        <d v="2024-12-21T00:00:00"/>
        <d v="2025-01-21T00:00:00"/>
        <d v="2025-02-21T00:00:00"/>
        <d v="2025-03-21T00:00:00"/>
        <d v="2025-04-21T00:00:00"/>
        <d v="2025-05-21T00:00:00"/>
        <d v="2025-06-21T00:00:00"/>
        <d v="2025-07-21T00:00:00"/>
        <d v="2025-08-21T00:00:00"/>
        <d v="2025-09-21T00:00:00"/>
        <d v="2025-10-21T00:00:00"/>
        <d v="2025-11-21T00:00:00"/>
        <d v="2025-12-21T00:00:00"/>
        <d v="2026-01-21T00:00:00"/>
        <d v="2026-02-21T00:00:00"/>
        <d v="2026-03-21T00:00:00"/>
        <d v="2026-04-21T00:00:00"/>
        <d v="2026-05-21T00:00:00"/>
        <d v="2026-06-21T00:00:00"/>
        <d v="2026-07-21T00:00:00"/>
        <d v="2026-08-21T00:00:00"/>
        <d v="2026-09-21T00:00:00"/>
        <d v="2026-10-21T00:00:00"/>
        <d v="2026-11-21T00:00:00"/>
        <d v="2026-12-21T00:00:00"/>
        <d v="2027-01-21T00:00:00"/>
        <d v="2027-02-21T00:00:00"/>
        <d v="2027-03-21T00:00:00"/>
        <d v="2027-04-21T00:00:00"/>
        <d v="2027-05-21T00:00:00"/>
        <d v="2027-06-21T00:00:00"/>
        <d v="2027-07-21T00:00:00"/>
        <d v="2027-08-21T00:00:00"/>
        <d v="2027-09-21T00:00:00"/>
        <d v="2027-10-21T00:00:00"/>
        <d v="2027-11-21T00:00:00"/>
        <d v="2027-12-21T00:00:00"/>
        <d v="2028-01-21T00:00:00"/>
        <d v="2028-02-21T00:00:00"/>
        <d v="2028-03-21T00:00:00"/>
        <d v="2028-04-21T00:00:00"/>
        <d v="2028-05-21T00:00:00"/>
        <d v="2028-06-21T00:00:00"/>
        <d v="2028-07-21T00:00:00"/>
        <d v="2028-08-21T00:00:00"/>
        <d v="2028-09-21T00:00:00"/>
        <d v="2028-10-21T00:00:00"/>
        <d v="2028-11-21T00:00:00"/>
        <d v="2028-12-21T00:00:00"/>
        <d v="2029-01-21T00:00:00"/>
        <d v="2029-02-21T00:00:00"/>
        <d v="2029-03-21T00:00:00"/>
        <d v="2029-04-21T00:00:00"/>
        <d v="2029-05-21T00:00:00"/>
        <d v="2029-06-21T00:00:00"/>
        <d v="2029-07-21T00:00:00"/>
        <d v="2029-08-21T00:00:00"/>
        <d v="2029-09-21T00:00:00"/>
        <d v="2029-10-21T00:00:00"/>
        <d v="2029-11-21T00:00:00"/>
        <d v="2029-12-21T00:00:00"/>
        <d v="2030-01-21T00:00:00"/>
        <d v="2030-02-21T00:00:00"/>
        <d v="2030-03-21T00:00:00"/>
        <d v="2030-04-21T00:00:00"/>
        <d v="2030-05-21T00:00:00"/>
        <d v="2030-06-21T00:00:00"/>
        <d v="2030-07-21T00:00:00"/>
        <d v="2030-08-21T00:00:00"/>
        <d v="2030-09-21T00:00:00"/>
        <d v="2030-10-21T00:00:00"/>
        <d v="2030-11-21T00:00:00"/>
        <d v="2030-12-21T00:00:00"/>
        <d v="2031-01-21T00:00:00"/>
        <d v="2031-02-21T00:00:00"/>
        <d v="2031-03-21T00:00:00"/>
        <d v="2031-04-21T00:00:00"/>
        <d v="2031-05-21T00:00:00"/>
        <d v="2031-06-21T00:00:00"/>
        <d v="2031-07-21T00:00:00"/>
        <d v="2031-08-21T00:00:00"/>
        <d v="2031-09-21T00:00:00"/>
        <d v="2031-10-21T00:00:00"/>
        <d v="2031-11-21T00:00:00"/>
        <d v="2031-12-21T00:00:00"/>
        <d v="2032-01-21T00:00:00"/>
        <d v="2032-02-21T00:00:00"/>
        <d v="2032-03-21T00:00:00"/>
        <d v="2032-04-21T00:00:00"/>
        <d v="2032-05-21T00:00:00"/>
        <d v="2032-06-21T00:00:00"/>
        <d v="2032-07-21T00:00:00"/>
        <d v="2032-08-21T00:00:00"/>
        <d v="2032-09-21T00:00:00"/>
        <d v="2032-10-21T00:00:00"/>
        <d v="2032-11-21T00:00:00"/>
        <d v="2032-12-21T00:00:00"/>
        <d v="2033-01-21T00:00:00"/>
        <d v="2033-02-21T00:00:00"/>
        <d v="2033-03-21T00:00:00"/>
        <d v="2033-04-21T00:00:00"/>
        <d v="2033-05-21T00:00:00"/>
        <d v="2033-06-21T00:00:00"/>
        <d v="2033-07-21T00:00:00"/>
        <d v="2033-08-21T00:00:00"/>
        <d v="2033-09-21T00:00:00"/>
        <d v="2033-10-21T00:00:00"/>
        <d v="2033-11-21T00:00:00"/>
        <d v="2033-12-21T00:00:00"/>
        <d v="2034-01-21T00:00:00"/>
        <d v="2034-02-21T00:00:00"/>
        <d v="2034-03-21T00:00:00"/>
        <d v="2034-04-21T00:00:00"/>
        <d v="2034-05-21T00:00:00"/>
        <d v="2034-06-21T00:00:00"/>
        <d v="2034-07-21T00:00:00"/>
        <d v="2034-08-21T00:00:00"/>
        <d v="2034-09-21T00:00:00"/>
        <d v="2034-10-21T00:00:00"/>
        <d v="2034-11-21T00:00:00"/>
        <d v="2034-12-21T00:00:00"/>
        <d v="2035-01-21T00:00:00"/>
        <d v="2035-02-21T00:00:00"/>
        <d v="2035-03-21T00:00:00"/>
        <d v="2035-04-21T00:00:00"/>
        <d v="2035-05-21T00:00:00"/>
        <d v="2035-06-21T00:00:00"/>
        <d v="2035-07-21T00:00:00"/>
        <d v="2035-08-21T00:00:00"/>
        <d v="2035-09-21T00:00:00"/>
        <d v="2035-10-21T00:00:00"/>
        <d v="2035-11-21T00:00:00"/>
        <d v="2035-12-21T00:00:00"/>
        <d v="2036-01-21T00:00:00"/>
        <d v="2036-02-21T00:00:00"/>
        <d v="2036-03-21T00:00:00"/>
        <d v="2036-04-21T00:00:00"/>
        <d v="2036-05-21T00:00:00"/>
        <d v="2036-06-21T00:00:00"/>
        <d v="2036-07-21T00:00:00"/>
        <d v="2036-08-21T00:00:00"/>
        <d v="2036-09-21T00:00:00"/>
        <d v="2036-10-21T00:00:00"/>
        <d v="2036-11-21T00:00:00"/>
        <d v="2036-12-21T00:00:00"/>
        <d v="2037-01-21T00:00:00"/>
        <d v="2037-02-21T00:00:00"/>
        <d v="2037-03-21T00:00:00"/>
        <d v="2037-04-21T00:00:00"/>
        <d v="2037-05-21T00:00:00"/>
        <d v="2037-06-21T00:00:00"/>
        <d v="2037-07-21T00:00:00"/>
        <d v="2037-08-21T00:00:00"/>
        <d v="2037-09-21T00:00:00"/>
        <d v="2037-10-21T00:00:00"/>
        <d v="2037-11-21T00:00:00"/>
        <d v="2037-12-21T00:00:00"/>
        <d v="2038-01-21T00:00:00"/>
        <d v="2038-02-21T00:00:00"/>
        <d v="2038-03-21T00:00:00"/>
      </sharedItems>
      <fieldGroup par="21" base="2">
        <rangePr groupBy="months" startDate="2013-01-21T00:00:00" endDate="2038-03-22T00:00:00"/>
        <groupItems count="14">
          <s v="&lt;21/01/2013"/>
          <s v="jan"/>
          <s v="fev"/>
          <s v="mar"/>
          <s v="abr"/>
          <s v="mai"/>
          <s v="jun"/>
          <s v="jul"/>
          <s v="ago"/>
          <s v="set"/>
          <s v="out"/>
          <s v="nov"/>
          <s v="dez"/>
          <s v="&gt;22/03/2038"/>
        </groupItems>
      </fieldGroup>
    </cacheField>
    <cacheField name="Data Pagamento" numFmtId="14">
      <sharedItems containsSemiMixedTypes="0" containsNonDate="0" containsDate="1" containsString="0" minDate="2013-01-23T00:00:00" maxDate="2038-03-24T00:00:00"/>
    </cacheField>
    <cacheField name="Dias" numFmtId="1">
      <sharedItems containsMixedTypes="1" containsNumber="1" containsInteger="1" minValue="6" maxValue="7429" count="308">
        <s v="Vencido"/>
        <n v="19"/>
        <n v="49"/>
        <n v="79"/>
        <n v="109"/>
        <n v="139"/>
        <n v="169"/>
        <n v="199"/>
        <n v="229"/>
        <n v="259"/>
        <n v="289"/>
        <n v="319"/>
        <n v="349"/>
        <n v="379"/>
        <n v="409"/>
        <n v="439"/>
        <n v="469"/>
        <n v="499"/>
        <n v="529"/>
        <n v="559"/>
        <n v="589"/>
        <n v="619"/>
        <n v="649"/>
        <n v="679"/>
        <n v="709"/>
        <n v="739"/>
        <n v="769"/>
        <n v="799"/>
        <n v="829"/>
        <n v="859"/>
        <n v="889"/>
        <n v="919"/>
        <n v="949"/>
        <n v="979"/>
        <n v="1009"/>
        <n v="1039"/>
        <n v="1069"/>
        <n v="1099"/>
        <n v="1129"/>
        <n v="1159"/>
        <n v="1189"/>
        <n v="1219"/>
        <n v="1249"/>
        <n v="1279"/>
        <n v="1309"/>
        <n v="1339"/>
        <n v="1369"/>
        <n v="1399"/>
        <n v="1429"/>
        <n v="1459"/>
        <n v="1489"/>
        <n v="1519"/>
        <n v="1549"/>
        <n v="1579"/>
        <n v="1609"/>
        <n v="1639"/>
        <n v="1669"/>
        <n v="1699"/>
        <n v="1729"/>
        <n v="1759"/>
        <n v="1789"/>
        <n v="1819"/>
        <n v="1849"/>
        <n v="1879"/>
        <n v="1909"/>
        <n v="1939"/>
        <n v="1969"/>
        <n v="1999"/>
        <n v="2029"/>
        <n v="2059"/>
        <n v="2089"/>
        <n v="2119"/>
        <n v="2149"/>
        <n v="2179"/>
        <n v="2209"/>
        <n v="2239"/>
        <n v="2269"/>
        <n v="2299"/>
        <n v="2329"/>
        <n v="2359"/>
        <n v="2389"/>
        <n v="2419"/>
        <n v="2449"/>
        <n v="2479"/>
        <n v="2509"/>
        <n v="2539"/>
        <n v="2569"/>
        <n v="2599"/>
        <n v="2629"/>
        <n v="2659"/>
        <n v="2689"/>
        <n v="2719"/>
        <n v="2749"/>
        <n v="2779"/>
        <n v="2809"/>
        <n v="2839"/>
        <n v="2869"/>
        <n v="2899"/>
        <n v="2929"/>
        <n v="2959"/>
        <n v="2989"/>
        <n v="3019"/>
        <n v="3049"/>
        <n v="3079"/>
        <n v="3109"/>
        <n v="3139"/>
        <n v="3169"/>
        <n v="3199"/>
        <n v="3229"/>
        <n v="3259"/>
        <n v="3289"/>
        <n v="3319"/>
        <n v="3349"/>
        <n v="3379"/>
        <n v="3409"/>
        <n v="3439"/>
        <n v="3469"/>
        <n v="3499"/>
        <n v="3529"/>
        <n v="3559"/>
        <n v="3589"/>
        <n v="3619"/>
        <n v="3649"/>
        <n v="3679"/>
        <n v="3709"/>
        <n v="3739"/>
        <n v="3769"/>
        <n v="3799"/>
        <n v="3829"/>
        <n v="3859"/>
        <n v="3889"/>
        <n v="3919"/>
        <n v="3949"/>
        <n v="3979"/>
        <n v="4009"/>
        <n v="4039"/>
        <n v="4069"/>
        <n v="4099"/>
        <n v="4129"/>
        <n v="4159"/>
        <n v="4189"/>
        <n v="4219"/>
        <n v="4249"/>
        <n v="4279"/>
        <n v="4309"/>
        <n v="4339"/>
        <n v="4369"/>
        <n v="4399"/>
        <n v="4429"/>
        <n v="4459"/>
        <n v="4489"/>
        <n v="4519"/>
        <n v="4549"/>
        <n v="4579"/>
        <n v="4609"/>
        <n v="4639"/>
        <n v="4669"/>
        <n v="4699"/>
        <n v="4729"/>
        <n v="4759"/>
        <n v="4789"/>
        <n v="4819"/>
        <n v="4849"/>
        <n v="4879"/>
        <n v="4909"/>
        <n v="4939"/>
        <n v="4969"/>
        <n v="4999"/>
        <n v="5029"/>
        <n v="5059"/>
        <n v="5089"/>
        <n v="5119"/>
        <n v="5149"/>
        <n v="5179"/>
        <n v="5209"/>
        <n v="5239"/>
        <n v="5269"/>
        <n v="5299"/>
        <n v="5329"/>
        <n v="5359"/>
        <n v="5389"/>
        <n v="5419"/>
        <n v="5449"/>
        <n v="5479"/>
        <n v="5509"/>
        <n v="5539"/>
        <n v="5569"/>
        <n v="5599"/>
        <n v="5629"/>
        <n v="5659"/>
        <n v="5689"/>
        <n v="5719"/>
        <n v="5749"/>
        <n v="5779"/>
        <n v="5809"/>
        <n v="5839"/>
        <n v="5869"/>
        <n v="5899"/>
        <n v="5929"/>
        <n v="5959"/>
        <n v="5989"/>
        <n v="6019"/>
        <n v="6049"/>
        <n v="6079"/>
        <n v="6109"/>
        <n v="6139"/>
        <n v="6169"/>
        <n v="6199"/>
        <n v="6229"/>
        <n v="6259"/>
        <n v="6289"/>
        <n v="6319"/>
        <n v="6349"/>
        <n v="6379"/>
        <n v="6409"/>
        <n v="6439"/>
        <n v="6469"/>
        <n v="6499"/>
        <n v="6529"/>
        <n v="6559"/>
        <n v="6589"/>
        <n v="6619"/>
        <n v="6649"/>
        <n v="6679"/>
        <n v="6709"/>
        <n v="6739"/>
        <n v="6769"/>
        <n v="6799"/>
        <n v="6829"/>
        <n v="6859"/>
        <n v="6889"/>
        <n v="6919"/>
        <n v="6949"/>
        <n v="6979"/>
        <n v="7009"/>
        <n v="7039"/>
        <n v="7069"/>
        <n v="7099"/>
        <n v="7129"/>
        <n v="7159"/>
        <n v="7189"/>
        <n v="7219"/>
        <n v="7249"/>
        <n v="7279"/>
        <n v="7309"/>
        <n v="7339"/>
        <n v="7369"/>
        <n v="7399"/>
        <n v="7429"/>
        <n v="7" u="1"/>
        <n v="457" u="1"/>
        <n v="247" u="1"/>
        <n v="397" u="1"/>
        <n v="547" u="1"/>
        <n v="67" u="1"/>
        <n v="448" u="1"/>
        <n v="192" u="1"/>
        <n v="341" u="1"/>
        <n v="6" u="1"/>
        <n v="138" u="1"/>
        <n v="217" u="1"/>
        <n v="337" u="1"/>
        <n v="92" u="1"/>
        <n v="388" u="1"/>
        <n v="525" u="1"/>
        <n v="214" u="1"/>
        <n v="187" u="1"/>
        <n v="576" u="1"/>
        <n v="277" u="1"/>
        <n v="12" u="1"/>
        <n v="382" u="1"/>
        <n v="1078" u="1"/>
        <n v="517" u="1"/>
        <n v="890" u="1"/>
        <n v="132" u="1"/>
        <n v="37" u="1"/>
        <n v="487" u="1"/>
        <n v="326" u="1"/>
        <n v="76" u="1"/>
        <n v="157" u="1"/>
        <n v="827" u="1"/>
        <n v="321" u="1"/>
        <n v="427" u="1"/>
        <n v="1140" u="1"/>
        <n v="762" u="1"/>
        <n v="233" u="1"/>
        <n v="127" u="1"/>
        <n v="544" u="1"/>
        <n v="152" u="1"/>
        <n v="261" u="1"/>
        <n v="27" u="1"/>
        <n v="367" u="1"/>
        <n v="701" u="1"/>
        <n v="640" u="1"/>
        <n v="1013" u="1"/>
        <n v="48" u="1"/>
        <n v="361" u="1"/>
        <n v="255" u="1"/>
        <n v="307" u="1"/>
        <n v="174" u="1"/>
        <n v="111" u="1"/>
        <n v="71" u="1"/>
        <n v="577" u="1"/>
        <n v="950" u="1"/>
        <n v="97" u="1"/>
        <n v="198" u="1"/>
        <n v="512" u="1"/>
        <n v="298" u="1"/>
      </sharedItems>
    </cacheField>
    <cacheField name="FATOR CM" numFmtId="173">
      <sharedItems containsSemiMixedTypes="0" containsString="0" containsNumber="1" minValue="1" maxValue="1.1063201284332"/>
    </cacheField>
    <cacheField name="FATOR REMUNERAÇÃO" numFmtId="173">
      <sharedItems containsSemiMixedTypes="0" containsString="0" containsNumber="1" minValue="1.005064835" maxValue="1.005064835"/>
    </cacheField>
    <cacheField name="VNE" numFmtId="173">
      <sharedItems containsSemiMixedTypes="0" containsString="0" containsNumber="1" minValue="8315.7484458399995" maxValue="1222545.9830877101"/>
    </cacheField>
    <cacheField name="VNA" numFmtId="173">
      <sharedItems containsSemiMixedTypes="0" containsString="0" containsNumber="1" minValue="8315.7484458399995" maxValue="1225047.53014426"/>
    </cacheField>
    <cacheField name="JUROS" numFmtId="173">
      <sharedItems containsSemiMixedTypes="0" containsString="0" containsNumber="1" minValue="42.117893780000003" maxValue="6204.6636073400005"/>
    </cacheField>
    <cacheField name="JUROS PAGOS" numFmtId="173">
      <sharedItems containsSemiMixedTypes="0" containsString="0" containsNumber="1" minValue="0" maxValue="6204.6636073400005"/>
    </cacheField>
    <cacheField name="PU" numFmtId="173">
      <sharedItems containsSemiMixedTypes="0" containsString="0" containsNumber="1" minValue="8357.8663396200009" maxValue="1231252.1937516001"/>
    </cacheField>
    <cacheField name="Amortização Ordinária" numFmtId="173">
      <sharedItems containsSemiMixedTypes="0" containsString="0" containsNumber="1" minValue="0" maxValue="8315.7484458399995"/>
    </cacheField>
    <cacheField name="Amortização Extra" numFmtId="173">
      <sharedItems containsSemiMixedTypes="0" containsString="0" containsNumber="1" containsInteger="1" minValue="0" maxValue="0"/>
    </cacheField>
    <cacheField name="Incorporação de Juros" numFmtId="173">
      <sharedItems containsSemiMixedTypes="0" containsString="0" containsNumber="1" minValue="0" maxValue="5160.5274015100003"/>
    </cacheField>
    <cacheField name="PMT" numFmtId="43">
      <sharedItems containsSemiMixedTypes="0" containsString="0" containsNumber="1" minValue="0" maxValue="8706.7707714600001"/>
    </cacheField>
    <cacheField name="Saldo Residual" numFmtId="173">
      <sharedItems containsSemiMixedTypes="0" containsString="0" containsNumber="1" minValue="0" maxValue="1222545.9830877101"/>
    </cacheField>
    <cacheField name="Saída de Caixa Total" numFmtId="43">
      <sharedItems containsSemiMixedTypes="0" containsString="0" containsNumber="1" minValue="0" maxValue="1549805.1973198801"/>
    </cacheField>
    <cacheField name="Saída de Caixa VP" numFmtId="43">
      <sharedItems containsMixedTypes="1" containsNumber="1" minValue="425783.19738978043" maxValue="1544748.4185750671"/>
    </cacheField>
    <cacheField name="Evento Genérico" numFmtId="43">
      <sharedItems containsNonDate="0" containsString="0" containsBlank="1"/>
    </cacheField>
    <cacheField name="Trimestres" numFmtId="0" databaseField="0">
      <fieldGroup base="2">
        <rangePr groupBy="quarters" startDate="2013-01-21T00:00:00" endDate="2038-03-22T00:00:00"/>
        <groupItems count="6">
          <s v="&lt;21/01/2013"/>
          <s v="Trim1"/>
          <s v="Trim2"/>
          <s v="Trim3"/>
          <s v="Trim4"/>
          <s v="&gt;22/03/2038"/>
        </groupItems>
      </fieldGroup>
    </cacheField>
    <cacheField name="Anos" numFmtId="0" databaseField="0">
      <fieldGroup base="2">
        <rangePr groupBy="years" startDate="2013-01-21T00:00:00" endDate="2038-03-22T00:00:00"/>
        <groupItems count="28">
          <s v="&lt;21/01/2013"/>
          <s v="2013"/>
          <s v="2014"/>
          <s v="2015"/>
          <s v="2016"/>
          <s v="2017"/>
          <s v="2018"/>
          <s v="2019"/>
          <s v="2020"/>
          <s v="2021"/>
          <s v="2022"/>
          <s v="2023"/>
          <s v="2024"/>
          <s v="2025"/>
          <s v="2026"/>
          <s v="2027"/>
          <s v="2028"/>
          <s v="2029"/>
          <s v="2030"/>
          <s v="2031"/>
          <s v="2032"/>
          <s v="2033"/>
          <s v="2034"/>
          <s v="2035"/>
          <s v="2036"/>
          <s v="2037"/>
          <s v="2038"/>
          <s v="&gt;22/03/203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3">
  <r>
    <n v="1"/>
    <s v="Aniversário"/>
    <x v="0"/>
    <d v="2013-01-23T00:00:00"/>
    <x v="0"/>
    <n v="1"/>
    <n v="1.005064835"/>
    <n v="1003567.4157303401"/>
    <n v="1003567.4157303401"/>
    <n v="5082.9033720500001"/>
    <n v="0"/>
    <n v="1008650.31910239"/>
    <n v="0"/>
    <n v="0"/>
    <n v="5082.9033720500001"/>
    <n v="0"/>
    <n v="1008650.31910239"/>
    <n v="0"/>
    <s v="Vencido"/>
    <m/>
  </r>
  <r>
    <n v="2"/>
    <s v="Aniversário"/>
    <x v="1"/>
    <d v="2013-02-25T00:00:00"/>
    <x v="0"/>
    <n v="1"/>
    <n v="1.005064835"/>
    <n v="1008650.31910239"/>
    <n v="1008650.31910239"/>
    <n v="5108.6474389499999"/>
    <n v="0"/>
    <n v="1013758.96654134"/>
    <n v="0"/>
    <n v="0"/>
    <n v="5108.6474389499999"/>
    <n v="0"/>
    <n v="1013758.96654134"/>
    <n v="0"/>
    <s v="Vencido"/>
    <m/>
  </r>
  <r>
    <n v="3"/>
    <s v="Aniversário"/>
    <x v="2"/>
    <d v="2013-03-25T00:00:00"/>
    <x v="0"/>
    <n v="1"/>
    <n v="1.005064835"/>
    <n v="1013758.96654134"/>
    <n v="1013758.96654134"/>
    <n v="5134.5218953000003"/>
    <n v="0"/>
    <n v="1018893.48843664"/>
    <n v="0"/>
    <n v="0"/>
    <n v="5134.5218953000003"/>
    <n v="0"/>
    <n v="1018893.48843664"/>
    <n v="0"/>
    <s v="Vencido"/>
    <m/>
  </r>
  <r>
    <n v="4"/>
    <s v="Aniversário"/>
    <x v="3"/>
    <d v="2013-04-23T00:00:00"/>
    <x v="0"/>
    <n v="1"/>
    <n v="1.005064835"/>
    <n v="1018893.48843664"/>
    <n v="1018893.48843664"/>
    <n v="5160.5274015100003"/>
    <n v="0"/>
    <n v="1024054.0158381501"/>
    <n v="0"/>
    <n v="0"/>
    <n v="5160.5274015100003"/>
    <n v="0"/>
    <n v="1024054.0158381501"/>
    <n v="0"/>
    <s v="Vencido"/>
    <m/>
  </r>
  <r>
    <n v="5"/>
    <s v="Aniversário"/>
    <x v="4"/>
    <d v="2013-05-23T00:00:00"/>
    <x v="0"/>
    <n v="1.01673457709725"/>
    <n v="1.005064835"/>
    <n v="1024054.0158381501"/>
    <n v="1041191.12671794"/>
    <n v="5273.4612602899997"/>
    <n v="5273.4612602899997"/>
    <n v="1046464.58797823"/>
    <n v="1534.7157207800001"/>
    <n v="0"/>
    <n v="0"/>
    <n v="6808.1769810699998"/>
    <n v="1039656.41099716"/>
    <n v="1211855.5026304601"/>
    <s v="Vencido"/>
    <m/>
  </r>
  <r>
    <n v="6"/>
    <s v="Aniversário"/>
    <x v="5"/>
    <d v="2013-06-25T00:00:00"/>
    <x v="0"/>
    <n v="1"/>
    <n v="1.005064835"/>
    <n v="1039656.41099716"/>
    <n v="1039656.41099716"/>
    <n v="5265.6881783899998"/>
    <n v="5265.6881783899998"/>
    <n v="1044922.09917555"/>
    <n v="1542.8501139099999"/>
    <n v="0"/>
    <n v="0"/>
    <n v="6808.5382922999997"/>
    <n v="1038113.56088325"/>
    <n v="1211919.8160293999"/>
    <s v="Vencido"/>
    <m/>
  </r>
  <r>
    <n v="7"/>
    <s v="Aniversário"/>
    <x v="6"/>
    <d v="2013-07-23T00:00:00"/>
    <x v="0"/>
    <n v="1"/>
    <n v="1.005064835"/>
    <n v="1038113.56088325"/>
    <n v="1038113.56088325"/>
    <n v="5257.8738971399998"/>
    <n v="5257.8738971399998"/>
    <n v="1043371.43478039"/>
    <n v="1550.94165995"/>
    <n v="0"/>
    <n v="0"/>
    <n v="6808.8155570899999"/>
    <n v="1036562.6192233"/>
    <n v="1211969.1691620201"/>
    <s v="Vencido"/>
    <m/>
  </r>
  <r>
    <n v="8"/>
    <s v="Aniversário"/>
    <x v="7"/>
    <d v="2013-08-23T00:00:00"/>
    <x v="0"/>
    <n v="1"/>
    <n v="1.005064835"/>
    <n v="1036562.6192233"/>
    <n v="1036562.6192233"/>
    <n v="5250.0186335300004"/>
    <n v="5250.0186335300004"/>
    <n v="1041812.63785683"/>
    <n v="1557.95361669"/>
    <n v="0"/>
    <n v="0"/>
    <n v="6807.9722502200002"/>
    <n v="1035004.66560661"/>
    <n v="1211819.0605391599"/>
    <s v="Vencido"/>
    <m/>
  </r>
  <r>
    <n v="9"/>
    <s v="Aniversário"/>
    <x v="8"/>
    <d v="2013-09-24T00:00:00"/>
    <x v="0"/>
    <n v="1"/>
    <n v="1.005064835"/>
    <n v="1035004.66560661"/>
    <n v="1035004.66560661"/>
    <n v="5242.1278555299996"/>
    <n v="5242.1278555299996"/>
    <n v="1040246.79346214"/>
    <n v="1565.96205906"/>
    <n v="0"/>
    <n v="0"/>
    <n v="6808.0899145899994"/>
    <n v="1033438.70354755"/>
    <n v="1211840.00479702"/>
    <s v="Vencido"/>
    <m/>
  </r>
  <r>
    <n v="10"/>
    <s v="Aniversário"/>
    <x v="9"/>
    <d v="2013-10-23T00:00:00"/>
    <x v="0"/>
    <n v="1"/>
    <n v="1.005064835"/>
    <n v="1033438.70354755"/>
    <n v="1033438.70354755"/>
    <n v="5234.19651608"/>
    <n v="5234.19651608"/>
    <n v="1038672.90006363"/>
    <n v="1573.9271455000001"/>
    <n v="0"/>
    <n v="0"/>
    <n v="6808.1236615799999"/>
    <n v="1031864.77640205"/>
    <n v="1211846.01176124"/>
    <s v="Vencido"/>
    <m/>
  </r>
  <r>
    <n v="11"/>
    <s v="Aniversário"/>
    <x v="10"/>
    <d v="2013-11-25T00:00:00"/>
    <x v="0"/>
    <n v="1"/>
    <n v="1.005064835"/>
    <n v="1031864.77640205"/>
    <n v="1031864.77640205"/>
    <n v="5226.2248347900004"/>
    <n v="5226.2248347900004"/>
    <n v="1037091.00123684"/>
    <n v="1581.84870222"/>
    <n v="0"/>
    <n v="0"/>
    <n v="6808.0735370100001"/>
    <n v="1030282.92769983"/>
    <n v="1211837.0895877799"/>
    <s v="Vencido"/>
    <m/>
  </r>
  <r>
    <n v="12"/>
    <s v="Aniversário"/>
    <x v="11"/>
    <d v="2013-12-24T00:00:00"/>
    <x v="0"/>
    <n v="1"/>
    <n v="1.005064835"/>
    <n v="1030282.92769983"/>
    <n v="1030282.92769983"/>
    <n v="5218.2130321200002"/>
    <n v="5218.2130321200002"/>
    <n v="1035501.1407319501"/>
    <n v="1590.7568403600001"/>
    <n v="0"/>
    <n v="0"/>
    <n v="6808.96987248"/>
    <n v="1028692.17085947"/>
    <n v="1211996.6373014401"/>
    <s v="Vencido"/>
    <m/>
  </r>
  <r>
    <n v="13"/>
    <s v="Aniversário"/>
    <x v="12"/>
    <d v="2014-01-23T00:00:00"/>
    <x v="0"/>
    <n v="1"/>
    <n v="1.005064835"/>
    <n v="1028692.17085947"/>
    <n v="1028692.17085947"/>
    <n v="5210.1561111999999"/>
    <n v="5210.1561111999999"/>
    <n v="1033902.32697067"/>
    <n v="1598.5876335099999"/>
    <n v="0"/>
    <n v="0"/>
    <n v="6808.7437447100001"/>
    <n v="1027093.58322596"/>
    <n v="1211956.38655838"/>
    <s v="Vencido"/>
    <m/>
  </r>
  <r>
    <n v="14"/>
    <s v="Aniversário"/>
    <x v="13"/>
    <d v="2014-02-25T00:00:00"/>
    <x v="0"/>
    <n v="1"/>
    <n v="1.005064835"/>
    <n v="1027093.58322596"/>
    <n v="1027093.58322596"/>
    <n v="5202.0595285999998"/>
    <n v="5202.0595285999998"/>
    <n v="1032295.64275456"/>
    <n v="1606.3743641599999"/>
    <n v="0"/>
    <n v="0"/>
    <n v="6808.4338927600002"/>
    <n v="1025487.2088618"/>
    <n v="1211901.2329112801"/>
    <s v="Vencido"/>
    <m/>
  </r>
  <r>
    <n v="15"/>
    <s v="Aniversário"/>
    <x v="14"/>
    <d v="2014-03-25T00:00:00"/>
    <x v="0"/>
    <n v="1"/>
    <n v="1.005064835"/>
    <n v="1025487.2088618"/>
    <n v="1025487.2088618"/>
    <n v="5193.9235074999997"/>
    <n v="5193.9235074999997"/>
    <n v="1030681.1323693"/>
    <n v="1614.11686674"/>
    <n v="0"/>
    <n v="0"/>
    <n v="6808.0403742399994"/>
    <n v="1023873.09199506"/>
    <n v="1211831.1866147199"/>
    <s v="Vencido"/>
    <m/>
  </r>
  <r>
    <n v="16"/>
    <s v="Aniversário"/>
    <x v="15"/>
    <d v="2014-04-23T00:00:00"/>
    <x v="0"/>
    <n v="1"/>
    <n v="1.005064835"/>
    <n v="1023873.09199506"/>
    <n v="1023873.09199506"/>
    <n v="5185.7482718900001"/>
    <n v="5185.7482718900001"/>
    <n v="1029058.84026695"/>
    <n v="1622.8388508099999"/>
    <n v="0"/>
    <n v="0"/>
    <n v="6808.5871226999998"/>
    <n v="1022250.25314425"/>
    <n v="1211928.5078405999"/>
    <s v="Vencido"/>
    <m/>
  </r>
  <r>
    <n v="17"/>
    <s v="Aniversário"/>
    <x v="16"/>
    <d v="2014-05-23T00:00:00"/>
    <x v="0"/>
    <n v="1.0798484695580599"/>
    <n v="1.005064835"/>
    <n v="1022250.25314425"/>
    <n v="1103875.37136316"/>
    <n v="5590.9466165200001"/>
    <n v="5590.9466165200001"/>
    <n v="1109466.3179796799"/>
    <n v="1760.6812173200001"/>
    <n v="0"/>
    <n v="0"/>
    <n v="7351.6278338400007"/>
    <n v="1102114.6901458399"/>
    <n v="1308589.7544235201"/>
    <s v="Vencido"/>
    <m/>
  </r>
  <r>
    <n v="18"/>
    <s v="Aniversário"/>
    <x v="17"/>
    <d v="2014-06-24T00:00:00"/>
    <x v="0"/>
    <n v="1"/>
    <n v="1.005064835"/>
    <n v="1102114.6901458399"/>
    <n v="1102114.6901458399"/>
    <n v="5582.0290566599997"/>
    <n v="5582.0290566599997"/>
    <n v="1107696.7192025001"/>
    <n v="1769.99619237"/>
    <n v="0"/>
    <n v="0"/>
    <n v="7352.0252490299999"/>
    <n v="1100344.6939534701"/>
    <n v="1308660.49432734"/>
    <s v="Vencido"/>
    <m/>
  </r>
  <r>
    <n v="19"/>
    <s v="Aniversário"/>
    <x v="18"/>
    <d v="2014-07-23T00:00:00"/>
    <x v="0"/>
    <n v="1"/>
    <n v="1.005064835"/>
    <n v="1100344.6939534701"/>
    <n v="1100344.6939534701"/>
    <n v="5573.0643179999997"/>
    <n v="5573.0643179999997"/>
    <n v="1105917.75827147"/>
    <n v="1779.2573701199999"/>
    <n v="0"/>
    <n v="0"/>
    <n v="7352.3216881199996"/>
    <n v="1098565.4365833499"/>
    <n v="1308713.2604853599"/>
    <s v="Vencido"/>
    <m/>
  </r>
  <r>
    <n v="20"/>
    <s v="Aniversário"/>
    <x v="19"/>
    <d v="2014-08-25T00:00:00"/>
    <x v="0"/>
    <n v="1"/>
    <n v="1.005064835"/>
    <n v="1098565.4365833499"/>
    <n v="1098565.4365833499"/>
    <n v="5564.0526730000001"/>
    <n v="5564.0526730000001"/>
    <n v="1104129.4892563501"/>
    <n v="1788.46453075"/>
    <n v="0"/>
    <n v="0"/>
    <n v="7352.5172037499997"/>
    <n v="1096776.9720526"/>
    <n v="1308748.0622675"/>
    <s v="Vencido"/>
    <m/>
  </r>
  <r>
    <n v="21"/>
    <s v="Aniversário"/>
    <x v="20"/>
    <d v="2014-09-23T00:00:00"/>
    <x v="0"/>
    <n v="1"/>
    <n v="1.005064835"/>
    <n v="1096776.9720526"/>
    <n v="1096776.9720526"/>
    <n v="5554.9943952499998"/>
    <n v="5554.9943952499998"/>
    <n v="1102331.96644785"/>
    <n v="1797.6174571900001"/>
    <n v="0"/>
    <n v="0"/>
    <n v="7352.6118524399999"/>
    <n v="1094979.3545954099"/>
    <n v="1308764.9097343199"/>
    <s v="Vencido"/>
    <m/>
  </r>
  <r>
    <n v="22"/>
    <s v="Aniversário"/>
    <x v="21"/>
    <d v="2014-10-23T00:00:00"/>
    <x v="0"/>
    <n v="1"/>
    <n v="1.005064835"/>
    <n v="1094979.3545954099"/>
    <n v="1094979.3545954099"/>
    <n v="5545.8897594299997"/>
    <n v="5545.8897594299997"/>
    <n v="1100525.2443548399"/>
    <n v="1806.71593508"/>
    <n v="0"/>
    <n v="0"/>
    <n v="7352.6056945099999"/>
    <n v="1093172.6386603301"/>
    <n v="1308763.8136227799"/>
    <s v="Vencido"/>
    <m/>
  </r>
  <r>
    <n v="23"/>
    <s v="Aniversário"/>
    <x v="22"/>
    <d v="2014-11-25T00:00:00"/>
    <x v="0"/>
    <n v="1"/>
    <n v="1.005064835"/>
    <n v="1093172.6386603301"/>
    <n v="1093172.6386603301"/>
    <n v="5536.73904133"/>
    <n v="5536.73904133"/>
    <n v="1098709.3777016599"/>
    <n v="1815.75975281"/>
    <n v="0"/>
    <n v="0"/>
    <n v="7352.4987941399995"/>
    <n v="1091356.8789075201"/>
    <n v="1308744.78535692"/>
    <s v="Vencido"/>
    <m/>
  </r>
  <r>
    <n v="24"/>
    <s v="Aniversário"/>
    <x v="23"/>
    <d v="2014-12-23T00:00:00"/>
    <x v="0"/>
    <n v="1"/>
    <n v="1.005064835"/>
    <n v="1091356.8789075201"/>
    <n v="1091356.8789075201"/>
    <n v="5527.5425177799998"/>
    <n v="5527.5425177799998"/>
    <n v="1096884.4214253"/>
    <n v="1824.7487015300001"/>
    <n v="0"/>
    <n v="0"/>
    <n v="7352.2912193100001"/>
    <n v="1089532.13020599"/>
    <n v="1308707.8370371801"/>
    <s v="Vencido"/>
    <m/>
  </r>
  <r>
    <n v="25"/>
    <s v="Aniversário"/>
    <x v="24"/>
    <d v="2015-01-23T00:00:00"/>
    <x v="0"/>
    <n v="1"/>
    <n v="1.005064835"/>
    <n v="1089532.13020599"/>
    <n v="1089532.13020599"/>
    <n v="5518.3004666899997"/>
    <n v="5518.3004666899997"/>
    <n v="1095050.43067268"/>
    <n v="1833.68257513"/>
    <n v="0"/>
    <n v="0"/>
    <n v="7351.9830418199999"/>
    <n v="1087698.4476308599"/>
    <n v="1308652.98144396"/>
    <s v="Vencido"/>
    <m/>
  </r>
  <r>
    <n v="26"/>
    <s v="Aniversário"/>
    <x v="25"/>
    <d v="2015-02-24T00:00:00"/>
    <x v="0"/>
    <n v="1"/>
    <n v="1.005064835"/>
    <n v="1087698.4476308599"/>
    <n v="1087698.4476308599"/>
    <n v="5509.01316701"/>
    <n v="5509.01316701"/>
    <n v="1093207.4607978701"/>
    <n v="1842.5611702799999"/>
    <n v="0"/>
    <n v="0"/>
    <n v="7351.5743372899997"/>
    <n v="1085855.8864605799"/>
    <n v="1308580.2320376199"/>
    <s v="Vencido"/>
    <m/>
  </r>
  <r>
    <n v="27"/>
    <s v="Aniversário"/>
    <x v="26"/>
    <d v="2015-03-24T00:00:00"/>
    <x v="0"/>
    <n v="1"/>
    <n v="1.005064835"/>
    <n v="1085855.8864605799"/>
    <n v="1085855.8864605799"/>
    <n v="5499.6808987000004"/>
    <n v="5499.6808987000004"/>
    <n v="1091355.5673592801"/>
    <n v="1852.4701422999999"/>
    <n v="0"/>
    <n v="0"/>
    <n v="7352.1510410000001"/>
    <n v="1084003.4163182799"/>
    <n v="1308682.885298"/>
    <s v="Vencido"/>
    <m/>
  </r>
  <r>
    <n v="28"/>
    <s v="Aniversário"/>
    <x v="27"/>
    <d v="2015-04-23T00:00:00"/>
    <x v="0"/>
    <n v="1"/>
    <n v="1.005064835"/>
    <n v="1084003.4163182799"/>
    <n v="1084003.4163182799"/>
    <n v="5490.2984430899996"/>
    <n v="5490.2984430899996"/>
    <n v="1089493.7147613701"/>
    <n v="1862.31786923"/>
    <n v="0"/>
    <n v="0"/>
    <n v="7352.6163123199995"/>
    <n v="1082141.09844905"/>
    <n v="1308765.7035929598"/>
    <s v="Vencido"/>
    <m/>
  </r>
  <r>
    <n v="29"/>
    <s v="Aniversário"/>
    <x v="28"/>
    <d v="2015-05-25T00:00:00"/>
    <x v="0"/>
    <n v="1.0355037561554199"/>
    <n v="1.005064835"/>
    <n v="1082141.09844905"/>
    <n v="1120561.17213414"/>
    <n v="5675.4574442700005"/>
    <n v="5675.4574442700005"/>
    <n v="1126236.6295784099"/>
    <n v="1937.45026661"/>
    <n v="0"/>
    <n v="0"/>
    <n v="7612.9077108800002"/>
    <n v="1118623.7218675299"/>
    <n v="1355097.5725366401"/>
    <s v="Vencido"/>
    <m/>
  </r>
  <r>
    <n v="30"/>
    <s v="Aniversário"/>
    <x v="29"/>
    <d v="2015-06-23T00:00:00"/>
    <x v="0"/>
    <n v="1"/>
    <n v="1.005064835"/>
    <n v="1118623.7218675299"/>
    <n v="1118623.7218675299"/>
    <n v="5665.6445783400004"/>
    <n v="5665.6445783400004"/>
    <n v="1124289.3664458699"/>
    <n v="1947.5238997700001"/>
    <n v="0"/>
    <n v="0"/>
    <n v="7613.1684781100003"/>
    <n v="1116676.19796776"/>
    <n v="1355143.9891035801"/>
    <s v="Vencido"/>
    <m/>
  </r>
  <r>
    <n v="31"/>
    <s v="Aniversário"/>
    <x v="30"/>
    <d v="2015-07-23T00:00:00"/>
    <x v="0"/>
    <n v="1"/>
    <n v="1.005064835"/>
    <n v="1116676.19796776"/>
    <n v="1116676.19796776"/>
    <n v="5655.7806911300004"/>
    <n v="5655.7806911300004"/>
    <n v="1122331.9786588899"/>
    <n v="1957.5333750299999"/>
    <n v="0"/>
    <n v="0"/>
    <n v="7613.31406616"/>
    <n v="1114718.6645927301"/>
    <n v="1355169.9037764801"/>
    <s v="Vencido"/>
    <m/>
  </r>
  <r>
    <n v="32"/>
    <s v="Aniversário"/>
    <x v="31"/>
    <d v="2015-08-25T00:00:00"/>
    <x v="0"/>
    <n v="1"/>
    <n v="1.005064835"/>
    <n v="1114718.6645927301"/>
    <n v="1114718.6645927301"/>
    <n v="5645.8661075800001"/>
    <n v="5645.8661075800001"/>
    <n v="1120364.5307003099"/>
    <n v="1967.478443"/>
    <n v="0"/>
    <n v="0"/>
    <n v="7613.34455058"/>
    <n v="1112751.1861497301"/>
    <n v="1355175.3300032399"/>
    <s v="Vencido"/>
    <m/>
  </r>
  <r>
    <n v="33"/>
    <s v="Aniversário"/>
    <x v="32"/>
    <d v="2015-09-23T00:00:00"/>
    <x v="0"/>
    <n v="1"/>
    <n v="1.005064835"/>
    <n v="1112751.1861497301"/>
    <n v="1112751.1861497301"/>
    <n v="5635.9011539000003"/>
    <n v="5635.9011539000003"/>
    <n v="1118387.0873036301"/>
    <n v="1977.3588577800001"/>
    <n v="0"/>
    <n v="0"/>
    <n v="7613.2600116800004"/>
    <n v="1110773.8272919499"/>
    <n v="1355160.2820790401"/>
    <s v="Vencido"/>
    <m/>
  </r>
  <r>
    <n v="34"/>
    <s v="Aniversário"/>
    <x v="33"/>
    <d v="2015-10-23T00:00:00"/>
    <x v="0"/>
    <n v="1"/>
    <n v="1.005064835"/>
    <n v="1110773.8272919499"/>
    <n v="1110773.8272919499"/>
    <n v="5625.8861575499996"/>
    <n v="5625.8861575499996"/>
    <n v="1116399.7134495"/>
    <n v="1987.1743770200001"/>
    <n v="0"/>
    <n v="0"/>
    <n v="7613.0605345699996"/>
    <n v="1108786.6529149299"/>
    <n v="1355124.77515346"/>
    <s v="Vencido"/>
    <m/>
  </r>
  <r>
    <n v="35"/>
    <s v="Aniversário"/>
    <x v="34"/>
    <d v="2015-11-24T00:00:00"/>
    <x v="0"/>
    <n v="1"/>
    <n v="1.005064835"/>
    <n v="1108786.6529149299"/>
    <n v="1108786.6529149299"/>
    <n v="5615.8214472199998"/>
    <n v="5615.8214472199998"/>
    <n v="1114402.4743621501"/>
    <n v="1996.9247618899999"/>
    <n v="0"/>
    <n v="0"/>
    <n v="7612.7462091099997"/>
    <n v="1106789.7281530399"/>
    <n v="1355068.82522158"/>
    <s v="Vencido"/>
    <m/>
  </r>
  <r>
    <n v="36"/>
    <s v="Aniversário"/>
    <x v="35"/>
    <d v="2015-12-23T00:00:00"/>
    <x v="0"/>
    <n v="1"/>
    <n v="1.005064835"/>
    <n v="1106789.7281530399"/>
    <n v="1106789.7281530399"/>
    <n v="5605.7073527900002"/>
    <n v="5605.7073527900002"/>
    <n v="1112395.43550583"/>
    <n v="2007.7165668600001"/>
    <n v="0"/>
    <n v="0"/>
    <n v="7613.4239196500002"/>
    <n v="1104782.01158618"/>
    <n v="1355189.4576977"/>
    <s v="Vencido"/>
    <m/>
  </r>
  <r>
    <n v="37"/>
    <s v="Aniversário"/>
    <x v="36"/>
    <d v="2016-01-25T00:00:00"/>
    <x v="0"/>
    <n v="1"/>
    <n v="1.005064835"/>
    <n v="1104782.01158618"/>
    <n v="1104782.01158618"/>
    <n v="5595.5385996499999"/>
    <n v="5595.5385996499999"/>
    <n v="1110377.5501858301"/>
    <n v="2017.3319531499999"/>
    <n v="0"/>
    <n v="0"/>
    <n v="7612.8705528"/>
    <n v="1102764.67963303"/>
    <n v="1355090.9583984001"/>
    <s v="Vencido"/>
    <m/>
  </r>
  <r>
    <n v="38"/>
    <s v="Aniversário"/>
    <x v="37"/>
    <d v="2016-02-23T00:00:00"/>
    <x v="0"/>
    <n v="1"/>
    <n v="1.005064835"/>
    <n v="1102764.67963303"/>
    <n v="1102764.67963303"/>
    <n v="5585.3211461700002"/>
    <n v="5585.3211461700002"/>
    <n v="1108350.0007792001"/>
    <n v="2027.9842458400001"/>
    <n v="0"/>
    <n v="0"/>
    <n v="7613.3053920100001"/>
    <n v="1100736.69538719"/>
    <n v="1355168.35977778"/>
    <s v="Vencido"/>
    <m/>
  </r>
  <r>
    <n v="39"/>
    <s v="Aniversário"/>
    <x v="38"/>
    <d v="2016-03-23T00:00:00"/>
    <x v="0"/>
    <n v="1"/>
    <n v="1.005064835"/>
    <n v="1100736.69538719"/>
    <n v="1100736.69538719"/>
    <n v="5575.0497405799997"/>
    <n v="5575.0497405799997"/>
    <n v="1106311.7451277699"/>
    <n v="2038.5643598500001"/>
    <n v="0"/>
    <n v="0"/>
    <n v="7613.6141004299998"/>
    <n v="1098698.13102734"/>
    <n v="1355223.30987654"/>
    <s v="Vencido"/>
    <m/>
  </r>
  <r>
    <n v="40"/>
    <s v="Aniversário"/>
    <x v="39"/>
    <d v="2016-04-25T00:00:00"/>
    <x v="0"/>
    <n v="1"/>
    <n v="1.005064835"/>
    <n v="1098698.13102734"/>
    <n v="1098698.13102734"/>
    <n v="5564.7247484600002"/>
    <n v="5564.7247484600002"/>
    <n v="1104262.8557758001"/>
    <n v="2047.9733162299999"/>
    <n v="0"/>
    <n v="0"/>
    <n v="7612.6980646900001"/>
    <n v="1096650.1577111101"/>
    <n v="1355060.2555148201"/>
    <s v="Vencido"/>
    <m/>
  </r>
  <r>
    <n v="41"/>
    <s v="Aniversário"/>
    <x v="40"/>
    <d v="2016-05-24T00:00:00"/>
    <x v="0"/>
    <n v="1.1063201284332"/>
    <n v="1.005064835"/>
    <n v="1096650.1577111101"/>
    <n v="1213246.1433252399"/>
    <n v="6144.89153033"/>
    <n v="6144.89153033"/>
    <n v="1219391.0348555699"/>
    <n v="2277.2630110199998"/>
    <n v="0"/>
    <n v="0"/>
    <n v="8422.1545413499989"/>
    <n v="1210968.88031422"/>
    <n v="1499143.5083602997"/>
    <s v="Vencido"/>
    <m/>
  </r>
  <r>
    <n v="42"/>
    <s v="Aniversário"/>
    <x v="41"/>
    <d v="2016-06-23T00:00:00"/>
    <x v="0"/>
    <n v="1"/>
    <n v="1.005064835"/>
    <n v="1210968.88031422"/>
    <n v="1210968.88031422"/>
    <n v="6133.3575689299996"/>
    <n v="6133.3575689299996"/>
    <n v="1217102.2378831501"/>
    <n v="2288.7311837900002"/>
    <n v="0"/>
    <n v="0"/>
    <n v="8422.0887527199993"/>
    <n v="1208680.1491304301"/>
    <n v="1499131.7979841598"/>
    <s v="Vencido"/>
    <m/>
  </r>
  <r>
    <n v="43"/>
    <s v="Aniversário"/>
    <x v="42"/>
    <d v="2016-07-25T00:00:00"/>
    <x v="0"/>
    <n v="1"/>
    <n v="1.005064835"/>
    <n v="1208680.1491304301"/>
    <n v="1208680.1491304301"/>
    <n v="6121.7655231199997"/>
    <n v="6121.7655231199997"/>
    <n v="1214801.9146535499"/>
    <n v="2301.3270039399999"/>
    <n v="0"/>
    <n v="0"/>
    <n v="8423.0925270600001"/>
    <n v="1206378.8221264901"/>
    <n v="1499310.4698166801"/>
    <s v="Vencido"/>
    <m/>
  </r>
  <r>
    <n v="44"/>
    <s v="Aniversário"/>
    <x v="43"/>
    <d v="2016-08-23T00:00:00"/>
    <x v="0"/>
    <n v="1"/>
    <n v="1.005064835"/>
    <n v="1206378.8221264901"/>
    <n v="1206378.8221264901"/>
    <n v="6110.1096815700002"/>
    <n v="6110.1096815700002"/>
    <n v="1212488.93180806"/>
    <n v="2312.6282020100002"/>
    <n v="0"/>
    <n v="0"/>
    <n v="8422.7378835800009"/>
    <n v="1204066.1939244799"/>
    <n v="1499247.3432772402"/>
    <s v="Vencido"/>
    <m/>
  </r>
  <r>
    <n v="45"/>
    <s v="Aniversário"/>
    <x v="44"/>
    <d v="2016-09-23T00:00:00"/>
    <x v="0"/>
    <n v="1"/>
    <n v="1.005064835"/>
    <n v="1204066.1939244799"/>
    <n v="1204066.1939244799"/>
    <n v="6098.3966012999999"/>
    <n v="6098.3966012999999"/>
    <n v="1210164.5905257801"/>
    <n v="2323.8477542700002"/>
    <n v="0"/>
    <n v="0"/>
    <n v="8422.2443555700011"/>
    <n v="1201742.34617021"/>
    <n v="1499159.4952914603"/>
    <s v="Vencido"/>
    <m/>
  </r>
  <r>
    <n v="46"/>
    <s v="Aniversário"/>
    <x v="45"/>
    <d v="2016-10-25T00:00:00"/>
    <x v="0"/>
    <n v="1"/>
    <n v="1.005064835"/>
    <n v="1201742.34617021"/>
    <n v="1201742.34617021"/>
    <n v="6086.6266958599999"/>
    <n v="6086.6266958599999"/>
    <n v="1207828.97286607"/>
    <n v="2336.18712095"/>
    <n v="0"/>
    <n v="0"/>
    <n v="8422.8138168099995"/>
    <n v="1199406.15904926"/>
    <n v="1499260.8593921799"/>
    <s v="Vencido"/>
    <m/>
  </r>
  <r>
    <n v="47"/>
    <s v="Aniversário"/>
    <x v="46"/>
    <d v="2016-11-23T00:00:00"/>
    <x v="0"/>
    <n v="1"/>
    <n v="1.005064835"/>
    <n v="1199406.15904926"/>
    <n v="1199406.15904926"/>
    <n v="6074.7942935700003"/>
    <n v="6074.7942935700003"/>
    <n v="1205480.9533428301"/>
    <n v="2347.2378532500002"/>
    <n v="0"/>
    <n v="0"/>
    <n v="8422.03214682"/>
    <n v="1197058.92119601"/>
    <n v="1499121.7221339601"/>
    <s v="Vencido"/>
    <m/>
  </r>
  <r>
    <n v="48"/>
    <s v="Aniversário"/>
    <x v="47"/>
    <d v="2016-12-23T00:00:00"/>
    <x v="0"/>
    <n v="1"/>
    <n v="1.005064835"/>
    <n v="1197058.92119601"/>
    <n v="1197058.92119601"/>
    <n v="6062.9059211399999"/>
    <n v="6062.9059211399999"/>
    <n v="1203121.82711715"/>
    <n v="2359.40313367"/>
    <n v="0"/>
    <n v="0"/>
    <n v="8422.3090548100008"/>
    <n v="1194699.5180623401"/>
    <n v="1499171.0117561801"/>
    <s v="Vencido"/>
    <m/>
  </r>
  <r>
    <n v="49"/>
    <s v="Aniversário"/>
    <x v="48"/>
    <d v="2017-01-24T00:00:00"/>
    <x v="0"/>
    <n v="1"/>
    <n v="1.005064835"/>
    <n v="1194699.5180623401"/>
    <n v="1194699.5180623401"/>
    <n v="6050.9559335699996"/>
    <n v="6050.9559335699996"/>
    <n v="1200750.47399591"/>
    <n v="2371.4785433500001"/>
    <n v="0"/>
    <n v="0"/>
    <n v="8422.4344769199997"/>
    <n v="1192328.0395189901"/>
    <n v="1499193.3368917599"/>
    <s v="Vencido"/>
    <m/>
  </r>
  <r>
    <n v="50"/>
    <s v="Aniversário"/>
    <x v="49"/>
    <d v="2017-02-23T00:00:00"/>
    <x v="0"/>
    <n v="1"/>
    <n v="1.005064835"/>
    <n v="1192328.0395189901"/>
    <n v="1192328.0395189901"/>
    <n v="6038.9447860399996"/>
    <n v="6038.9447860399996"/>
    <n v="1198366.98430503"/>
    <n v="2383.4637509899999"/>
    <n v="0"/>
    <n v="0"/>
    <n v="8422.4085370299999"/>
    <n v="1189944.575768"/>
    <n v="1499188.7195913401"/>
    <s v="Vencido"/>
    <m/>
  </r>
  <r>
    <n v="51"/>
    <s v="Aniversário"/>
    <x v="50"/>
    <d v="2017-03-23T00:00:00"/>
    <x v="0"/>
    <n v="1"/>
    <n v="1.005064835"/>
    <n v="1189944.575768"/>
    <n v="1189944.575768"/>
    <n v="6026.8729354099996"/>
    <n v="6026.8729354099996"/>
    <n v="1195971.4487034101"/>
    <n v="2395.3584310199999"/>
    <n v="0"/>
    <n v="0"/>
    <n v="8422.23136643"/>
    <n v="1187549.2173369799"/>
    <n v="1499157.18322454"/>
    <s v="Vencido"/>
    <m/>
  </r>
  <r>
    <n v="52"/>
    <s v="Aniversário"/>
    <x v="51"/>
    <d v="2017-04-25T00:00:00"/>
    <x v="0"/>
    <n v="1"/>
    <n v="1.005064835"/>
    <n v="1187549.2173369799"/>
    <n v="1187549.2173369799"/>
    <n v="6014.7408401900002"/>
    <n v="6014.7408401900002"/>
    <n v="1193563.95817717"/>
    <n v="2408.3498127500002"/>
    <n v="0"/>
    <n v="0"/>
    <n v="8423.0906529399999"/>
    <n v="1185140.8675242299"/>
    <n v="1499310.1362233199"/>
    <s v="Vencido"/>
    <m/>
  </r>
  <r>
    <n v="53"/>
    <s v="Aniversário"/>
    <x v="52"/>
    <d v="2017-05-23T00:00:00"/>
    <x v="0"/>
    <n v="1.03367250570255"/>
    <n v="1.005064835"/>
    <n v="1185140.8675242299"/>
    <n v="1225047.53014426"/>
    <n v="6204.6636073400005"/>
    <n v="6204.6636073400005"/>
    <n v="1231252.1937516001"/>
    <n v="2501.54705655"/>
    <n v="0"/>
    <n v="0"/>
    <n v="8706.2106638900004"/>
    <n v="1222545.9830877101"/>
    <n v="1549705.4981724201"/>
    <s v="Vencido"/>
    <m/>
  </r>
  <r>
    <n v="54"/>
    <s v="Aniversário"/>
    <x v="53"/>
    <d v="2017-06-23T00:00:00"/>
    <x v="0"/>
    <n v="1"/>
    <n v="1.005064835"/>
    <n v="1222545.9830877101"/>
    <n v="1222545.9830877101"/>
    <n v="6191.9936842500001"/>
    <n v="6191.9936842500001"/>
    <n v="1228737.97677196"/>
    <n v="2514.77708721"/>
    <n v="0"/>
    <n v="0"/>
    <n v="8706.7707714600001"/>
    <n v="1220031.2060004999"/>
    <n v="1549805.1973198801"/>
    <s v="Vencido"/>
    <m/>
  </r>
  <r>
    <n v="55"/>
    <s v="Aniversário"/>
    <x v="54"/>
    <d v="2017-07-25T00:00:00"/>
    <x v="0"/>
    <n v="1"/>
    <n v="1.005064835"/>
    <n v="1220031.2060004999"/>
    <n v="1220031.2060004999"/>
    <n v="6179.2567532399999"/>
    <n v="6179.2567532399999"/>
    <n v="1226210.4627537399"/>
    <n v="2526.6846276199999"/>
    <n v="0"/>
    <n v="0"/>
    <n v="8705.9413808600002"/>
    <n v="1217504.5213728801"/>
    <n v="1549657.56579308"/>
    <s v="Vencido"/>
    <m/>
  </r>
  <r>
    <n v="56"/>
    <s v="Aniversário"/>
    <x v="55"/>
    <d v="2017-08-23T00:00:00"/>
    <x v="1"/>
    <n v="1"/>
    <n v="1.005064835"/>
    <n v="1217504.5213728801"/>
    <n v="1217504.5213728801"/>
    <n v="6166.4595125100004"/>
    <n v="6166.4595125100004"/>
    <n v="1223670.98088539"/>
    <n v="2539.7144315800001"/>
    <n v="0"/>
    <n v="0"/>
    <n v="8706.1739440900001"/>
    <n v="1214964.8069412999"/>
    <n v="1549698.96204802"/>
    <n v="1544748.4185750671"/>
    <m/>
  </r>
  <r>
    <n v="57"/>
    <s v="Aniversário"/>
    <x v="56"/>
    <d v="2017-09-25T00:00:00"/>
    <x v="2"/>
    <n v="1"/>
    <n v="1.005064835"/>
    <n v="1214964.8069412999"/>
    <n v="1214964.8069412999"/>
    <n v="6153.5962779600004"/>
    <n v="6153.5962779600004"/>
    <n v="1221118.40321926"/>
    <n v="2552.6410593800001"/>
    <n v="0"/>
    <n v="0"/>
    <n v="8706.2373373400005"/>
    <n v="1212412.1658819199"/>
    <n v="1549710.2460465201"/>
    <n v="1536975.1411149665"/>
    <m/>
  </r>
  <r>
    <n v="58"/>
    <s v="Aniversário"/>
    <x v="57"/>
    <d v="2017-10-24T00:00:00"/>
    <x v="3"/>
    <n v="1"/>
    <n v="1.005064835"/>
    <n v="1212412.1658819199"/>
    <n v="1212412.1658819199"/>
    <n v="6140.6675721800002"/>
    <n v="6140.6675721800002"/>
    <n v="1218552.8334540999"/>
    <n v="2565.4641430000001"/>
    <n v="0"/>
    <n v="0"/>
    <n v="8706.1317151799994"/>
    <n v="1209846.7017389201"/>
    <n v="1549691.4453020399"/>
    <n v="1529211.292072311"/>
    <m/>
  </r>
  <r>
    <n v="59"/>
    <s v="Aniversário"/>
    <x v="58"/>
    <d v="2017-11-23T00:00:00"/>
    <x v="4"/>
    <n v="1"/>
    <n v="1.005064835"/>
    <n v="1209846.7017389201"/>
    <n v="1209846.7017389201"/>
    <n v="6127.6739195999999"/>
    <n v="6127.6739195999999"/>
    <n v="1215974.37565852"/>
    <n v="2578.1833213999998"/>
    <n v="0"/>
    <n v="0"/>
    <n v="8705.8572409999997"/>
    <n v="1207268.51841752"/>
    <n v="1549642.5888979998"/>
    <n v="1521457.1519786506"/>
    <m/>
  </r>
  <r>
    <n v="60"/>
    <s v="Aniversário"/>
    <x v="59"/>
    <d v="2017-12-26T00:00:00"/>
    <x v="5"/>
    <n v="1"/>
    <n v="1.005064835"/>
    <n v="1207268.51841752"/>
    <n v="1207268.51841752"/>
    <n v="6114.6158464800001"/>
    <n v="6114.6158464800001"/>
    <n v="1213383.134264"/>
    <n v="2592.0055090400001"/>
    <n v="0"/>
    <n v="0"/>
    <n v="8706.6213555200011"/>
    <n v="1204676.5129084799"/>
    <n v="1549778.6012825603"/>
    <n v="1513922.9208022445"/>
    <m/>
  </r>
  <r>
    <n v="61"/>
    <s v="Aniversário"/>
    <x v="60"/>
    <d v="2018-01-23T00:00:00"/>
    <x v="6"/>
    <n v="1"/>
    <n v="1.005064835"/>
    <n v="1204676.5129084799"/>
    <n v="1204676.5129084799"/>
    <n v="6101.4877662600002"/>
    <n v="6101.4877662600002"/>
    <n v="1210778.0006747399"/>
    <n v="2604.5106209"/>
    <n v="0"/>
    <n v="0"/>
    <n v="8705.9983871599998"/>
    <n v="1202072.0022875799"/>
    <n v="1549667.7129144799"/>
    <n v="1506186.0143811519"/>
    <m/>
  </r>
  <r>
    <n v="62"/>
    <s v="Aniversário"/>
    <x v="61"/>
    <d v="2018-02-23T00:00:00"/>
    <x v="7"/>
    <n v="1"/>
    <n v="1.005064835"/>
    <n v="1202072.0022875799"/>
    <n v="1202072.0022875799"/>
    <n v="6088.29634971"/>
    <n v="6088.29634971"/>
    <n v="1208160.29863729"/>
    <n v="2618.1128209799999"/>
    <n v="0"/>
    <n v="0"/>
    <n v="8706.4091706899999"/>
    <n v="1199453.8894666"/>
    <n v="1549740.8323828201"/>
    <n v="1498666.583321257"/>
    <m/>
  </r>
  <r>
    <n v="63"/>
    <s v="Aniversário"/>
    <x v="62"/>
    <d v="2018-03-23T00:00:00"/>
    <x v="8"/>
    <n v="1"/>
    <n v="1.005064835"/>
    <n v="1199453.8894666"/>
    <n v="1199453.8894666"/>
    <n v="6075.0360402599999"/>
    <n v="6075.0360402599999"/>
    <n v="1205528.92550686"/>
    <n v="2631.6018334800001"/>
    <n v="0"/>
    <n v="0"/>
    <n v="8706.6378737400009"/>
    <n v="1196822.2876331201"/>
    <n v="1549781.5415257202"/>
    <n v="1491153.5044428576"/>
    <m/>
  </r>
  <r>
    <n v="64"/>
    <s v="Aniversário"/>
    <x v="63"/>
    <d v="2018-04-24T00:00:00"/>
    <x v="9"/>
    <n v="1"/>
    <n v="1.005064835"/>
    <n v="1196822.2876331201"/>
    <n v="1196822.2876331201"/>
    <n v="6061.7074111800002"/>
    <n v="6061.7074111800002"/>
    <n v="1202883.9950443001"/>
    <n v="2644.9772556600001"/>
    <n v="0"/>
    <n v="0"/>
    <n v="8706.6846668399994"/>
    <n v="1194177.31037746"/>
    <n v="1549789.87069752"/>
    <n v="1483647.09088412"/>
    <m/>
  </r>
  <r>
    <n v="65"/>
    <s v="Aniversário"/>
    <x v="64"/>
    <d v="2018-05-23T00:00:00"/>
    <x v="10"/>
    <n v="1"/>
    <n v="1.005064835"/>
    <n v="1194177.31037746"/>
    <n v="1194177.31037746"/>
    <n v="6048.31103781"/>
    <n v="6048.31103781"/>
    <n v="1200225.62141527"/>
    <n v="2658.2386928999999"/>
    <n v="0"/>
    <n v="0"/>
    <n v="8706.5497307099995"/>
    <n v="1191519.07168456"/>
    <n v="1549765.85206638"/>
    <n v="1476147.6531087698"/>
    <m/>
  </r>
  <r>
    <n v="66"/>
    <s v="Aniversário"/>
    <x v="65"/>
    <d v="2018-06-25T00:00:00"/>
    <x v="11"/>
    <n v="1"/>
    <n v="1.005064835"/>
    <n v="1191519.07168456"/>
    <n v="1191519.07168456"/>
    <n v="6034.8474974399996"/>
    <n v="6034.8474974399996"/>
    <n v="1197553.919182"/>
    <n v="2671.3857587100001"/>
    <n v="0"/>
    <n v="0"/>
    <n v="8706.2332561500007"/>
    <n v="1188847.6859258499"/>
    <n v="1549709.5195947001"/>
    <n v="1468655.4988866241"/>
    <m/>
  </r>
  <r>
    <n v="67"/>
    <s v="Aniversário"/>
    <x v="66"/>
    <d v="2018-07-24T00:00:00"/>
    <x v="12"/>
    <n v="1"/>
    <n v="1.005064835"/>
    <n v="1188847.6859258499"/>
    <n v="1188847.6859258499"/>
    <n v="6021.3173693500003"/>
    <n v="6021.3173693500003"/>
    <n v="1194869.0032951999"/>
    <n v="2684.4180748200001"/>
    <n v="0"/>
    <n v="0"/>
    <n v="8705.7354441700008"/>
    <n v="1186163.26785103"/>
    <n v="1549620.9090622601"/>
    <n v="1461170.9333152708"/>
    <m/>
  </r>
  <r>
    <n v="68"/>
    <s v="Aniversário"/>
    <x v="67"/>
    <d v="2018-08-23T00:00:00"/>
    <x v="13"/>
    <n v="1"/>
    <n v="1.005064835"/>
    <n v="1186163.26785103"/>
    <n v="1186163.26785103"/>
    <n v="6007.7212347300001"/>
    <n v="6007.7212347300001"/>
    <n v="1192170.98908576"/>
    <n v="2698.5214343600001"/>
    <n v="0"/>
    <n v="0"/>
    <n v="8706.2426690899993"/>
    <n v="1183464.74641667"/>
    <n v="1549711.1950980199"/>
    <n v="1453892.3412200951"/>
    <m/>
  </r>
  <r>
    <n v="69"/>
    <s v="Aniversário"/>
    <x v="68"/>
    <d v="2018-09-25T00:00:00"/>
    <x v="14"/>
    <n v="1"/>
    <n v="1.005064835"/>
    <n v="1183464.74641667"/>
    <n v="1183464.74641667"/>
    <n v="5994.0536689199998"/>
    <n v="5994.0536689199998"/>
    <n v="1189458.80008559"/>
    <n v="2712.5011987799999"/>
    <n v="0"/>
    <n v="0"/>
    <n v="8706.5548677000006"/>
    <n v="1180752.24521789"/>
    <n v="1549766.7664506"/>
    <n v="1446617.5972230211"/>
    <m/>
  </r>
  <r>
    <n v="70"/>
    <s v="Aniversário"/>
    <x v="69"/>
    <d v="2018-10-23T00:00:00"/>
    <x v="15"/>
    <n v="1"/>
    <n v="1.005064835"/>
    <n v="1180752.24521789"/>
    <n v="1180752.24521789"/>
    <n v="5980.3152979099996"/>
    <n v="5980.3152979099996"/>
    <n v="1186732.5605158"/>
    <n v="2726.3569342000001"/>
    <n v="0"/>
    <n v="0"/>
    <n v="8706.6722321099987"/>
    <n v="1178025.88828369"/>
    <n v="1549787.6573155797"/>
    <n v="1439347.0424312477"/>
    <m/>
  </r>
  <r>
    <n v="71"/>
    <s v="Aniversário"/>
    <x v="70"/>
    <d v="2018-11-23T00:00:00"/>
    <x v="16"/>
    <n v="1"/>
    <n v="1.005064835"/>
    <n v="1178025.88828369"/>
    <n v="1178025.88828369"/>
    <n v="5966.5067498899998"/>
    <n v="5966.5067498899998"/>
    <n v="1183992.39503358"/>
    <n v="2740.08821614"/>
    <n v="0"/>
    <n v="0"/>
    <n v="8706.5949660299993"/>
    <n v="1175285.80006755"/>
    <n v="1549773.9039533399"/>
    <n v="1432081.0151813799"/>
    <m/>
  </r>
  <r>
    <n v="72"/>
    <s v="Aniversário"/>
    <x v="71"/>
    <d v="2018-12-26T00:00:00"/>
    <x v="17"/>
    <n v="1"/>
    <n v="1.005064835"/>
    <n v="1175285.80006755"/>
    <n v="1175285.80006755"/>
    <n v="5952.6286551900002"/>
    <n v="5952.6286551900002"/>
    <n v="1181238.4287227399"/>
    <n v="2753.6946295500002"/>
    <n v="0"/>
    <n v="0"/>
    <n v="8706.3232847399995"/>
    <n v="1172532.1054380001"/>
    <n v="1549725.54468372"/>
    <n v="1424819.8510315011"/>
    <m/>
  </r>
  <r>
    <n v="73"/>
    <s v="Aniversário"/>
    <x v="72"/>
    <d v="2019-01-23T00:00:00"/>
    <x v="18"/>
    <n v="1"/>
    <n v="1.005064835"/>
    <n v="1172532.1054380001"/>
    <n v="1172532.1054380001"/>
    <n v="5938.6816462500001"/>
    <n v="5938.6816462500001"/>
    <n v="1178470.78708425"/>
    <n v="2767.1757688299999"/>
    <n v="0"/>
    <n v="0"/>
    <n v="8705.8574150799996"/>
    <n v="1169764.9296691699"/>
    <n v="1549642.61988424"/>
    <n v="1417563.8827570069"/>
    <m/>
  </r>
  <r>
    <n v="74"/>
    <s v="Aniversário"/>
    <x v="73"/>
    <d v="2019-02-25T00:00:00"/>
    <x v="19"/>
    <n v="1"/>
    <n v="1.005064835"/>
    <n v="1169764.9296691699"/>
    <n v="1169764.9296691699"/>
    <n v="5924.6663575599996"/>
    <n v="5924.6663575599996"/>
    <n v="1175689.59602673"/>
    <n v="2781.70100275"/>
    <n v="0"/>
    <n v="0"/>
    <n v="8706.3673603099996"/>
    <n v="1166983.2286664201"/>
    <n v="1549733.39013518"/>
    <n v="1410502.951854198"/>
    <m/>
  </r>
  <r>
    <n v="75"/>
    <s v="Aniversário"/>
    <x v="74"/>
    <d v="2019-03-25T00:00:00"/>
    <x v="20"/>
    <n v="1"/>
    <n v="1.005064835"/>
    <n v="1166983.2286664201"/>
    <n v="1166983.2286664201"/>
    <n v="5910.5775009600002"/>
    <n v="5910.5775009600002"/>
    <n v="1172893.80616738"/>
    <n v="2796.09181588"/>
    <n v="0"/>
    <n v="0"/>
    <n v="8706.6693168399997"/>
    <n v="1164187.1368505401"/>
    <n v="1549787.1383975199"/>
    <n v="1403443.6607865549"/>
    <m/>
  </r>
  <r>
    <n v="76"/>
    <s v="Aniversário"/>
    <x v="75"/>
    <d v="2019-04-23T00:00:00"/>
    <x v="21"/>
    <n v="1"/>
    <n v="1.005064835"/>
    <n v="1164187.1368505401"/>
    <n v="1164187.1368505401"/>
    <n v="5896.4157572699996"/>
    <n v="5896.4157572699996"/>
    <n v="1170083.5526078099"/>
    <n v="2809.1835612199998"/>
    <n v="0"/>
    <n v="0"/>
    <n v="8705.5993184899999"/>
    <n v="1161377.95328932"/>
    <n v="1549596.67869122"/>
    <n v="1396199.6649712357"/>
    <m/>
  </r>
  <r>
    <n v="77"/>
    <s v="Aniversário"/>
    <x v="76"/>
    <d v="2019-05-23T00:00:00"/>
    <x v="22"/>
    <n v="1"/>
    <n v="1.005064835"/>
    <n v="1161377.95328932"/>
    <n v="1161377.95328932"/>
    <n v="5882.1877060500001"/>
    <n v="5882.1877060500001"/>
    <n v="1167260.14099537"/>
    <n v="2824.4711823900002"/>
    <n v="0"/>
    <n v="0"/>
    <n v="8706.6588884400007"/>
    <n v="1158553.4821069301"/>
    <n v="1549785.2821423202"/>
    <n v="1389332.8566606389"/>
    <m/>
  </r>
  <r>
    <n v="78"/>
    <s v="Aniversário"/>
    <x v="77"/>
    <d v="2019-06-25T00:00:00"/>
    <x v="23"/>
    <n v="1"/>
    <n v="1.005064835"/>
    <n v="1158553.4821069301"/>
    <n v="1158553.4821069301"/>
    <n v="5867.8822255499999"/>
    <n v="5867.8822255499999"/>
    <n v="1164421.3643324799"/>
    <n v="2838.4560311599998"/>
    <n v="0"/>
    <n v="0"/>
    <n v="8706.3382567099998"/>
    <n v="1155715.0260757699"/>
    <n v="1549728.2096943799"/>
    <n v="1382280.6695936774"/>
    <m/>
  </r>
  <r>
    <n v="79"/>
    <s v="Aniversário"/>
    <x v="78"/>
    <d v="2019-07-23T00:00:00"/>
    <x v="24"/>
    <n v="1"/>
    <n v="1.005064835"/>
    <n v="1155715.0260757699"/>
    <n v="1155715.0260757699"/>
    <n v="5853.5059140900003"/>
    <n v="5853.5059140900003"/>
    <n v="1161568.5319898601"/>
    <n v="2852.3046843500001"/>
    <n v="0"/>
    <n v="0"/>
    <n v="8705.8105984400008"/>
    <n v="1152862.7213914201"/>
    <n v="1549634.2865223202"/>
    <n v="1375231.5738451823"/>
    <m/>
  </r>
  <r>
    <n v="80"/>
    <s v="Aniversário"/>
    <x v="79"/>
    <d v="2019-08-23T00:00:00"/>
    <x v="25"/>
    <n v="1"/>
    <n v="1.005064835"/>
    <n v="1152862.7213914201"/>
    <n v="1152862.7213914201"/>
    <n v="5839.0594615"/>
    <n v="5839.0594615"/>
    <n v="1158701.7808529199"/>
    <n v="2867.1695881000001"/>
    <n v="0"/>
    <n v="0"/>
    <n v="8706.2290496000005"/>
    <n v="1149995.5518033199"/>
    <n v="1549708.7708288"/>
    <n v="1368367.1217353137"/>
    <m/>
  </r>
  <r>
    <n v="81"/>
    <s v="Aniversário"/>
    <x v="80"/>
    <d v="2019-09-24T00:00:00"/>
    <x v="26"/>
    <n v="1"/>
    <n v="1.005064835"/>
    <n v="1149995.5518033199"/>
    <n v="1149995.5518033199"/>
    <n v="5824.5377206200001"/>
    <n v="5824.5377206200001"/>
    <n v="1155820.0895239401"/>
    <n v="2881.8888528100001"/>
    <n v="0"/>
    <n v="0"/>
    <n v="8706.4265734300006"/>
    <n v="1147113.6629505099"/>
    <n v="1549743.9300705402"/>
    <n v="1361502.3819140631"/>
    <m/>
  </r>
  <r>
    <n v="82"/>
    <s v="Aniversário"/>
    <x v="81"/>
    <d v="2019-10-23T00:00:00"/>
    <x v="27"/>
    <n v="1"/>
    <n v="1.005064835"/>
    <n v="1147113.6629505099"/>
    <n v="1147113.6629505099"/>
    <n v="5809.9414290900004"/>
    <n v="5809.9414290900004"/>
    <n v="1152923.6043795999"/>
    <n v="2896.4619989500002"/>
    <n v="0"/>
    <n v="0"/>
    <n v="8706.403428040001"/>
    <n v="1144217.2009515599"/>
    <n v="1549739.8101911203"/>
    <n v="1354637.745861335"/>
    <m/>
  </r>
  <r>
    <n v="83"/>
    <s v="Aniversário"/>
    <x v="82"/>
    <d v="2019-11-25T00:00:00"/>
    <x v="28"/>
    <n v="1"/>
    <n v="1.005064835"/>
    <n v="1144217.2009515599"/>
    <n v="1144217.2009515599"/>
    <n v="5795.2713269799997"/>
    <n v="5795.2713269799997"/>
    <n v="1150012.47227854"/>
    <n v="2910.8885592199999"/>
    <n v="0"/>
    <n v="0"/>
    <n v="8706.1598861999992"/>
    <n v="1141306.31239234"/>
    <n v="1549696.4597435999"/>
    <n v="1347773.6021061318"/>
    <m/>
  </r>
  <r>
    <n v="84"/>
    <s v="Aniversário"/>
    <x v="83"/>
    <d v="2019-12-24T00:00:00"/>
    <x v="29"/>
    <n v="1"/>
    <n v="1.005064835"/>
    <n v="1141306.31239234"/>
    <n v="1141306.31239234"/>
    <n v="5780.5281567299999"/>
    <n v="5780.5281567299999"/>
    <n v="1147086.8405490699"/>
    <n v="2925.16807866"/>
    <n v="0"/>
    <n v="0"/>
    <n v="8705.6962353899999"/>
    <n v="1138381.14431368"/>
    <n v="1549613.9298994199"/>
    <n v="1340910.336227227"/>
    <m/>
  </r>
  <r>
    <n v="85"/>
    <s v="Aniversário"/>
    <x v="84"/>
    <d v="2020-01-23T00:00:00"/>
    <x v="30"/>
    <n v="1"/>
    <n v="1.005064835"/>
    <n v="1138381.14431368"/>
    <n v="1138381.14431368"/>
    <n v="5765.7126630599996"/>
    <n v="5765.7126630599996"/>
    <n v="1144146.8569767401"/>
    <n v="2940.43849576"/>
    <n v="0"/>
    <n v="0"/>
    <n v="8706.1511588199992"/>
    <n v="1135440.7058179199"/>
    <n v="1549694.9062699599"/>
    <n v="1334222.7884076096"/>
    <m/>
  </r>
  <r>
    <n v="86"/>
    <s v="Aniversário"/>
    <x v="85"/>
    <d v="2020-02-27T00:00:00"/>
    <x v="31"/>
    <n v="1"/>
    <n v="1.005064835"/>
    <n v="1135440.7058179199"/>
    <n v="1135440.7058179199"/>
    <n v="5750.8198272500003"/>
    <n v="5750.8198272500003"/>
    <n v="1141191.5256451699"/>
    <n v="2955.5521572399998"/>
    <n v="0"/>
    <n v="0"/>
    <n v="8706.3719844900006"/>
    <n v="1132485.1536606799"/>
    <n v="1549734.2132392202"/>
    <n v="1327532.8950675779"/>
    <m/>
  </r>
  <r>
    <n v="87"/>
    <s v="Aniversário"/>
    <x v="86"/>
    <d v="2020-03-24T00:00:00"/>
    <x v="32"/>
    <n v="1"/>
    <n v="1.005064835"/>
    <n v="1132485.1536606799"/>
    <n v="1132485.1536606799"/>
    <n v="5735.8504432399995"/>
    <n v="5735.8504432399995"/>
    <n v="1138221.00410392"/>
    <n v="2970.5085580499999"/>
    <n v="0"/>
    <n v="0"/>
    <n v="8706.3590012899986"/>
    <n v="1129514.6451026299"/>
    <n v="1549731.9022296197"/>
    <n v="1320841.0733796242"/>
    <m/>
  </r>
  <r>
    <n v="88"/>
    <s v="Aniversário"/>
    <x v="87"/>
    <d v="2020-04-23T00:00:00"/>
    <x v="33"/>
    <n v="1"/>
    <n v="1.005064835"/>
    <n v="1129514.6451026299"/>
    <n v="1129514.6451026299"/>
    <n v="5720.8053075300004"/>
    <n v="5720.8053075300004"/>
    <n v="1135235.45041016"/>
    <n v="2985.3072069999998"/>
    <n v="0"/>
    <n v="0"/>
    <n v="8706.1125145299993"/>
    <n v="1126529.3378956299"/>
    <n v="1549688.02758634"/>
    <n v="1314147.7375016264"/>
    <m/>
  </r>
  <r>
    <n v="89"/>
    <s v="Aniversário"/>
    <x v="88"/>
    <d v="2020-05-25T00:00:00"/>
    <x v="34"/>
    <n v="1"/>
    <n v="1.005064835"/>
    <n v="1126529.3378956299"/>
    <n v="1126529.3378956299"/>
    <n v="5705.6852190999998"/>
    <n v="5705.6852190999998"/>
    <n v="1132235.0231147299"/>
    <n v="2999.9476268100002"/>
    <n v="0"/>
    <n v="0"/>
    <n v="8705.6328459100005"/>
    <n v="1123529.3902688201"/>
    <n v="1549602.6465719801"/>
    <n v="1307453.2985625651"/>
    <m/>
  </r>
  <r>
    <n v="90"/>
    <s v="Aniversário"/>
    <x v="89"/>
    <d v="2020-06-23T00:00:00"/>
    <x v="35"/>
    <n v="1"/>
    <n v="1.005064835"/>
    <n v="1123529.3902688201"/>
    <n v="1123529.3902688201"/>
    <n v="5690.49097936"/>
    <n v="5690.49097936"/>
    <n v="1129219.8812481801"/>
    <n v="3015.5528834800002"/>
    <n v="0"/>
    <n v="0"/>
    <n v="8706.0438628400007"/>
    <n v="1120513.8373853399"/>
    <n v="1549675.8075855202"/>
    <n v="1300926.0513060046"/>
    <m/>
  </r>
  <r>
    <n v="91"/>
    <s v="Aniversário"/>
    <x v="90"/>
    <d v="2020-07-23T00:00:00"/>
    <x v="36"/>
    <n v="1"/>
    <n v="1.005064835"/>
    <n v="1120513.8373853399"/>
    <n v="1120513.8373853399"/>
    <n v="5675.2177015699999"/>
    <n v="5675.2177015699999"/>
    <n v="1126189.05508691"/>
    <n v="3030.9899301199998"/>
    <n v="0"/>
    <n v="0"/>
    <n v="8706.2076316900002"/>
    <n v="1117482.8474552201"/>
    <n v="1549704.95844082"/>
    <n v="1294394.6277954455"/>
    <m/>
  </r>
  <r>
    <n v="92"/>
    <s v="Aniversário"/>
    <x v="91"/>
    <d v="2020-08-25T00:00:00"/>
    <x v="37"/>
    <n v="1"/>
    <n v="1.005064835"/>
    <n v="1117482.8474552201"/>
    <n v="1117482.8474552201"/>
    <n v="5659.8662376900002"/>
    <n v="5659.8662376900002"/>
    <n v="1123142.71369291"/>
    <n v="3046.25824216"/>
    <n v="0"/>
    <n v="0"/>
    <n v="8706.1244798500011"/>
    <n v="1114436.58921306"/>
    <n v="1549690.1574133001"/>
    <n v="1287859.4695514189"/>
    <m/>
  </r>
  <r>
    <n v="93"/>
    <s v="Aniversário"/>
    <x v="92"/>
    <d v="2020-09-23T00:00:00"/>
    <x v="38"/>
    <n v="1"/>
    <n v="1.005064835"/>
    <n v="1114436.58921306"/>
    <n v="1114436.58921306"/>
    <n v="5644.4374423299996"/>
    <n v="5644.4374423299996"/>
    <n v="1120081.0266553899"/>
    <n v="3061.3573105599999"/>
    <n v="0"/>
    <n v="0"/>
    <n v="8705.7947528900004"/>
    <n v="1111375.2319024999"/>
    <n v="1549631.4660144201"/>
    <n v="1281321.0150047289"/>
    <m/>
  </r>
  <r>
    <n v="94"/>
    <s v="Aniversário"/>
    <x v="93"/>
    <d v="2020-10-23T00:00:00"/>
    <x v="39"/>
    <n v="1"/>
    <n v="1.005064835"/>
    <n v="1111375.2319024999"/>
    <n v="1111375.2319024999"/>
    <n v="5628.93217267"/>
    <n v="5628.93217267"/>
    <n v="1117004.1640751699"/>
    <n v="3077.39801713"/>
    <n v="0"/>
    <n v="0"/>
    <n v="8706.3301897999991"/>
    <n v="1108297.8338853701"/>
    <n v="1549726.7737843997"/>
    <n v="1274942.4476730402"/>
    <m/>
  </r>
  <r>
    <n v="95"/>
    <s v="Aniversário"/>
    <x v="94"/>
    <d v="2020-11-24T00:00:00"/>
    <x v="40"/>
    <n v="1"/>
    <n v="1.005064835"/>
    <n v="1108297.8338853701"/>
    <n v="1108297.8338853701"/>
    <n v="5613.3456594899999"/>
    <n v="5613.3456594899999"/>
    <n v="1113911.17954486"/>
    <n v="3093.2592543699998"/>
    <n v="0"/>
    <n v="0"/>
    <n v="8706.6049138599992"/>
    <n v="1105204.5746309999"/>
    <n v="1549775.6746670799"/>
    <n v="1268557.6427835561"/>
    <m/>
  </r>
  <r>
    <n v="96"/>
    <s v="Aniversário"/>
    <x v="95"/>
    <d v="2020-12-23T00:00:00"/>
    <x v="41"/>
    <n v="1"/>
    <n v="1.005064835"/>
    <n v="1105204.5746309999"/>
    <n v="1105204.5746309999"/>
    <n v="5597.67881175"/>
    <n v="5597.67881175"/>
    <n v="1110802.2534427501"/>
    <n v="3108.9404684299998"/>
    <n v="0"/>
    <n v="0"/>
    <n v="8706.6192801799989"/>
    <n v="1102095.6341625699"/>
    <n v="1549778.2318720398"/>
    <n v="1262167.0680862435"/>
    <m/>
  </r>
  <r>
    <n v="97"/>
    <s v="Aniversário"/>
    <x v="96"/>
    <d v="2021-01-25T00:00:00"/>
    <x v="42"/>
    <n v="1"/>
    <n v="1.005064835"/>
    <n v="1102095.6341625699"/>
    <n v="1102095.6341625699"/>
    <n v="5581.9325412500002"/>
    <n v="5581.9325412500002"/>
    <n v="1107677.5667038199"/>
    <n v="3124.4411228499998"/>
    <n v="0"/>
    <n v="0"/>
    <n v="8706.3736640999996"/>
    <n v="1098971.1930397199"/>
    <n v="1549734.5122097998"/>
    <n v="1255771.1882096068"/>
    <m/>
  </r>
  <r>
    <n v="98"/>
    <s v="Aniversário"/>
    <x v="97"/>
    <d v="2021-02-23T00:00:00"/>
    <x v="43"/>
    <n v="1"/>
    <n v="1.005064835"/>
    <n v="1098971.1930397199"/>
    <n v="1098971.1930397199"/>
    <n v="5566.1077624999998"/>
    <n v="5566.1077624999998"/>
    <n v="1104537.3008022199"/>
    <n v="3139.7606985100001"/>
    <n v="0"/>
    <n v="0"/>
    <n v="8705.868461009999"/>
    <n v="1095831.4323412101"/>
    <n v="1549644.5860597799"/>
    <n v="1249370.4646191078"/>
    <m/>
  </r>
  <r>
    <n v="99"/>
    <s v="Aniversário"/>
    <x v="98"/>
    <d v="2021-03-23T00:00:00"/>
    <x v="44"/>
    <n v="1"/>
    <n v="1.005064835"/>
    <n v="1095831.4323412101"/>
    <n v="1095831.4323412101"/>
    <n v="5550.2053926199997"/>
    <n v="5550.2053926199997"/>
    <n v="1101381.6377338299"/>
    <n v="3155.99452514"/>
    <n v="0"/>
    <n v="0"/>
    <n v="8706.1999177599992"/>
    <n v="1092675.4378160699"/>
    <n v="1549703.5853612798"/>
    <n v="1243121.8247804027"/>
    <m/>
  </r>
  <r>
    <n v="100"/>
    <s v="Aniversário"/>
    <x v="99"/>
    <d v="2021-04-23T00:00:00"/>
    <x v="45"/>
    <n v="1"/>
    <n v="1.005064835"/>
    <n v="1092675.4378160699"/>
    <n v="1092675.4378160699"/>
    <n v="5534.2208010900004"/>
    <n v="5534.2208010900004"/>
    <n v="1098209.6586171601"/>
    <n v="3172.0367959800001"/>
    <n v="0"/>
    <n v="0"/>
    <n v="8706.25759707"/>
    <n v="1089503.4010200901"/>
    <n v="1549713.8522784601"/>
    <n v="1236865.5407485666"/>
    <m/>
  </r>
  <r>
    <n v="101"/>
    <s v="Aniversário"/>
    <x v="100"/>
    <d v="2021-05-25T00:00:00"/>
    <x v="46"/>
    <n v="1"/>
    <n v="1.005064835"/>
    <n v="1089503.4010200901"/>
    <n v="1089503.4010200901"/>
    <n v="5518.1549581099998"/>
    <n v="5518.1549581099998"/>
    <n v="1095021.5559781999"/>
    <n v="3187.88695138"/>
    <n v="0"/>
    <n v="0"/>
    <n v="8706.0419094899989"/>
    <n v="1086315.5140687099"/>
    <n v="1549675.4598892198"/>
    <n v="1230602.102281735"/>
    <m/>
  </r>
  <r>
    <n v="102"/>
    <s v="Aniversário"/>
    <x v="101"/>
    <d v="2021-06-23T00:00:00"/>
    <x v="47"/>
    <n v="1"/>
    <n v="1.005064835"/>
    <n v="1086315.5140687099"/>
    <n v="1086315.5140687099"/>
    <n v="5502.0088366999998"/>
    <n v="5502.0088366999998"/>
    <n v="1091817.52290541"/>
    <n v="3204.6307664999999"/>
    <n v="0"/>
    <n v="0"/>
    <n v="8706.6396031999993"/>
    <n v="1083110.8833022099"/>
    <n v="1549781.8493695999"/>
    <n v="1224484.7732240951"/>
    <m/>
  </r>
  <r>
    <n v="103"/>
    <s v="Aniversário"/>
    <x v="102"/>
    <d v="2021-07-23T00:00:00"/>
    <x v="48"/>
    <n v="1"/>
    <n v="1.005064835"/>
    <n v="1083110.8833022099"/>
    <n v="1083110.8833022099"/>
    <n v="5485.7779106300004"/>
    <n v="5485.7779106300004"/>
    <n v="1088596.6612128399"/>
    <n v="3220.0886560499998"/>
    <n v="0"/>
    <n v="0"/>
    <n v="8705.8665666800007"/>
    <n v="1079890.79464616"/>
    <n v="1549644.24886904"/>
    <n v="1218206.0423398628"/>
    <m/>
  </r>
  <r>
    <n v="104"/>
    <s v="Aniversário"/>
    <x v="103"/>
    <d v="2021-08-24T00:00:00"/>
    <x v="49"/>
    <n v="1"/>
    <n v="1.005064835"/>
    <n v="1079890.79464616"/>
    <n v="1079890.79464616"/>
    <n v="5469.4686929"/>
    <n v="5469.4686929"/>
    <n v="1085360.2633390599"/>
    <n v="3236.43271155"/>
    <n v="0"/>
    <n v="0"/>
    <n v="8705.90140445"/>
    <n v="1076654.3619346099"/>
    <n v="1549650.4499921"/>
    <n v="1212071.9726766932"/>
    <m/>
  </r>
  <r>
    <n v="105"/>
    <s v="Aniversário"/>
    <x v="104"/>
    <d v="2021-09-23T00:00:00"/>
    <x v="50"/>
    <n v="1"/>
    <n v="1.005064835"/>
    <n v="1076654.3619346099"/>
    <n v="1076654.3619346099"/>
    <n v="5453.07669523"/>
    <n v="5453.07669523"/>
    <n v="1082107.43862984"/>
    <n v="3252.5728273999998"/>
    <n v="0"/>
    <n v="0"/>
    <n v="8705.6495226299994"/>
    <n v="1073401.78910721"/>
    <n v="1549605.6150281399"/>
    <n v="1205929.0729217012"/>
    <m/>
  </r>
  <r>
    <n v="106"/>
    <s v="Aniversário"/>
    <x v="105"/>
    <d v="2021-10-25T00:00:00"/>
    <x v="51"/>
    <n v="1"/>
    <n v="1.005064835"/>
    <n v="1073401.78910721"/>
    <n v="1073401.78910721"/>
    <n v="5436.6029505300003"/>
    <n v="5436.6029505300003"/>
    <n v="1078838.3920577399"/>
    <n v="3269.58184962"/>
    <n v="0"/>
    <n v="0"/>
    <n v="8706.1848001500002"/>
    <n v="1070132.20725759"/>
    <n v="1549700.8944267"/>
    <n v="1199925.7948444167"/>
    <m/>
  </r>
  <r>
    <n v="107"/>
    <s v="Aniversário"/>
    <x v="106"/>
    <d v="2021-11-23T00:00:00"/>
    <x v="52"/>
    <n v="1"/>
    <n v="1.005064835"/>
    <n v="1070132.20725759"/>
    <n v="1070132.20725759"/>
    <n v="5420.0430579499998"/>
    <n v="5420.0430579499998"/>
    <n v="1075552.25031554"/>
    <n v="3286.3760084800001"/>
    <n v="0"/>
    <n v="0"/>
    <n v="8706.4190664300004"/>
    <n v="1066845.8312491099"/>
    <n v="1549742.59382454"/>
    <n v="1193911.1197173907"/>
    <m/>
  </r>
  <r>
    <n v="108"/>
    <s v="Aniversário"/>
    <x v="107"/>
    <d v="2021-12-23T00:00:00"/>
    <x v="53"/>
    <n v="1"/>
    <n v="1.005064835"/>
    <n v="1066845.8312491099"/>
    <n v="1066845.8312491099"/>
    <n v="5403.39810571"/>
    <n v="5403.39810571"/>
    <n v="1072249.22935482"/>
    <n v="3302.9546935399999"/>
    <n v="0"/>
    <n v="0"/>
    <n v="8706.3527992500003"/>
    <n v="1063542.8765555699"/>
    <n v="1549730.7982665"/>
    <n v="1187885.5880572416"/>
    <m/>
  </r>
  <r>
    <n v="109"/>
    <s v="Aniversário"/>
    <x v="108"/>
    <d v="2022-01-25T00:00:00"/>
    <x v="54"/>
    <n v="1"/>
    <n v="1.005064835"/>
    <n v="1063542.8765555699"/>
    <n v="1063542.8765555699"/>
    <n v="5386.6691851799997"/>
    <n v="5386.6691851799997"/>
    <n v="1068929.5457407499"/>
    <n v="3319.3173177200001"/>
    <n v="0"/>
    <n v="0"/>
    <n v="8705.9865028999993"/>
    <n v="1060223.5592378499"/>
    <n v="1549665.5975161998"/>
    <n v="1181849.7371158802"/>
    <m/>
  </r>
  <r>
    <n v="110"/>
    <s v="Aniversário"/>
    <x v="109"/>
    <d v="2022-02-23T00:00:00"/>
    <x v="55"/>
    <n v="1"/>
    <n v="1.005064835"/>
    <n v="1060223.5592378499"/>
    <n v="1060223.5592378499"/>
    <n v="5369.8573906499996"/>
    <n v="5369.8573906499996"/>
    <n v="1065593.4166285"/>
    <n v="3336.52354092"/>
    <n v="0"/>
    <n v="0"/>
    <n v="8706.38093157"/>
    <n v="1056887.03569693"/>
    <n v="1549735.80581946"/>
    <n v="1175947.3023585656"/>
    <m/>
  </r>
  <r>
    <n v="111"/>
    <s v="Aniversário"/>
    <x v="110"/>
    <d v="2022-03-23T00:00:00"/>
    <x v="56"/>
    <n v="1"/>
    <n v="1.005064835"/>
    <n v="1056887.03569693"/>
    <n v="1056887.03569693"/>
    <n v="5352.9584494399996"/>
    <n v="5352.9584494399996"/>
    <n v="1062239.9941463701"/>
    <n v="3353.5025642599999"/>
    <n v="0"/>
    <n v="0"/>
    <n v="8706.4610137"/>
    <n v="1053533.53313267"/>
    <n v="1549750.0604385999"/>
    <n v="1170032.099365843"/>
    <m/>
  </r>
  <r>
    <n v="112"/>
    <s v="Aniversário"/>
    <x v="111"/>
    <d v="2022-04-25T00:00:00"/>
    <x v="57"/>
    <n v="1"/>
    <n v="1.005064835"/>
    <n v="1053533.53313267"/>
    <n v="1053533.53313267"/>
    <n v="5335.9735122800003"/>
    <n v="5335.9735122800003"/>
    <n v="1058869.50664495"/>
    <n v="3370.2537724899998"/>
    <n v="0"/>
    <n v="0"/>
    <n v="8706.2272847700006"/>
    <n v="1050163.27936018"/>
    <n v="1549708.4566890602"/>
    <n v="1164104.6911935781"/>
    <m/>
  </r>
  <r>
    <n v="113"/>
    <s v="Aniversário"/>
    <x v="112"/>
    <d v="2022-05-24T00:00:00"/>
    <x v="58"/>
    <n v="1"/>
    <n v="1.005064835"/>
    <n v="1050163.27936018"/>
    <n v="1050163.27936018"/>
    <n v="5318.9037330199999"/>
    <n v="5318.9037330199999"/>
    <n v="1055482.1830932"/>
    <n v="3386.77657593"/>
    <n v="0"/>
    <n v="0"/>
    <n v="8705.680308949999"/>
    <n v="1046776.50278425"/>
    <n v="1549611.0949930998"/>
    <n v="1158165.6375694566"/>
    <m/>
  </r>
  <r>
    <n v="114"/>
    <s v="Aniversário"/>
    <x v="113"/>
    <d v="2022-06-23T00:00:00"/>
    <x v="59"/>
    <n v="1"/>
    <n v="1.005064835"/>
    <n v="1046776.50278425"/>
    <n v="1046776.50278425"/>
    <n v="5301.7502684800002"/>
    <n v="5301.7502684800002"/>
    <n v="1052078.2530527301"/>
    <n v="3404.1171870500002"/>
    <n v="0"/>
    <n v="0"/>
    <n v="8705.8674555300004"/>
    <n v="1043372.3855972"/>
    <n v="1549644.40708434"/>
    <n v="1152354.05165671"/>
    <m/>
  </r>
  <r>
    <n v="115"/>
    <s v="Aniversário"/>
    <x v="114"/>
    <d v="2022-07-25T00:00:00"/>
    <x v="60"/>
    <n v="1"/>
    <n v="1.005064835"/>
    <n v="1043372.3855972"/>
    <n v="1043372.3855972"/>
    <n v="5284.50897661"/>
    <n v="5284.50897661"/>
    <n v="1048656.89457381"/>
    <n v="3421.2180523699999"/>
    <n v="0"/>
    <n v="0"/>
    <n v="8705.7270289799999"/>
    <n v="1039951.16754483"/>
    <n v="1549619.4111584399"/>
    <n v="1146528.486516261"/>
    <m/>
  </r>
  <r>
    <n v="116"/>
    <s v="Aniversário"/>
    <x v="115"/>
    <d v="2022-08-23T00:00:00"/>
    <x v="61"/>
    <n v="1"/>
    <n v="1.005064835"/>
    <n v="1039951.16754483"/>
    <n v="1039951.16754483"/>
    <n v="5267.1810716700002"/>
    <n v="5267.1810716700002"/>
    <n v="1045218.3486165"/>
    <n v="3439.1185110699998"/>
    <n v="0"/>
    <n v="0"/>
    <n v="8706.2995827400009"/>
    <n v="1036512.04903376"/>
    <n v="1549721.3257277203"/>
    <n v="1140825.7964443159"/>
    <m/>
  </r>
  <r>
    <n v="117"/>
    <s v="Aniversário"/>
    <x v="116"/>
    <d v="2022-09-23T00:00:00"/>
    <x v="62"/>
    <n v="1"/>
    <n v="1.005064835"/>
    <n v="1036512.04903376"/>
    <n v="1036512.04903376"/>
    <n v="5249.7625038699998"/>
    <n v="5249.7625038699998"/>
    <n v="1041761.81153763"/>
    <n v="3456.76768352"/>
    <n v="0"/>
    <n v="0"/>
    <n v="8706.5301873899989"/>
    <n v="1033055.28135024"/>
    <n v="1549762.3733554198"/>
    <n v="1135106.8845933795"/>
    <m/>
  </r>
  <r>
    <n v="118"/>
    <s v="Aniversário"/>
    <x v="117"/>
    <d v="2022-10-25T00:00:00"/>
    <x v="63"/>
    <n v="1"/>
    <n v="1.005064835"/>
    <n v="1033055.28135024"/>
    <n v="1033055.28135024"/>
    <n v="5232.2545459200001"/>
    <n v="5232.2545459200001"/>
    <n v="1038287.5358961601"/>
    <n v="3474.1649111800002"/>
    <n v="0"/>
    <n v="0"/>
    <n v="8706.4194571000007"/>
    <n v="1029581.11643906"/>
    <n v="1549742.6633638002"/>
    <n v="1129372.3636022245"/>
    <m/>
  </r>
  <r>
    <n v="119"/>
    <s v="Aniversário"/>
    <x v="118"/>
    <d v="2022-11-23T00:00:00"/>
    <x v="64"/>
    <n v="1"/>
    <n v="1.005064835"/>
    <n v="1029581.11643906"/>
    <n v="1029581.11643906"/>
    <n v="5214.6584738800002"/>
    <n v="5214.6584738800002"/>
    <n v="1034795.77491294"/>
    <n v="3491.3095658399998"/>
    <n v="0"/>
    <n v="0"/>
    <n v="8705.9680397199991"/>
    <n v="1026089.80687322"/>
    <n v="1549662.3110701598"/>
    <n v="1123622.8427587957"/>
    <m/>
  </r>
  <r>
    <n v="120"/>
    <s v="Aniversário"/>
    <x v="119"/>
    <d v="2022-12-23T00:00:00"/>
    <x v="65"/>
    <n v="1"/>
    <n v="1.005064835"/>
    <n v="1026089.80687322"/>
    <n v="1026089.80687322"/>
    <n v="5196.9755669899996"/>
    <n v="5196.9755669899996"/>
    <n v="1031286.78244021"/>
    <n v="3509.2271394999998"/>
    <n v="0"/>
    <n v="0"/>
    <n v="8706.2027064899994"/>
    <n v="1022580.57973372"/>
    <n v="1549704.08175522"/>
    <n v="1117990.6913500808"/>
    <m/>
  </r>
  <r>
    <n v="121"/>
    <s v="Aniversário"/>
    <x v="120"/>
    <d v="2023-01-24T00:00:00"/>
    <x v="66"/>
    <n v="1"/>
    <n v="1.005064835"/>
    <n v="1022580.57973372"/>
    <n v="1022580.57973372"/>
    <n v="5179.2019105600002"/>
    <n v="5179.2019105600002"/>
    <n v="1027759.78164428"/>
    <n v="3526.8804194999998"/>
    <n v="0"/>
    <n v="0"/>
    <n v="8706.0823300600005"/>
    <n v="1019053.69931422"/>
    <n v="1549682.6547506801"/>
    <n v="1112341.4077983045"/>
    <m/>
  </r>
  <r>
    <n v="122"/>
    <s v="Aniversário"/>
    <x v="121"/>
    <d v="2023-02-23T00:00:00"/>
    <x v="67"/>
    <n v="1"/>
    <n v="1.005064835"/>
    <n v="1019053.69931422"/>
    <n v="1019053.69931422"/>
    <n v="5161.3388431699996"/>
    <n v="5161.3388431699996"/>
    <n v="1024215.03815739"/>
    <n v="3545.2878199100001"/>
    <n v="0"/>
    <n v="0"/>
    <n v="8706.6266630800001"/>
    <n v="1015508.41149431"/>
    <n v="1549779.5460282401"/>
    <n v="1106805.1695514095"/>
    <m/>
  </r>
  <r>
    <n v="123"/>
    <s v="Aniversário"/>
    <x v="122"/>
    <d v="2023-03-23T00:00:00"/>
    <x v="68"/>
    <n v="1"/>
    <n v="1.005064835"/>
    <n v="1015508.41149431"/>
    <n v="1015508.41149431"/>
    <n v="5143.3825453299996"/>
    <n v="5143.3825453299996"/>
    <n v="1020651.79403964"/>
    <n v="3562.4035075199999"/>
    <n v="0"/>
    <n v="0"/>
    <n v="8705.7860528499987"/>
    <n v="1011946.00798679"/>
    <n v="1549629.9174072999"/>
    <n v="1101121.3116617661"/>
    <m/>
  </r>
  <r>
    <n v="124"/>
    <s v="Aniversário"/>
    <x v="123"/>
    <d v="2023-04-25T00:00:00"/>
    <x v="69"/>
    <n v="1"/>
    <n v="1.005064835"/>
    <n v="1011946.00798679"/>
    <n v="1011946.00798679"/>
    <n v="5125.3395593599998"/>
    <n v="5125.3395593599998"/>
    <n v="1017071.34754615"/>
    <n v="3581.27692226"/>
    <n v="0"/>
    <n v="0"/>
    <n v="8706.6164816199998"/>
    <n v="1008364.73106453"/>
    <n v="1549777.7337283599"/>
    <n v="1095676.9228072523"/>
    <m/>
  </r>
  <r>
    <n v="125"/>
    <s v="Aniversário"/>
    <x v="124"/>
    <d v="2023-05-23T00:00:00"/>
    <x v="70"/>
    <n v="1"/>
    <n v="1.005064835"/>
    <n v="1008364.73106453"/>
    <n v="1008364.73106453"/>
    <n v="5107.2009826599997"/>
    <n v="5107.2009826599997"/>
    <n v="1013471.93204719"/>
    <n v="3598.8537251600001"/>
    <n v="0"/>
    <n v="0"/>
    <n v="8706.0547078199997"/>
    <n v="1004765.87733937"/>
    <n v="1549677.73799196"/>
    <n v="1090085.1256073799"/>
    <m/>
  </r>
  <r>
    <n v="126"/>
    <s v="Aniversário"/>
    <x v="125"/>
    <d v="2023-06-23T00:00:00"/>
    <x v="71"/>
    <n v="1"/>
    <n v="1.005064835"/>
    <n v="1004765.87733937"/>
    <n v="1004765.87733937"/>
    <n v="5088.9733823500001"/>
    <n v="5088.9733823500001"/>
    <n v="1009854.85072172"/>
    <n v="3617.1571584200001"/>
    <n v="0"/>
    <n v="0"/>
    <n v="8706.1305407700002"/>
    <n v="1001148.72018095"/>
    <n v="1549691.23625706"/>
    <n v="1084601.2941102094"/>
    <m/>
  </r>
  <r>
    <n v="127"/>
    <s v="Aniversário"/>
    <x v="126"/>
    <d v="2023-07-25T00:00:00"/>
    <x v="72"/>
    <n v="1"/>
    <n v="1.005064835"/>
    <n v="1001148.72018095"/>
    <n v="1001148.72018095"/>
    <n v="5070.6530781800002"/>
    <n v="5070.6530781800002"/>
    <n v="1006219.3732591301"/>
    <n v="3635.1710029699998"/>
    <n v="0"/>
    <n v="0"/>
    <n v="8705.82408115"/>
    <n v="997513.54917798005"/>
    <n v="1549636.6864447"/>
    <n v="1079097.6641047725"/>
    <m/>
  </r>
  <r>
    <n v="128"/>
    <s v="Aniversário"/>
    <x v="127"/>
    <d v="2023-08-23T00:00:00"/>
    <x v="73"/>
    <n v="1"/>
    <n v="1.005064835"/>
    <n v="997513.54917798005"/>
    <n v="997513.54917798005"/>
    <n v="5052.2415368499996"/>
    <n v="5052.2415368499996"/>
    <n v="1002565.79071483"/>
    <n v="3653.8921306299999"/>
    <n v="0"/>
    <n v="0"/>
    <n v="8706.1336674800004"/>
    <n v="993859.65704734996"/>
    <n v="1549691.7928114401"/>
    <n v="1073697.9348872255"/>
    <m/>
  </r>
  <r>
    <n v="129"/>
    <s v="Aniversário"/>
    <x v="128"/>
    <d v="2023-09-25T00:00:00"/>
    <x v="74"/>
    <n v="1"/>
    <n v="1.005064835"/>
    <n v="993859.65704734996"/>
    <n v="993859.65704734996"/>
    <n v="5033.7351761"/>
    <n v="5033.7351761"/>
    <n v="998893.39222345001"/>
    <n v="3672.3114327799999"/>
    <n v="0"/>
    <n v="0"/>
    <n v="8706.0466088800003"/>
    <n v="990187.34561456996"/>
    <n v="1549676.29638064"/>
    <n v="1068276.5538195753"/>
    <m/>
  </r>
  <r>
    <n v="130"/>
    <s v="Aniversário"/>
    <x v="129"/>
    <d v="2023-10-24T00:00:00"/>
    <x v="75"/>
    <n v="1"/>
    <n v="1.005064835"/>
    <n v="990187.34561456996"/>
    <n v="990187.34561456996"/>
    <n v="5015.13552463"/>
    <n v="5015.13552463"/>
    <n v="995202.48113920004"/>
    <n v="3691.4184244500002"/>
    <n v="0"/>
    <n v="0"/>
    <n v="8706.5539490800002"/>
    <n v="986495.92719011998"/>
    <n v="1549766.6029362399"/>
    <n v="1062955.1148474733"/>
    <m/>
  </r>
  <r>
    <n v="131"/>
    <s v="Aniversário"/>
    <x v="130"/>
    <d v="2023-11-23T00:00:00"/>
    <x v="76"/>
    <n v="1"/>
    <n v="1.005064835"/>
    <n v="986495.92719011998"/>
    <n v="986495.92719011998"/>
    <n v="4996.4390993899997"/>
    <n v="4996.4390993899997"/>
    <n v="991492.36628951004"/>
    <n v="3709.2246862299999"/>
    <n v="0"/>
    <n v="0"/>
    <n v="8705.6637856199995"/>
    <n v="982786.70250389003"/>
    <n v="1549608.15384036"/>
    <n v="1057490.4232046909"/>
    <m/>
  </r>
  <r>
    <n v="132"/>
    <s v="Aniversário"/>
    <x v="131"/>
    <d v="2023-12-26T00:00:00"/>
    <x v="77"/>
    <n v="1"/>
    <n v="1.005064835"/>
    <n v="982786.70250389003"/>
    <n v="982786.70250389003"/>
    <n v="4977.6524883800002"/>
    <n v="4977.6524883800002"/>
    <n v="987764.35499227"/>
    <n v="3728.6927492899999"/>
    <n v="0"/>
    <n v="0"/>
    <n v="8706.3452376700006"/>
    <n v="979058.0097546"/>
    <n v="1549729.4523052601"/>
    <n v="1052243.759269865"/>
    <m/>
  </r>
  <r>
    <n v="133"/>
    <s v="Aniversário"/>
    <x v="132"/>
    <d v="2024-01-23T00:00:00"/>
    <x v="78"/>
    <n v="1"/>
    <n v="1.005064835"/>
    <n v="979058.0097546"/>
    <n v="979058.0097546"/>
    <n v="4958.76727484"/>
    <n v="4958.76727484"/>
    <n v="984016.77702944004"/>
    <n v="3747.8340613400001"/>
    <n v="0"/>
    <n v="0"/>
    <n v="8706.6013361799996"/>
    <n v="975310.17569326004"/>
    <n v="1549775.0378400399"/>
    <n v="1046971.9709550731"/>
    <m/>
  </r>
  <r>
    <n v="134"/>
    <s v="Aniversário"/>
    <x v="133"/>
    <d v="2024-02-23T00:00:00"/>
    <x v="79"/>
    <n v="1"/>
    <n v="1.005064835"/>
    <n v="975310.17569326004"/>
    <n v="975310.17569326004"/>
    <n v="4939.7851137099997"/>
    <n v="4939.7851137099997"/>
    <n v="980249.96080697002"/>
    <n v="3766.6478985200001"/>
    <n v="0"/>
    <n v="0"/>
    <n v="8706.4330122299998"/>
    <n v="971543.52779474005"/>
    <n v="1549745.07617694"/>
    <n v="1041675.8138705656"/>
    <m/>
  </r>
  <r>
    <n v="135"/>
    <s v="Aniversário"/>
    <x v="134"/>
    <d v="2024-03-25T00:00:00"/>
    <x v="80"/>
    <n v="1"/>
    <n v="1.005064835"/>
    <n v="971543.52779474005"/>
    <n v="971543.52779474005"/>
    <n v="4920.7076636000002"/>
    <n v="4920.7076636000002"/>
    <n v="976464.23545834003"/>
    <n v="3785.1335842799999"/>
    <n v="0"/>
    <n v="0"/>
    <n v="8705.8412478800001"/>
    <n v="967758.39421046001"/>
    <n v="1549639.7421226399"/>
    <n v="1036356.0402961868"/>
    <m/>
  </r>
  <r>
    <n v="136"/>
    <s v="Aniversário"/>
    <x v="135"/>
    <d v="2024-04-23T00:00:00"/>
    <x v="81"/>
    <n v="1"/>
    <n v="1.005064835"/>
    <n v="967758.39421046001"/>
    <n v="967758.39421046001"/>
    <n v="4901.5365865399999"/>
    <n v="4901.5365865399999"/>
    <n v="972659.93079699995"/>
    <n v="3804.2582476399998"/>
    <n v="0"/>
    <n v="0"/>
    <n v="8705.7948341800002"/>
    <n v="963954.13596282003"/>
    <n v="1549631.48048404"/>
    <n v="1031128.0218986406"/>
    <m/>
  </r>
  <r>
    <n v="137"/>
    <s v="Aniversário"/>
    <x v="136"/>
    <d v="2024-05-23T00:00:00"/>
    <x v="82"/>
    <n v="1"/>
    <n v="1.005064835"/>
    <n v="963954.13596282003"/>
    <n v="963954.13596282003"/>
    <n v="4882.2686462199999"/>
    <n v="4882.2686462199999"/>
    <n v="968836.40460904001"/>
    <n v="3824.0060573599999"/>
    <n v="0"/>
    <n v="0"/>
    <n v="8706.2747035800003"/>
    <n v="960130.12990546005"/>
    <n v="1549716.8972372401"/>
    <n v="1025988.3964958915"/>
    <m/>
  </r>
  <r>
    <n v="138"/>
    <s v="Aniversário"/>
    <x v="137"/>
    <d v="2024-06-25T00:00:00"/>
    <x v="83"/>
    <n v="1"/>
    <n v="1.005064835"/>
    <n v="960130.12990546005"/>
    <n v="960130.12990546005"/>
    <n v="4862.9006865000001"/>
    <n v="4862.9006865000001"/>
    <n v="964993.03059195995"/>
    <n v="3843.4009100100002"/>
    <n v="0"/>
    <n v="0"/>
    <n v="8706.3015965100003"/>
    <n v="956286.72899544996"/>
    <n v="1549721.6841787801"/>
    <n v="1020821.2744172252"/>
    <m/>
  </r>
  <r>
    <n v="139"/>
    <s v="Aniversário"/>
    <x v="138"/>
    <d v="2024-07-23T00:00:00"/>
    <x v="84"/>
    <n v="1"/>
    <n v="1.005064835"/>
    <n v="956286.72899544996"/>
    <n v="956286.72899544996"/>
    <n v="4843.4344950499999"/>
    <n v="4843.4344950499999"/>
    <n v="961130.16349049995"/>
    <n v="3862.4420984100002"/>
    <n v="0"/>
    <n v="0"/>
    <n v="8705.8765934599996"/>
    <n v="952424.28689703997"/>
    <n v="1549646.0336358799"/>
    <n v="1015627.4570075815"/>
    <m/>
  </r>
  <r>
    <n v="140"/>
    <s v="Aniversário"/>
    <x v="139"/>
    <d v="2024-08-23T00:00:00"/>
    <x v="85"/>
    <n v="1"/>
    <n v="1.005064835"/>
    <n v="952424.28689703997"/>
    <n v="952424.28689703997"/>
    <n v="4823.8718631299998"/>
    <n v="4823.8718631299998"/>
    <n v="957248.15876016999"/>
    <n v="3882.0813933899999"/>
    <n v="0"/>
    <n v="0"/>
    <n v="8705.9532565199988"/>
    <n v="948542.20550365001"/>
    <n v="1549659.6796605599"/>
    <n v="1010518.2921557311"/>
    <m/>
  </r>
  <r>
    <n v="141"/>
    <s v="Aniversário"/>
    <x v="140"/>
    <d v="2024-09-24T00:00:00"/>
    <x v="86"/>
    <n v="1"/>
    <n v="1.005064835"/>
    <n v="948542.20550365001"/>
    <n v="948542.20550365001"/>
    <n v="4804.2097614100003"/>
    <n v="4804.2097614100003"/>
    <n v="953346.41526506003"/>
    <n v="3902.3026334400001"/>
    <n v="0"/>
    <n v="0"/>
    <n v="8706.5123948500004"/>
    <n v="944639.90287021"/>
    <n v="1549759.2062833002"/>
    <n v="1005490.5488434128"/>
    <m/>
  </r>
  <r>
    <n v="142"/>
    <s v="Aniversário"/>
    <x v="141"/>
    <d v="2024-10-23T00:00:00"/>
    <x v="87"/>
    <n v="1"/>
    <n v="1.005064835"/>
    <n v="944639.90287021"/>
    <n v="944639.90287021"/>
    <n v="4784.4452424499996"/>
    <n v="4784.4452424499996"/>
    <n v="949424.34811265999"/>
    <n v="3922.1448767100001"/>
    <n v="0"/>
    <n v="0"/>
    <n v="8706.5901191599987"/>
    <n v="940717.75799349998"/>
    <n v="1549773.0412104798"/>
    <n v="1000432.499516219"/>
    <m/>
  </r>
  <r>
    <n v="143"/>
    <s v="Aniversário"/>
    <x v="142"/>
    <d v="2024-11-25T00:00:00"/>
    <x v="88"/>
    <n v="1"/>
    <n v="1.005064835"/>
    <n v="940717.75799349998"/>
    <n v="940717.75799349998"/>
    <n v="4764.5802258100002"/>
    <n v="4764.5802258100002"/>
    <n v="945482.33821931004"/>
    <n v="3941.6074059900002"/>
    <n v="0"/>
    <n v="0"/>
    <n v="8706.1876317999995"/>
    <n v="936776.15058750997"/>
    <n v="1549701.3984603998"/>
    <n v="995344.99351443909"/>
    <m/>
  </r>
  <r>
    <n v="144"/>
    <s v="Aniversário"/>
    <x v="143"/>
    <d v="2024-12-24T00:00:00"/>
    <x v="89"/>
    <n v="1"/>
    <n v="1.005064835"/>
    <n v="936776.15058750997"/>
    <n v="936776.15058750997"/>
    <n v="4744.6166346600003"/>
    <n v="4744.6166346600003"/>
    <n v="941520.76722217002"/>
    <n v="3961.6263408300001"/>
    <n v="0"/>
    <n v="0"/>
    <n v="8706.2429754900004"/>
    <n v="932814.52424667997"/>
    <n v="1549711.2496372201"/>
    <n v="990335.43522164761"/>
    <m/>
  </r>
  <r>
    <n v="145"/>
    <s v="Aniversário"/>
    <x v="144"/>
    <d v="2025-01-23T00:00:00"/>
    <x v="90"/>
    <n v="1"/>
    <n v="1.005064835"/>
    <n v="932814.52424667997"/>
    <n v="932814.52424667997"/>
    <n v="4724.5516509099998"/>
    <n v="4724.5516509099998"/>
    <n v="937539.07589759002"/>
    <n v="3981.2523894800001"/>
    <n v="0"/>
    <n v="0"/>
    <n v="8705.8040403899995"/>
    <n v="928833.27185719996"/>
    <n v="1549633.11918942"/>
    <n v="985295.14903240209"/>
    <m/>
  </r>
  <r>
    <n v="146"/>
    <s v="Aniversário"/>
    <x v="145"/>
    <d v="2025-02-25T00:00:00"/>
    <x v="91"/>
    <n v="1"/>
    <n v="1.005064835"/>
    <n v="928833.27185719996"/>
    <n v="928833.27185719996"/>
    <n v="4704.3872644700004"/>
    <n v="4704.3872644700004"/>
    <n v="933537.65912166995"/>
    <n v="4001.4137351600002"/>
    <n v="0"/>
    <n v="0"/>
    <n v="8705.8009996300007"/>
    <n v="924831.85812204005"/>
    <n v="1549632.5779341401"/>
    <n v="980329.59728226857"/>
    <m/>
  </r>
  <r>
    <n v="147"/>
    <s v="Aniversário"/>
    <x v="146"/>
    <d v="2025-03-25T00:00:00"/>
    <x v="92"/>
    <n v="1"/>
    <n v="1.005064835"/>
    <n v="924831.85812204005"/>
    <n v="924831.85812204005"/>
    <n v="4684.1207641299998"/>
    <n v="4684.1207641299998"/>
    <n v="929515.97888616996"/>
    <n v="4022.0937509700002"/>
    <n v="0"/>
    <n v="0"/>
    <n v="8706.2145151000004"/>
    <n v="920809.76437106996"/>
    <n v="1549706.1836878001"/>
    <n v="975435.74077223067"/>
    <m/>
  </r>
  <r>
    <n v="148"/>
    <s v="Aniversário"/>
    <x v="147"/>
    <d v="2025-04-23T00:00:00"/>
    <x v="93"/>
    <n v="1"/>
    <n v="1.005064835"/>
    <n v="920809.76437106996"/>
    <n v="920809.76437106996"/>
    <n v="4663.7495229300002"/>
    <n v="4663.7495229300002"/>
    <n v="925473.51389399997"/>
    <n v="4042.35486558"/>
    <n v="0"/>
    <n v="0"/>
    <n v="8706.1043885100007"/>
    <n v="916767.40950548998"/>
    <n v="1549686.5811547802"/>
    <n v="970507.93976467871"/>
    <m/>
  </r>
  <r>
    <n v="149"/>
    <s v="Aniversário"/>
    <x v="148"/>
    <d v="2025-05-23T00:00:00"/>
    <x v="94"/>
    <n v="1"/>
    <n v="1.005064835"/>
    <n v="916767.40950548998"/>
    <n v="916767.40950548998"/>
    <n v="4643.27566252"/>
    <n v="4643.27566252"/>
    <n v="921410.68516800995"/>
    <n v="4063.1131589199999"/>
    <n v="0"/>
    <n v="0"/>
    <n v="8706.3888214399994"/>
    <n v="912704.29634657002"/>
    <n v="1549737.2102163199"/>
    <n v="965648.79499457136"/>
    <m/>
  </r>
  <r>
    <n v="150"/>
    <s v="Aniversário"/>
    <x v="149"/>
    <d v="2025-06-24T00:00:00"/>
    <x v="95"/>
    <n v="1"/>
    <n v="1.005064835"/>
    <n v="912704.29634657002"/>
    <n v="912704.29634657002"/>
    <n v="4622.6966647899999"/>
    <n v="4622.6966647899999"/>
    <n v="917326.99301136006"/>
    <n v="4083.4390218499998"/>
    <n v="0"/>
    <n v="0"/>
    <n v="8706.1356866400001"/>
    <n v="908620.85732472001"/>
    <n v="1549692.15222192"/>
    <n v="960754.65538232285"/>
    <m/>
  </r>
  <r>
    <n v="151"/>
    <s v="Aniversário"/>
    <x v="150"/>
    <d v="2025-07-23T00:00:00"/>
    <x v="96"/>
    <n v="1"/>
    <n v="1.005064835"/>
    <n v="908620.85732472001"/>
    <n v="908620.85732472001"/>
    <n v="4602.0147199100002"/>
    <n v="4602.0147199100002"/>
    <n v="913222.87204463"/>
    <n v="4104.24041253"/>
    <n v="0"/>
    <n v="0"/>
    <n v="8706.255132440001"/>
    <n v="904516.61691218999"/>
    <n v="1549713.4135743203"/>
    <n v="955926.22810387099"/>
    <m/>
  </r>
  <r>
    <n v="152"/>
    <s v="Aniversário"/>
    <x v="151"/>
    <d v="2025-08-25T00:00:00"/>
    <x v="97"/>
    <n v="1"/>
    <n v="1.005064835"/>
    <n v="904516.61691218999"/>
    <n v="904516.61691218999"/>
    <n v="4581.2274194199999"/>
    <n v="4581.2274194199999"/>
    <n v="909097.84433161002"/>
    <n v="4124.5957731099998"/>
    <n v="0"/>
    <n v="0"/>
    <n v="8705.8231925299988"/>
    <n v="900392.02113908005"/>
    <n v="1549636.5282703398"/>
    <n v="951061.83092240081"/>
    <m/>
  </r>
  <r>
    <n v="153"/>
    <s v="Aniversário"/>
    <x v="152"/>
    <d v="2025-09-23T00:00:00"/>
    <x v="98"/>
    <n v="1"/>
    <n v="1.005064835"/>
    <n v="900392.02113908005"/>
    <n v="900392.02113908005"/>
    <n v="4560.3370223900001"/>
    <n v="4560.3370223900001"/>
    <n v="904952.35816147004"/>
    <n v="4145.4048653199998"/>
    <n v="0"/>
    <n v="0"/>
    <n v="8705.741887709999"/>
    <n v="896246.61627375998"/>
    <n v="1549622.0560123799"/>
    <n v="946260.29660987842"/>
    <m/>
  </r>
  <r>
    <n v="154"/>
    <s v="Aniversário"/>
    <x v="153"/>
    <d v="2025-10-23T00:00:00"/>
    <x v="99"/>
    <n v="1"/>
    <n v="1.005064835"/>
    <n v="896246.61627375998"/>
    <n v="896246.61627375998"/>
    <n v="4539.3412307299996"/>
    <n v="4539.3412307299996"/>
    <n v="900785.95750449004"/>
    <n v="4166.6505190500002"/>
    <n v="0"/>
    <n v="0"/>
    <n v="8705.9917497799997"/>
    <n v="892079.96575471002"/>
    <n v="1549666.53146084"/>
    <n v="941518.8176579047"/>
    <m/>
  </r>
  <r>
    <n v="155"/>
    <s v="Aniversário"/>
    <x v="154"/>
    <d v="2025-11-25T00:00:00"/>
    <x v="100"/>
    <n v="1"/>
    <n v="1.005064835"/>
    <n v="892079.96575471002"/>
    <n v="892079.96575471002"/>
    <n v="4518.2378333500001"/>
    <n v="4518.2378333500001"/>
    <n v="896598.20358805999"/>
    <n v="4188.3154392099996"/>
    <n v="0"/>
    <n v="0"/>
    <n v="8706.5532725599987"/>
    <n v="887891.65031549998"/>
    <n v="1549766.4825156797"/>
    <n v="936834.63135829568"/>
    <m/>
  </r>
  <r>
    <n v="156"/>
    <s v="Aniversário"/>
    <x v="155"/>
    <d v="2025-12-23T00:00:00"/>
    <x v="101"/>
    <n v="1"/>
    <n v="1.005064835"/>
    <n v="887891.65031549998"/>
    <n v="887891.65031549998"/>
    <n v="4497.0247067299997"/>
    <n v="4497.0247067299997"/>
    <n v="892388.67502223002"/>
    <n v="4209.4943141399999"/>
    <n v="0"/>
    <n v="0"/>
    <n v="8706.5190208700005"/>
    <n v="883682.15600136004"/>
    <n v="1549760.3857148602"/>
    <n v="932109.96272285364"/>
    <m/>
  </r>
  <r>
    <n v="157"/>
    <s v="Aniversário"/>
    <x v="156"/>
    <d v="2026-01-23T00:00:00"/>
    <x v="102"/>
    <n v="1"/>
    <n v="1.005064835"/>
    <n v="883682.15600136004"/>
    <n v="883682.15600136004"/>
    <n v="4475.70431259"/>
    <n v="4475.70431259"/>
    <n v="888157.86031394999"/>
    <n v="4230.1864807700003"/>
    <n v="0"/>
    <n v="0"/>
    <n v="8705.8907933600003"/>
    <n v="879451.96952059004"/>
    <n v="1549648.5612180801"/>
    <n v="927345.85172423208"/>
    <m/>
  </r>
  <r>
    <n v="158"/>
    <s v="Aniversário"/>
    <x v="157"/>
    <d v="2026-02-24T00:00:00"/>
    <x v="103"/>
    <n v="1"/>
    <n v="1.005064835"/>
    <n v="879451.96952059004"/>
    <n v="879451.96952059004"/>
    <n v="4454.2791160500001"/>
    <n v="4454.2791160500001"/>
    <n v="883906.24863664003"/>
    <n v="4252.1502726299996"/>
    <n v="0"/>
    <n v="0"/>
    <n v="8706.4293886800006"/>
    <n v="875199.81924796"/>
    <n v="1549744.4311850402"/>
    <n v="922729.74866881862"/>
    <m/>
  </r>
  <r>
    <n v="159"/>
    <s v="Aniversário"/>
    <x v="158"/>
    <d v="2026-03-24T00:00:00"/>
    <x v="104"/>
    <n v="1"/>
    <n v="1.005064835"/>
    <n v="875199.81924796"/>
    <n v="875199.81924796"/>
    <n v="4432.7426765199998"/>
    <n v="4432.7426765199998"/>
    <n v="879632.56192448002"/>
    <n v="4273.6007173799999"/>
    <n v="0"/>
    <n v="0"/>
    <n v="8706.3433938999988"/>
    <n v="870926.21853058005"/>
    <n v="1549729.1241141998"/>
    <n v="918070.75786038616"/>
    <m/>
  </r>
  <r>
    <n v="160"/>
    <s v="Aniversário"/>
    <x v="159"/>
    <d v="2026-04-23T00:00:00"/>
    <x v="105"/>
    <n v="1"/>
    <n v="1.005064835"/>
    <n v="870926.21853058005"/>
    <n v="870926.21853058005"/>
    <n v="4411.0975940300004"/>
    <n v="4411.0975940300004"/>
    <n v="875337.31612461002"/>
    <n v="4295.4081097899998"/>
    <n v="0"/>
    <n v="0"/>
    <n v="8706.5057038199993"/>
    <n v="866630.81042078999"/>
    <n v="1549758.0152799599"/>
    <n v="913461.3422646753"/>
    <m/>
  </r>
  <r>
    <n v="161"/>
    <s v="Aniversário"/>
    <x v="160"/>
    <d v="2026-05-25T00:00:00"/>
    <x v="106"/>
    <n v="1"/>
    <n v="1.005064835"/>
    <n v="866630.81042078999"/>
    <n v="866630.81042078999"/>
    <n v="4389.3420606999998"/>
    <n v="4389.3420606999998"/>
    <n v="871020.15248149005"/>
    <n v="4316.6880666999996"/>
    <n v="0"/>
    <n v="0"/>
    <n v="8706.0301273999994"/>
    <n v="862314.12235408998"/>
    <n v="1549673.3626772"/>
    <n v="908808.48120690277"/>
    <m/>
  </r>
  <r>
    <n v="162"/>
    <s v="Aniversário"/>
    <x v="161"/>
    <d v="2026-06-23T00:00:00"/>
    <x v="107"/>
    <n v="1"/>
    <n v="1.005064835"/>
    <n v="862314.12235408998"/>
    <n v="862314.12235408998"/>
    <n v="4367.4787478899998"/>
    <n v="4367.4787478899998"/>
    <n v="866681.60110197996"/>
    <n v="4338.30234956"/>
    <n v="0"/>
    <n v="0"/>
    <n v="8705.7810974499989"/>
    <n v="857975.82000453002"/>
    <n v="1549629.0353460999"/>
    <n v="904202.84718886635"/>
    <m/>
  </r>
  <r>
    <n v="163"/>
    <s v="Aniversário"/>
    <x v="162"/>
    <d v="2026-07-23T00:00:00"/>
    <x v="108"/>
    <n v="1"/>
    <n v="1.005064835"/>
    <n v="857975.82000453002"/>
    <n v="857975.82000453002"/>
    <n v="4345.5059623099996"/>
    <n v="4345.5059623099996"/>
    <n v="862321.32596684003"/>
    <n v="4360.2331172599997"/>
    <n v="0"/>
    <n v="0"/>
    <n v="8705.7390795699994"/>
    <n v="853615.58688726998"/>
    <n v="1549621.5561634598"/>
    <n v="899641.94514722063"/>
    <m/>
  </r>
  <r>
    <n v="164"/>
    <s v="Aniversário"/>
    <x v="163"/>
    <d v="2026-08-25T00:00:00"/>
    <x v="109"/>
    <n v="1"/>
    <n v="1.005064835"/>
    <n v="853615.58688726998"/>
    <n v="853615.58688726998"/>
    <n v="4323.42210101"/>
    <n v="4323.42210101"/>
    <n v="857939.00898827997"/>
    <n v="4382.4624230700001"/>
    <n v="0"/>
    <n v="0"/>
    <n v="8705.8845240800001"/>
    <n v="849233.12446419999"/>
    <n v="1549647.44528624"/>
    <n v="895123.32333793223"/>
    <m/>
  </r>
  <r>
    <n v="165"/>
    <s v="Aniversário"/>
    <x v="164"/>
    <d v="2026-09-23T00:00:00"/>
    <x v="110"/>
    <n v="1"/>
    <n v="1.005064835"/>
    <n v="849233.12446419999"/>
    <n v="849233.12446419999"/>
    <n v="4301.2256519499997"/>
    <n v="4301.2256519499997"/>
    <n v="853534.35011614999"/>
    <n v="4404.9722165900002"/>
    <n v="0"/>
    <n v="0"/>
    <n v="8706.197868539999"/>
    <n v="844828.15224761004"/>
    <n v="1549703.2206001198"/>
    <n v="890644.57308778877"/>
    <m/>
  </r>
  <r>
    <n v="166"/>
    <s v="Aniversário"/>
    <x v="165"/>
    <d v="2026-10-23T00:00:00"/>
    <x v="111"/>
    <n v="1"/>
    <n v="1.005064835"/>
    <n v="844828.15224761004"/>
    <n v="844828.15224761004"/>
    <n v="4278.9151944900004"/>
    <n v="4278.9151944900004"/>
    <n v="849107.06744210003"/>
    <n v="4426.8995177699999"/>
    <n v="0"/>
    <n v="0"/>
    <n v="8705.8147122600003"/>
    <n v="840401.25272983999"/>
    <n v="1549635.0187822802"/>
    <n v="886117.33811329561"/>
    <m/>
  </r>
  <r>
    <n v="167"/>
    <s v="Aniversário"/>
    <x v="166"/>
    <d v="2026-11-24T00:00:00"/>
    <x v="112"/>
    <n v="1"/>
    <n v="1.005064835"/>
    <n v="840401.25272983999"/>
    <n v="840401.25272983999"/>
    <n v="4256.4936788699997"/>
    <n v="4256.4936788699997"/>
    <n v="844657.74640871002"/>
    <n v="4449.9246332000002"/>
    <n v="0"/>
    <n v="0"/>
    <n v="8706.41831207"/>
    <n v="835951.32809663995"/>
    <n v="1549742.4595484601"/>
    <n v="881713.04419983469"/>
    <m/>
  </r>
  <r>
    <n v="168"/>
    <s v="Aniversário"/>
    <x v="167"/>
    <d v="2026-12-23T00:00:00"/>
    <x v="113"/>
    <n v="1"/>
    <n v="1.005064835"/>
    <n v="835951.32809663995"/>
    <n v="835951.32809663995"/>
    <n v="4233.9555448399997"/>
    <n v="4233.9555448399997"/>
    <n v="840185.28364148003"/>
    <n v="4472.3396053099996"/>
    <n v="0"/>
    <n v="0"/>
    <n v="8706.2951501499992"/>
    <n v="831478.98849132995"/>
    <n v="1549720.5367266999"/>
    <n v="877257.40741625009"/>
    <m/>
  </r>
  <r>
    <n v="169"/>
    <s v="Aniversário"/>
    <x v="168"/>
    <d v="2027-01-25T00:00:00"/>
    <x v="114"/>
    <n v="1"/>
    <n v="1.005064835"/>
    <n v="831478.98849132995"/>
    <n v="831478.98849132995"/>
    <n v="4211.3038826800002"/>
    <n v="4211.3038826800002"/>
    <n v="835690.29237400996"/>
    <n v="4494.9754117800003"/>
    <n v="0"/>
    <n v="0"/>
    <n v="8706.2792944600005"/>
    <n v="826984.01307955"/>
    <n v="1549717.7144138801"/>
    <n v="872835.04433874413"/>
    <m/>
  </r>
  <r>
    <n v="170"/>
    <s v="Aniversário"/>
    <x v="169"/>
    <d v="2027-02-23T00:00:00"/>
    <x v="115"/>
    <n v="1"/>
    <n v="1.005064835"/>
    <n v="826984.01307955"/>
    <n v="826984.01307955"/>
    <n v="4188.5375738900002"/>
    <n v="4188.5375738900002"/>
    <n v="831172.55065343995"/>
    <n v="4517.8136634499997"/>
    <n v="0"/>
    <n v="0"/>
    <n v="8706.3512373400008"/>
    <n v="822466.19941610005"/>
    <n v="1549730.5202465202"/>
    <n v="868443.73269560211"/>
    <m/>
  </r>
  <r>
    <n v="171"/>
    <s v="Aniversário"/>
    <x v="170"/>
    <d v="2027-03-23T00:00:00"/>
    <x v="116"/>
    <n v="1"/>
    <n v="1.005064835"/>
    <n v="822466.19941610005"/>
    <n v="822466.19941610005"/>
    <n v="4165.65559312"/>
    <n v="4165.65559312"/>
    <n v="826631.85500921996"/>
    <n v="4540.8358869699996"/>
    <n v="0"/>
    <n v="0"/>
    <n v="8706.4914800900006"/>
    <n v="817925.36352913"/>
    <n v="1549755.48345602"/>
    <n v="864081.2925415549"/>
    <m/>
  </r>
  <r>
    <n v="172"/>
    <s v="Aniversário"/>
    <x v="171"/>
    <d v="2027-04-23T00:00:00"/>
    <x v="117"/>
    <n v="1"/>
    <n v="1.005064835"/>
    <n v="817925.36352913"/>
    <n v="817925.36352913"/>
    <n v="4142.6570085900003"/>
    <n v="4142.6570085900003"/>
    <n v="822068.02053771995"/>
    <n v="4563.20560312"/>
    <n v="0"/>
    <n v="0"/>
    <n v="8705.8626117099993"/>
    <n v="813362.15792600997"/>
    <n v="1549643.54488438"/>
    <n v="859664.81967484637"/>
    <m/>
  </r>
  <r>
    <n v="173"/>
    <s v="Aniversário"/>
    <x v="172"/>
    <d v="2027-05-25T00:00:00"/>
    <x v="118"/>
    <n v="1"/>
    <n v="1.005064835"/>
    <n v="813362.15792600997"/>
    <n v="813362.15792600997"/>
    <n v="4119.54512514"/>
    <n v="4119.54512514"/>
    <n v="817481.70305114996"/>
    <n v="4586.5492085400001"/>
    <n v="0"/>
    <n v="0"/>
    <n v="8706.094333680001"/>
    <n v="808775.60871746996"/>
    <n v="1549684.7913950402"/>
    <n v="855355.46691500733"/>
    <m/>
  </r>
  <r>
    <n v="174"/>
    <s v="Aniversário"/>
    <x v="173"/>
    <d v="2027-06-23T00:00:00"/>
    <x v="119"/>
    <n v="1"/>
    <n v="1.005064835"/>
    <n v="808775.60871746996"/>
    <n v="808775.60871746996"/>
    <n v="4096.3150101800002"/>
    <n v="4096.3150101800002"/>
    <n v="812871.92372764996"/>
    <n v="4610.0209696800002"/>
    <n v="0"/>
    <n v="0"/>
    <n v="8706.3359798599995"/>
    <n v="804165.58774779004"/>
    <n v="1549727.80441508"/>
    <n v="851068.68572012882"/>
    <m/>
  </r>
  <r>
    <n v="175"/>
    <s v="Aniversário"/>
    <x v="174"/>
    <d v="2027-07-23T00:00:00"/>
    <x v="120"/>
    <n v="1"/>
    <n v="1.005064835"/>
    <n v="804165.58774779004"/>
    <n v="804165.58774779004"/>
    <n v="4072.9660146199999"/>
    <n v="4072.9660146199999"/>
    <n v="808238.55376240995"/>
    <n v="4632.7979510100004"/>
    <n v="0"/>
    <n v="0"/>
    <n v="8705.7639656299998"/>
    <n v="799532.78979677998"/>
    <n v="1549625.98588214"/>
    <n v="846724.251149702"/>
    <m/>
  </r>
  <r>
    <n v="176"/>
    <s v="Aniversário"/>
    <x v="175"/>
    <d v="2027-08-24T00:00:00"/>
    <x v="121"/>
    <n v="1"/>
    <n v="1.005064835"/>
    <n v="799532.78979677998"/>
    <n v="799532.78979677998"/>
    <n v="4049.50165741"/>
    <n v="4049.50165741"/>
    <n v="803582.29145419004"/>
    <n v="4656.4789677700001"/>
    <n v="0"/>
    <n v="0"/>
    <n v="8705.9806251800001"/>
    <n v="794876.31082900998"/>
    <n v="1549664.5512820401"/>
    <n v="842478.30991008854"/>
    <m/>
  </r>
  <r>
    <n v="177"/>
    <s v="Aniversário"/>
    <x v="176"/>
    <d v="2027-09-23T00:00:00"/>
    <x v="122"/>
    <n v="1"/>
    <n v="1.005064835"/>
    <n v="794876.31082900998"/>
    <n v="794876.31082900998"/>
    <n v="4025.9173597600002"/>
    <n v="4025.9173597600002"/>
    <n v="798902.22818877001"/>
    <n v="4680.2317181600001"/>
    <n v="0"/>
    <n v="0"/>
    <n v="8706.1490779199994"/>
    <n v="790196.07911085"/>
    <n v="1549694.53586976"/>
    <n v="838249.01816883427"/>
    <m/>
  </r>
  <r>
    <n v="178"/>
    <s v="Aniversário"/>
    <x v="177"/>
    <d v="2027-10-25T00:00:00"/>
    <x v="123"/>
    <n v="1"/>
    <n v="1.005064835"/>
    <n v="790196.07911085"/>
    <n v="790196.07911085"/>
    <n v="4002.2127583400002"/>
    <n v="4002.2127583400002"/>
    <n v="794198.29186919006"/>
    <n v="4704.0372589400004"/>
    <n v="0"/>
    <n v="0"/>
    <n v="8706.250017280001"/>
    <n v="785492.04185190995"/>
    <n v="1549712.5030758402"/>
    <n v="834034.48982035869"/>
    <m/>
  </r>
  <r>
    <n v="179"/>
    <s v="Aniversário"/>
    <x v="178"/>
    <d v="2027-11-23T00:00:00"/>
    <x v="124"/>
    <n v="1"/>
    <n v="1.005064835"/>
    <n v="785492.04185190995"/>
    <n v="785492.04185190995"/>
    <n v="3978.3875857899998"/>
    <n v="3978.3875857899998"/>
    <n v="789470.42943769996"/>
    <n v="4727.8765998999997"/>
    <n v="0"/>
    <n v="0"/>
    <n v="8706.2641856899991"/>
    <n v="780764.16525200999"/>
    <n v="1549715.0250528199"/>
    <n v="829832.88053873158"/>
    <m/>
  </r>
  <r>
    <n v="180"/>
    <s v="Aniversário"/>
    <x v="179"/>
    <d v="2027-12-23T00:00:00"/>
    <x v="125"/>
    <n v="1"/>
    <n v="1.005064835"/>
    <n v="780764.16525200999"/>
    <n v="780764.16525200999"/>
    <n v="3954.4416709100001"/>
    <n v="3954.4416709100001"/>
    <n v="784718.60692291998"/>
    <n v="4751.73070972"/>
    <n v="0"/>
    <n v="0"/>
    <n v="8706.1723806299997"/>
    <n v="776012.43454229005"/>
    <n v="1549698.68375214"/>
    <n v="825642.38776731957"/>
    <m/>
  </r>
  <r>
    <n v="181"/>
    <s v="Aniversário"/>
    <x v="180"/>
    <d v="2028-01-25T00:00:00"/>
    <x v="126"/>
    <n v="1"/>
    <n v="1.005064835"/>
    <n v="776012.43454229005"/>
    <n v="776012.43454229005"/>
    <n v="3930.3749389"/>
    <n v="3930.3749389"/>
    <n v="779942.80948119005"/>
    <n v="4775.5805221700002"/>
    <n v="0"/>
    <n v="0"/>
    <n v="8705.9554610699997"/>
    <n v="771236.85402011999"/>
    <n v="1549660.0720704598"/>
    <n v="821461.25073436322"/>
    <m/>
  </r>
  <r>
    <n v="182"/>
    <s v="Aniversário"/>
    <x v="181"/>
    <d v="2028-02-23T00:00:00"/>
    <x v="127"/>
    <n v="1"/>
    <n v="1.005064835"/>
    <n v="771236.85402011999"/>
    <n v="771236.85402011999"/>
    <n v="3906.1874115300002"/>
    <n v="3906.1874115300002"/>
    <n v="775143.04143165005"/>
    <n v="4800.1781794199997"/>
    <n v="0"/>
    <n v="0"/>
    <n v="8706.3655909499994"/>
    <n v="766436.67584070005"/>
    <n v="1549733.0751890999"/>
    <n v="817360.15477062995"/>
    <m/>
  </r>
  <r>
    <n v="183"/>
    <s v="Aniversário"/>
    <x v="182"/>
    <d v="2028-03-23T00:00:00"/>
    <x v="128"/>
    <n v="1"/>
    <n v="1.005064835"/>
    <n v="766436.67584070005"/>
    <n v="766436.67584070005"/>
    <n v="3881.8753010800001"/>
    <n v="3881.8753010800001"/>
    <n v="770318.55114177999"/>
    <n v="4823.9524377400003"/>
    <n v="0"/>
    <n v="0"/>
    <n v="8705.8277388200004"/>
    <n v="761612.72340295999"/>
    <n v="1549637.3375099602"/>
    <n v="813190.98269782949"/>
    <m/>
  </r>
  <r>
    <n v="184"/>
    <s v="Aniversário"/>
    <x v="183"/>
    <d v="2028-04-25T00:00:00"/>
    <x v="129"/>
    <n v="1"/>
    <n v="1.005064835"/>
    <n v="761612.72340295999"/>
    <n v="761612.72340295999"/>
    <n v="3857.4427779399998"/>
    <n v="3857.4427779399998"/>
    <n v="765470.16618089995"/>
    <n v="4848.4265971799996"/>
    <n v="0"/>
    <n v="0"/>
    <n v="8705.8693751199989"/>
    <n v="756764.29680578003"/>
    <n v="1549644.7487713599"/>
    <n v="809096.92944112699"/>
    <m/>
  </r>
  <r>
    <n v="185"/>
    <s v="Aniversário"/>
    <x v="184"/>
    <d v="2028-05-23T00:00:00"/>
    <x v="130"/>
    <n v="1"/>
    <n v="1.005064835"/>
    <n v="756764.29680578003"/>
    <n v="756764.29680578003"/>
    <n v="3832.8862972100001"/>
    <n v="3832.8862972100001"/>
    <n v="760597.18310299003"/>
    <n v="4873.5620714200004"/>
    <n v="0"/>
    <n v="0"/>
    <n v="8706.4483686300009"/>
    <n v="751890.73473436001"/>
    <n v="1549747.8096161401"/>
    <n v="805073.17656905041"/>
    <m/>
  </r>
  <r>
    <n v="186"/>
    <s v="Aniversário"/>
    <x v="185"/>
    <d v="2028-06-23T00:00:00"/>
    <x v="131"/>
    <n v="1"/>
    <n v="1.005064835"/>
    <n v="751890.73473436001"/>
    <n v="751890.73473436001"/>
    <n v="3808.2025094599999"/>
    <n v="3808.2025094599999"/>
    <n v="755698.93724382005"/>
    <n v="4897.8162460499998"/>
    <n v="0"/>
    <n v="0"/>
    <n v="8706.0187555100001"/>
    <n v="746992.91848830995"/>
    <n v="1549671.3384807801"/>
    <n v="800976.63637922716"/>
    <m/>
  </r>
  <r>
    <n v="187"/>
    <s v="Aniversário"/>
    <x v="186"/>
    <d v="2028-07-25T00:00:00"/>
    <x v="132"/>
    <n v="1"/>
    <n v="1.005064835"/>
    <n v="746992.91848830995"/>
    <n v="746992.91848830995"/>
    <n v="3783.3958783100002"/>
    <n v="3783.3958783100002"/>
    <n v="750776.31436662003"/>
    <n v="4922.6833328299999"/>
    <n v="0"/>
    <n v="0"/>
    <n v="8706.0792111400006"/>
    <n v="742070.23515547998"/>
    <n v="1549682.0995829201"/>
    <n v="796945.79951781209"/>
    <m/>
  </r>
  <r>
    <n v="188"/>
    <s v="Aniversário"/>
    <x v="187"/>
    <d v="2028-08-23T00:00:00"/>
    <x v="133"/>
    <n v="1"/>
    <n v="1.005064835"/>
    <n v="742070.23515547998"/>
    <n v="742070.23515547998"/>
    <n v="3758.46329947"/>
    <n v="3758.46329947"/>
    <n v="745828.69845495"/>
    <n v="4947.3822577800001"/>
    <n v="0"/>
    <n v="0"/>
    <n v="8705.8455572500006"/>
    <n v="737122.85289770004"/>
    <n v="1549640.5091905"/>
    <n v="792908.46059081389"/>
    <m/>
  </r>
  <r>
    <n v="189"/>
    <s v="Aniversário"/>
    <x v="188"/>
    <d v="2028-09-25T00:00:00"/>
    <x v="134"/>
    <n v="1"/>
    <n v="1.005064835"/>
    <n v="737122.85289770004"/>
    <n v="737122.85289770004"/>
    <n v="3733.4056246599998"/>
    <n v="3733.4056246599998"/>
    <n v="740856.25852236"/>
    <n v="4972.6307656400004"/>
    <n v="0"/>
    <n v="0"/>
    <n v="8706.0363902999998"/>
    <n v="732150.22213205998"/>
    <n v="1549674.4774734001"/>
    <n v="788930.04078415339"/>
    <m/>
  </r>
  <r>
    <n v="190"/>
    <s v="Aniversário"/>
    <x v="189"/>
    <d v="2028-10-24T00:00:00"/>
    <x v="135"/>
    <n v="1"/>
    <n v="1.005064835"/>
    <n v="732150.22213205998"/>
    <n v="732150.22213205998"/>
    <n v="3708.2200703100002"/>
    <n v="3708.2200703100002"/>
    <n v="735858.44220237003"/>
    <n v="4997.6574162699999"/>
    <n v="0"/>
    <n v="0"/>
    <n v="8705.8774865800006"/>
    <n v="727152.56471578998"/>
    <n v="1549646.1926112401"/>
    <n v="784940.04933405679"/>
    <m/>
  </r>
  <r>
    <n v="191"/>
    <s v="Aniversário"/>
    <x v="190"/>
    <d v="2028-11-23T00:00:00"/>
    <x v="136"/>
    <n v="1"/>
    <n v="1.005064835"/>
    <n v="727152.56471578998"/>
    <n v="727152.56471578998"/>
    <n v="3682.9077601099998"/>
    <n v="3682.9077601099998"/>
    <n v="730835.47247589997"/>
    <n v="5023.1699170499996"/>
    <n v="0"/>
    <n v="0"/>
    <n v="8706.0776771599994"/>
    <n v="722129.39479874005"/>
    <n v="1549681.8265344799"/>
    <n v="781002.45042698563"/>
    <m/>
  </r>
  <r>
    <n v="192"/>
    <s v="Aniversário"/>
    <x v="191"/>
    <d v="2028-12-26T00:00:00"/>
    <x v="137"/>
    <n v="1"/>
    <n v="1.005064835"/>
    <n v="722129.39479874005"/>
    <n v="722129.39479874005"/>
    <n v="3657.46623331"/>
    <n v="3657.46623331"/>
    <n v="725786.86103204999"/>
    <n v="5048.4065990299996"/>
    <n v="0"/>
    <n v="0"/>
    <n v="8705.8728323399991"/>
    <n v="717080.98819971003"/>
    <n v="1549645.3641565198"/>
    <n v="777048.45210564858"/>
    <m/>
  </r>
  <r>
    <n v="193"/>
    <s v="Aniversário"/>
    <x v="192"/>
    <d v="2029-01-23T00:00:00"/>
    <x v="138"/>
    <n v="1"/>
    <n v="1.005064835"/>
    <n v="717080.98819971003"/>
    <n v="717080.98819971003"/>
    <n v="3631.8968868699999"/>
    <n v="3631.8968868699999"/>
    <n v="720712.88508657995"/>
    <n v="5074.0650724999996"/>
    <n v="0"/>
    <n v="0"/>
    <n v="8705.961959369999"/>
    <n v="712006.92312721"/>
    <n v="1549661.2287678597"/>
    <n v="773140.57777838898"/>
    <m/>
  </r>
  <r>
    <n v="194"/>
    <s v="Aniversário"/>
    <x v="193"/>
    <d v="2029-02-23T00:00:00"/>
    <x v="139"/>
    <n v="1"/>
    <n v="1.005064835"/>
    <n v="712006.92312721"/>
    <n v="712006.92312721"/>
    <n v="3606.1975845000002"/>
    <n v="3606.1975845000002"/>
    <n v="715613.12071170995"/>
    <n v="5100.10559036"/>
    <n v="0"/>
    <n v="0"/>
    <n v="8706.3031748600006"/>
    <n v="706906.81753684999"/>
    <n v="1549721.9651250802"/>
    <n v="769274.63068340858"/>
    <m/>
  </r>
  <r>
    <n v="195"/>
    <s v="Aniversário"/>
    <x v="194"/>
    <d v="2029-03-23T00:00:00"/>
    <x v="140"/>
    <n v="1"/>
    <n v="1.005064835"/>
    <n v="706906.81753684999"/>
    <n v="706906.81753684999"/>
    <n v="3580.3663912000002"/>
    <n v="3580.3663912000002"/>
    <n v="710487.18392804998"/>
    <n v="5125.7813339499999"/>
    <n v="0"/>
    <n v="0"/>
    <n v="8706.14772515"/>
    <n v="701781.0362029"/>
    <n v="1549694.2950766999"/>
    <n v="765384.34999680426"/>
    <m/>
  </r>
  <r>
    <n v="196"/>
    <s v="Aniversário"/>
    <x v="195"/>
    <d v="2029-04-24T00:00:00"/>
    <x v="141"/>
    <n v="1"/>
    <n v="1.005064835"/>
    <n v="701781.0362029"/>
    <n v="701781.0362029"/>
    <n v="3554.4051545000002"/>
    <n v="3554.4051545000002"/>
    <n v="705335.44135740004"/>
    <n v="5151.7745867599997"/>
    <n v="0"/>
    <n v="0"/>
    <n v="8706.179741259999"/>
    <n v="696629.26161614002"/>
    <n v="1549699.9939442798"/>
    <n v="761530.14016276924"/>
    <m/>
  </r>
  <r>
    <n v="197"/>
    <s v="Aniversário"/>
    <x v="196"/>
    <d v="2029-05-23T00:00:00"/>
    <x v="142"/>
    <n v="1"/>
    <n v="1.005064835"/>
    <n v="696629.26161614002"/>
    <n v="696629.26161614002"/>
    <n v="3528.3122662599999"/>
    <n v="3528.3122662599999"/>
    <n v="700157.57388240006"/>
    <n v="5178.0453015900002"/>
    <n v="0"/>
    <n v="0"/>
    <n v="8706.3575678500001"/>
    <n v="691451.21631455002"/>
    <n v="1549731.6470773001"/>
    <n v="757708.02856203204"/>
    <m/>
  </r>
  <r>
    <n v="198"/>
    <s v="Aniversário"/>
    <x v="197"/>
    <d v="2029-06-25T00:00:00"/>
    <x v="143"/>
    <n v="1"/>
    <n v="1.005064835"/>
    <n v="691451.21631455002"/>
    <n v="691451.21631455002"/>
    <n v="3502.0863211800001"/>
    <n v="3502.0863211800001"/>
    <n v="694953.30263573001"/>
    <n v="5203.86185398"/>
    <n v="0"/>
    <n v="0"/>
    <n v="8705.9481751599997"/>
    <n v="686247.35446057003"/>
    <n v="1549658.77517848"/>
    <n v="753854.25204827008"/>
    <m/>
  </r>
  <r>
    <n v="199"/>
    <s v="Aniversário"/>
    <x v="198"/>
    <d v="2029-07-24T00:00:00"/>
    <x v="144"/>
    <n v="1"/>
    <n v="1.005064835"/>
    <n v="686247.35446057003"/>
    <n v="686247.35446057003"/>
    <n v="3475.72961953"/>
    <n v="3475.72961953"/>
    <n v="689723.08408009994"/>
    <n v="5230.5773356899999"/>
    <n v="0"/>
    <n v="0"/>
    <n v="8706.3069552199995"/>
    <n v="681016.77712488"/>
    <n v="1549722.63802916"/>
    <n v="750086.2559845018"/>
    <m/>
  </r>
  <r>
    <n v="200"/>
    <s v="Aniversário"/>
    <x v="199"/>
    <d v="2029-08-23T00:00:00"/>
    <x v="145"/>
    <n v="1"/>
    <n v="1.005064835"/>
    <n v="681016.77712488"/>
    <n v="681016.77712488"/>
    <n v="3449.2376083700001"/>
    <n v="3449.2376083700001"/>
    <n v="684466.01473325002"/>
    <n v="5256.7685026199997"/>
    <n v="0"/>
    <n v="0"/>
    <n v="8706.0061109899998"/>
    <n v="675760.00862225995"/>
    <n v="1549669.08775622"/>
    <n v="746280.54913645447"/>
    <m/>
  </r>
  <r>
    <n v="201"/>
    <s v="Aniversário"/>
    <x v="200"/>
    <d v="2029-09-25T00:00:00"/>
    <x v="146"/>
    <n v="1"/>
    <n v="1.005064835"/>
    <n v="675760.00862225995"/>
    <n v="675760.00862225995"/>
    <n v="3422.61294327"/>
    <n v="3422.61294327"/>
    <n v="679182.62156552996"/>
    <n v="5283.7675074099998"/>
    <n v="0"/>
    <n v="0"/>
    <n v="8706.3804506800006"/>
    <n v="670476.24111485004"/>
    <n v="1549735.7202210401"/>
    <n v="742551.73562539718"/>
    <m/>
  </r>
  <r>
    <n v="202"/>
    <s v="Aniversário"/>
    <x v="201"/>
    <d v="2029-10-23T00:00:00"/>
    <x v="147"/>
    <n v="1"/>
    <n v="1.005064835"/>
    <n v="670476.24111485004"/>
    <n v="670476.24111485004"/>
    <n v="3395.8515326699999"/>
    <n v="3395.8515326699999"/>
    <n v="673872.09264752001"/>
    <n v="5310.1718296199997"/>
    <n v="0"/>
    <n v="0"/>
    <n v="8706.0233622899996"/>
    <n v="665166.06928523001"/>
    <n v="1549672.1584876198"/>
    <n v="738779.48403947568"/>
    <m/>
  </r>
  <r>
    <n v="203"/>
    <s v="Aniversário"/>
    <x v="202"/>
    <d v="2029-11-23T00:00:00"/>
    <x v="148"/>
    <n v="1"/>
    <n v="1.005064835"/>
    <n v="665166.06928523001"/>
    <n v="665166.06928523001"/>
    <n v="3368.9563885299999"/>
    <n v="3368.9563885299999"/>
    <n v="668535.02567375998"/>
    <n v="5337.2925399400001"/>
    <n v="0"/>
    <n v="0"/>
    <n v="8706.2489284700005"/>
    <n v="659828.77674529003"/>
    <n v="1549712.3092676601"/>
    <n v="735075.58869926271"/>
    <m/>
  </r>
  <r>
    <n v="204"/>
    <s v="Aniversário"/>
    <x v="203"/>
    <d v="2029-12-26T00:00:00"/>
    <x v="149"/>
    <n v="1"/>
    <n v="1.005064835"/>
    <n v="659828.77674529003"/>
    <n v="659828.77674529003"/>
    <n v="3341.9238824700001"/>
    <n v="3341.9238824700001"/>
    <n v="663170.70062776003"/>
    <n v="5364.4079549300004"/>
    <n v="0"/>
    <n v="0"/>
    <n v="8706.3318374000009"/>
    <n v="654464.36879036005"/>
    <n v="1549727.0670572002"/>
    <n v="731378.27850035182"/>
    <m/>
  </r>
  <r>
    <n v="205"/>
    <s v="Aniversário"/>
    <x v="204"/>
    <d v="2030-01-23T00:00:00"/>
    <x v="150"/>
    <n v="1"/>
    <n v="1.005064835"/>
    <n v="654464.36879036005"/>
    <n v="654464.36879036005"/>
    <n v="3314.7540413000002"/>
    <n v="3314.7540413000002"/>
    <n v="657779.12283165997"/>
    <n v="5391.4774700899998"/>
    <n v="0"/>
    <n v="0"/>
    <n v="8706.2315113900004"/>
    <n v="649072.89132027002"/>
    <n v="1549709.20902742"/>
    <n v="727684.24995918979"/>
    <m/>
  </r>
  <r>
    <n v="206"/>
    <s v="Aniversário"/>
    <x v="205"/>
    <d v="2030-02-25T00:00:00"/>
    <x v="151"/>
    <n v="1"/>
    <n v="1.005064835"/>
    <n v="649072.89132027002"/>
    <n v="649072.89132027002"/>
    <n v="3287.4470975099998"/>
    <n v="3287.4470975099998"/>
    <n v="652360.33841778"/>
    <n v="5418.4604967400001"/>
    <n v="0"/>
    <n v="0"/>
    <n v="8705.9075942500003"/>
    <n v="643654.43082352995"/>
    <n v="1549651.5517765"/>
    <n v="723990.28501765302"/>
    <m/>
  </r>
  <r>
    <n v="207"/>
    <s v="Aniversário"/>
    <x v="206"/>
    <d v="2030-03-25T00:00:00"/>
    <x v="152"/>
    <n v="1"/>
    <n v="1.005064835"/>
    <n v="643654.43082352995"/>
    <n v="643654.43082352995"/>
    <n v="3260.0034891400001"/>
    <n v="3260.0034891400001"/>
    <n v="646914.43431267003"/>
    <n v="5445.9601391899996"/>
    <n v="0"/>
    <n v="0"/>
    <n v="8705.9636283299988"/>
    <n v="638208.47068433999"/>
    <n v="1549661.5258427397"/>
    <n v="720346.50868373411"/>
    <m/>
  </r>
  <r>
    <n v="208"/>
    <s v="Aniversário"/>
    <x v="207"/>
    <d v="2030-04-23T00:00:00"/>
    <x v="153"/>
    <n v="1"/>
    <n v="1.005064835"/>
    <n v="638208.47068433999"/>
    <n v="638208.47068433999"/>
    <n v="3232.4205996199998"/>
    <n v="3232.4205996199998"/>
    <n v="641440.89128395997"/>
    <n v="5473.9140530499999"/>
    <n v="0"/>
    <n v="0"/>
    <n v="8706.3346526700007"/>
    <n v="632734.55663129"/>
    <n v="1549727.5681752602"/>
    <n v="716747.00261124328"/>
    <m/>
  </r>
  <r>
    <n v="209"/>
    <s v="Aniversário"/>
    <x v="208"/>
    <d v="2030-05-23T00:00:00"/>
    <x v="154"/>
    <n v="1"/>
    <n v="1.005064835"/>
    <n v="632734.55663129"/>
    <n v="632734.55663129"/>
    <n v="3204.6961281399999"/>
    <n v="3204.6961281399999"/>
    <n v="635939.25275942998"/>
    <n v="5501.6269699000004"/>
    <n v="0"/>
    <n v="0"/>
    <n v="8706.3230980400003"/>
    <n v="627232.92966139002"/>
    <n v="1549725.51145112"/>
    <n v="713134.14463933534"/>
    <m/>
  </r>
  <r>
    <n v="210"/>
    <s v="Aniversário"/>
    <x v="209"/>
    <d v="2030-06-25T00:00:00"/>
    <x v="155"/>
    <n v="1"/>
    <n v="1.005064835"/>
    <n v="627232.92966139002"/>
    <n v="627232.92966139002"/>
    <n v="3176.8312953"/>
    <n v="3176.8312953"/>
    <n v="630409.76095668995"/>
    <n v="5529.0582749599998"/>
    <n v="0"/>
    <n v="0"/>
    <n v="8705.8895702600003"/>
    <n v="621703.87138642999"/>
    <n v="1549648.3435062801"/>
    <n v="709505.10814893758"/>
    <m/>
  </r>
  <r>
    <n v="211"/>
    <s v="Aniversário"/>
    <x v="210"/>
    <d v="2030-07-23T00:00:00"/>
    <x v="156"/>
    <n v="1"/>
    <n v="1.005064835"/>
    <n v="621703.87138642999"/>
    <n v="621703.87138642999"/>
    <n v="3148.8275274299999"/>
    <n v="3148.8275274299999"/>
    <n v="624852.69891386002"/>
    <n v="5557.4109063200003"/>
    <n v="0"/>
    <n v="0"/>
    <n v="8706.2384337500007"/>
    <n v="616146.46048011002"/>
    <n v="1549710.4412075002"/>
    <n v="705957.97888139612"/>
    <m/>
  </r>
  <r>
    <n v="212"/>
    <s v="Aniversário"/>
    <x v="211"/>
    <d v="2030-08-23T00:00:00"/>
    <x v="157"/>
    <n v="1"/>
    <n v="1.005064835"/>
    <n v="616146.46048011002"/>
    <n v="616146.46048011002"/>
    <n v="3120.6801581700001"/>
    <n v="3120.6801581700001"/>
    <n v="619267.14063827996"/>
    <n v="5585.3676642500004"/>
    <n v="0"/>
    <n v="0"/>
    <n v="8706.0478224200015"/>
    <n v="610561.09281585994"/>
    <n v="1549676.5123907602"/>
    <n v="702385.05849261605"/>
    <m/>
  </r>
  <r>
    <n v="213"/>
    <s v="Aniversário"/>
    <x v="212"/>
    <d v="2030-09-24T00:00:00"/>
    <x v="158"/>
    <n v="1"/>
    <n v="1.005064835"/>
    <n v="610561.09281585994"/>
    <n v="610561.09281585994"/>
    <n v="3092.3911925299999"/>
    <n v="3092.3911925299999"/>
    <n v="613653.48400838999"/>
    <n v="5613.4986873400003"/>
    <n v="0"/>
    <n v="0"/>
    <n v="8705.8898798699993"/>
    <n v="604947.59412852"/>
    <n v="1549648.3986168599"/>
    <n v="698832.84302280436"/>
    <m/>
  </r>
  <r>
    <n v="214"/>
    <s v="Aniversário"/>
    <x v="213"/>
    <d v="2030-10-23T00:00:00"/>
    <x v="159"/>
    <n v="1"/>
    <n v="1.005064835"/>
    <n v="604947.59412852"/>
    <n v="604947.59412852"/>
    <n v="3063.9597479099998"/>
    <n v="3063.9597479099998"/>
    <n v="608011.55387643003"/>
    <n v="5642.3462104299997"/>
    <n v="0"/>
    <n v="0"/>
    <n v="8706.3059583399991"/>
    <n v="599305.24791808997"/>
    <n v="1549722.4605845199"/>
    <n v="695344.43736181327"/>
    <m/>
  </r>
  <r>
    <n v="215"/>
    <s v="Aniversário"/>
    <x v="214"/>
    <d v="2030-11-25T00:00:00"/>
    <x v="160"/>
    <n v="1"/>
    <n v="1.005064835"/>
    <n v="599305.24791808997"/>
    <n v="599305.24791808997"/>
    <n v="3035.3821953400002"/>
    <n v="3035.3821953400002"/>
    <n v="602340.63011342997"/>
    <n v="5670.6262557999999"/>
    <n v="0"/>
    <n v="0"/>
    <n v="8706.00845114"/>
    <n v="593634.62166228995"/>
    <n v="1549669.5043029201"/>
    <n v="691816.73882839736"/>
    <m/>
  </r>
  <r>
    <n v="216"/>
    <s v="Aniversário"/>
    <x v="215"/>
    <d v="2030-12-24T00:00:00"/>
    <x v="161"/>
    <n v="1"/>
    <n v="1.005064835"/>
    <n v="593634.62166228995"/>
    <n v="593634.62166228995"/>
    <n v="3006.6614090100002"/>
    <n v="3006.6614090100002"/>
    <n v="596641.28307130001"/>
    <n v="5699.48600257"/>
    <n v="0"/>
    <n v="0"/>
    <n v="8706.1474115800011"/>
    <n v="587935.13565972005"/>
    <n v="1549694.2392612402"/>
    <n v="688341.44541034801"/>
    <m/>
  </r>
  <r>
    <n v="217"/>
    <s v="Aniversário"/>
    <x v="216"/>
    <d v="2031-01-23T00:00:00"/>
    <x v="162"/>
    <n v="1"/>
    <n v="1.005064835"/>
    <n v="587935.13565972005"/>
    <n v="587935.13565972005"/>
    <n v="2977.7944528200001"/>
    <n v="2977.7944528200001"/>
    <n v="590912.93011254002"/>
    <n v="5728.2520267299997"/>
    <n v="0"/>
    <n v="0"/>
    <n v="8706.0464795499993"/>
    <n v="582206.88363298995"/>
    <n v="1549676.2733598999"/>
    <n v="684864.73847319873"/>
    <m/>
  </r>
  <r>
    <n v="218"/>
    <s v="Aniversário"/>
    <x v="217"/>
    <d v="2031-02-27T00:00:00"/>
    <x v="163"/>
    <n v="1"/>
    <n v="1.005064835"/>
    <n v="582206.88363298995"/>
    <n v="582206.88363298995"/>
    <n v="2948.7818014700001"/>
    <n v="2948.7818014700001"/>
    <n v="585155.66543446004"/>
    <n v="5757.44387224"/>
    <n v="0"/>
    <n v="0"/>
    <n v="8706.2256737099997"/>
    <n v="576449.43976075004"/>
    <n v="1549708.16992038"/>
    <n v="681427.51695213676"/>
    <m/>
  </r>
  <r>
    <n v="219"/>
    <s v="Aniversário"/>
    <x v="218"/>
    <d v="2031-03-25T00:00:00"/>
    <x v="164"/>
    <n v="1"/>
    <n v="1.005064835"/>
    <n v="576449.43976075004"/>
    <n v="576449.43976075004"/>
    <n v="2919.6212982299999"/>
    <n v="2919.6212982299999"/>
    <n v="579369.06105897995"/>
    <n v="5786.39947631"/>
    <n v="0"/>
    <n v="0"/>
    <n v="8706.0207745400003"/>
    <n v="570663.04028444004"/>
    <n v="1549671.6978681202"/>
    <n v="677977.63488011551"/>
    <m/>
  </r>
  <r>
    <n v="220"/>
    <s v="Aniversário"/>
    <x v="219"/>
    <d v="2031-04-23T00:00:00"/>
    <x v="165"/>
    <n v="1"/>
    <n v="1.005064835"/>
    <n v="570663.04028444004"/>
    <n v="570663.04028444004"/>
    <n v="2890.3141396400001"/>
    <n v="2890.3141396400001"/>
    <n v="573553.35442408"/>
    <n v="5467.5225889599997"/>
    <n v="0"/>
    <n v="0"/>
    <n v="8357.8367285999993"/>
    <n v="565195.51769548003"/>
    <n v="1487694.9376907998"/>
    <n v="647583.05032948905"/>
    <m/>
  </r>
  <r>
    <n v="221"/>
    <s v="Aniversário"/>
    <x v="220"/>
    <d v="2031-05-23T00:00:00"/>
    <x v="166"/>
    <n v="1"/>
    <n v="1.005064835"/>
    <n v="565195.51769548003"/>
    <n v="565195.51769548003"/>
    <n v="2862.6220398700002"/>
    <n v="2862.6220398700002"/>
    <n v="568058.13973535004"/>
    <n v="5495.39601855"/>
    <n v="0"/>
    <n v="0"/>
    <n v="8358.0180584200007"/>
    <n v="559700.12167692999"/>
    <n v="1487727.2143987601"/>
    <n v="644333.6565285431"/>
    <m/>
  </r>
  <r>
    <n v="222"/>
    <s v="Aniversário"/>
    <x v="221"/>
    <d v="2031-06-24T00:00:00"/>
    <x v="167"/>
    <n v="1"/>
    <n v="1.005064835"/>
    <n v="559700.12167692999"/>
    <n v="559700.12167692999"/>
    <n v="2834.7887657699998"/>
    <n v="2834.7887657699998"/>
    <n v="562534.91044270003"/>
    <n v="5523.1208006999996"/>
    <n v="0"/>
    <n v="0"/>
    <n v="8357.9095664699998"/>
    <n v="554177.00087622995"/>
    <n v="1487707.9028316599"/>
    <n v="641078.33673636953"/>
    <m/>
  </r>
  <r>
    <n v="223"/>
    <s v="Aniversário"/>
    <x v="222"/>
    <d v="2031-07-23T00:00:00"/>
    <x v="168"/>
    <n v="1"/>
    <n v="1.005064835"/>
    <n v="554177.00087622995"/>
    <n v="554177.00087622995"/>
    <n v="2806.8150702299999"/>
    <n v="2806.8150702299999"/>
    <n v="556983.81594646"/>
    <n v="5551.1910177700001"/>
    <n v="0"/>
    <n v="0"/>
    <n v="8358.0060880000001"/>
    <n v="548625.80985845998"/>
    <n v="1487725.083664"/>
    <n v="637855.10939480155"/>
    <m/>
  </r>
  <r>
    <n v="224"/>
    <s v="Aniversário"/>
    <x v="223"/>
    <d v="2031-08-25T00:00:00"/>
    <x v="169"/>
    <n v="1"/>
    <n v="1.005064835"/>
    <n v="548625.80985845998"/>
    <n v="548625.80985845998"/>
    <n v="2778.6992036699999"/>
    <n v="2778.6992036699999"/>
    <n v="551404.50906213"/>
    <n v="5578.9758604500003"/>
    <n v="0"/>
    <n v="0"/>
    <n v="8357.6750641199997"/>
    <n v="543046.83399801003"/>
    <n v="1487666.1614133599"/>
    <n v="634615.62336897012"/>
    <m/>
  </r>
  <r>
    <n v="225"/>
    <s v="Aniversário"/>
    <x v="224"/>
    <d v="2031-09-23T00:00:00"/>
    <x v="170"/>
    <n v="1"/>
    <n v="1.005064835"/>
    <n v="543046.83399801003"/>
    <n v="543046.83399801003"/>
    <n v="2750.44261147"/>
    <n v="2750.44261147"/>
    <n v="545797.27660948003"/>
    <n v="5607.5016078600001"/>
    <n v="0"/>
    <n v="0"/>
    <n v="8357.9442193300001"/>
    <n v="537439.33239015006"/>
    <n v="1487714.07104074"/>
    <n v="631437.93197651382"/>
    <m/>
  </r>
  <r>
    <n v="226"/>
    <s v="Aniversário"/>
    <x v="225"/>
    <d v="2031-10-23T00:00:00"/>
    <x v="171"/>
    <n v="1"/>
    <n v="1.005064835"/>
    <n v="537439.33239015006"/>
    <n v="537439.33239015006"/>
    <n v="2722.0415410700002"/>
    <n v="2722.0415410700002"/>
    <n v="540161.37393122003"/>
    <n v="5635.5888394399999"/>
    <n v="0"/>
    <n v="0"/>
    <n v="8357.6303805099997"/>
    <n v="531803.74355071003"/>
    <n v="1487658.2077307799"/>
    <n v="628232.32857780973"/>
    <m/>
  </r>
  <r>
    <n v="227"/>
    <s v="Aniversário"/>
    <x v="226"/>
    <d v="2031-11-25T00:00:00"/>
    <x v="172"/>
    <n v="1"/>
    <n v="1.005064835"/>
    <n v="531803.74355071003"/>
    <n v="531803.74355071003"/>
    <n v="2693.4982134699999"/>
    <n v="2693.4982134699999"/>
    <n v="534497.24176418001"/>
    <n v="5664.2416725499997"/>
    <n v="0"/>
    <n v="0"/>
    <n v="8357.7398860199992"/>
    <n v="526139.50187816005"/>
    <n v="1487677.6997115598"/>
    <n v="625074.65998208919"/>
    <m/>
  </r>
  <r>
    <n v="228"/>
    <s v="Aniversário"/>
    <x v="227"/>
    <d v="2031-12-23T00:00:00"/>
    <x v="173"/>
    <n v="1"/>
    <n v="1.005064835"/>
    <n v="526139.50187816005"/>
    <n v="526139.50187816005"/>
    <n v="2664.8097640000001"/>
    <n v="2664.8097640000001"/>
    <n v="528804.31164216006"/>
    <n v="5692.8294103199996"/>
    <n v="0"/>
    <n v="0"/>
    <n v="8357.6391743200002"/>
    <n v="520446.67246784002"/>
    <n v="1487659.77302896"/>
    <n v="621917.21969239251"/>
    <m/>
  </r>
  <r>
    <n v="229"/>
    <s v="Aniversário"/>
    <x v="228"/>
    <d v="2032-01-23T00:00:00"/>
    <x v="174"/>
    <n v="1"/>
    <n v="1.005064835"/>
    <n v="520446.67246784002"/>
    <n v="520446.67246784002"/>
    <n v="2635.9765223499999"/>
    <n v="2635.9765223499999"/>
    <n v="523082.64899019001"/>
    <n v="5721.7907171099996"/>
    <n v="0"/>
    <n v="0"/>
    <n v="8357.7672394599995"/>
    <n v="514724.88175072998"/>
    <n v="1487682.5686238799"/>
    <n v="618792.66668208886"/>
    <m/>
  </r>
  <r>
    <n v="230"/>
    <s v="Aniversário"/>
    <x v="229"/>
    <d v="2032-02-24T00:00:00"/>
    <x v="175"/>
    <n v="1"/>
    <n v="1.005064835"/>
    <n v="514724.88175072998"/>
    <n v="514724.88175072998"/>
    <n v="2606.9965964600001"/>
    <n v="2606.9965964600001"/>
    <n v="517331.87834718998"/>
    <n v="5751.0211037999998"/>
    <n v="0"/>
    <n v="0"/>
    <n v="8358.0177002599994"/>
    <n v="508973.86064693"/>
    <n v="1487727.1506462798"/>
    <n v="615692.82775532524"/>
    <m/>
  </r>
  <r>
    <n v="231"/>
    <s v="Aniversário"/>
    <x v="230"/>
    <d v="2032-03-23T00:00:00"/>
    <x v="176"/>
    <n v="1"/>
    <n v="1.005064835"/>
    <n v="508973.86064693"/>
    <n v="508973.86064693"/>
    <n v="2577.8686234900001"/>
    <n v="2577.8686234900001"/>
    <n v="511551.72927041998"/>
    <n v="5779.9071615000003"/>
    <n v="0"/>
    <n v="0"/>
    <n v="8357.7757849900008"/>
    <n v="503193.95348542999"/>
    <n v="1487684.0897282201"/>
    <n v="612572.42883593391"/>
    <m/>
  </r>
  <r>
    <n v="232"/>
    <s v="Aniversário"/>
    <x v="231"/>
    <d v="2032-04-23T00:00:00"/>
    <x v="177"/>
    <n v="1"/>
    <n v="1.005064835"/>
    <n v="503193.95348542999"/>
    <n v="503193.95348542999"/>
    <n v="2548.5943474000001"/>
    <n v="2548.5943474000001"/>
    <n v="505742.54783282999"/>
    <n v="5809.3741929799999"/>
    <n v="0"/>
    <n v="0"/>
    <n v="8357.9685403799995"/>
    <n v="497384.57929244998"/>
    <n v="1487718.40018764"/>
    <n v="609499.54201212595"/>
    <m/>
  </r>
  <r>
    <n v="233"/>
    <s v="Aniversário"/>
    <x v="232"/>
    <d v="2032-05-25T00:00:00"/>
    <x v="178"/>
    <n v="1"/>
    <n v="1.005064835"/>
    <n v="497384.57929244998"/>
    <n v="497384.57929244998"/>
    <n v="2519.17082566"/>
    <n v="2519.17082566"/>
    <n v="499903.75011810998"/>
    <n v="5838.7975763100003"/>
    <n v="0"/>
    <n v="0"/>
    <n v="8357.9684019699998"/>
    <n v="491545.78171613999"/>
    <n v="1487718.3755506601"/>
    <n v="606428.07381587988"/>
    <m/>
  </r>
  <r>
    <n v="234"/>
    <s v="Aniversário"/>
    <x v="233"/>
    <d v="2032-06-23T00:00:00"/>
    <x v="179"/>
    <n v="1"/>
    <n v="1.005064835"/>
    <n v="491545.78171613999"/>
    <n v="491545.78171613999"/>
    <n v="2489.5982793399999"/>
    <n v="2489.5982793399999"/>
    <n v="494035.37999548001"/>
    <n v="5868.0735421199997"/>
    <n v="0"/>
    <n v="0"/>
    <n v="8357.6718214600005"/>
    <n v="485677.70817401999"/>
    <n v="1487665.5842198802"/>
    <n v="603350.68323329499"/>
    <m/>
  </r>
  <r>
    <n v="235"/>
    <s v="Aniversário"/>
    <x v="234"/>
    <d v="2032-07-23T00:00:00"/>
    <x v="180"/>
    <n v="1"/>
    <n v="1.005064835"/>
    <n v="485677.70817401999"/>
    <n v="485677.70817401999"/>
    <n v="2459.8774550799999"/>
    <n v="2459.8774550799999"/>
    <n v="488137.58562909998"/>
    <n v="5898.0700880599998"/>
    <n v="0"/>
    <n v="0"/>
    <n v="8357.9475431399987"/>
    <n v="479779.63808596"/>
    <n v="1487714.6626789197"/>
    <n v="600330.01547917409"/>
    <m/>
  </r>
  <r>
    <n v="236"/>
    <s v="Aniversário"/>
    <x v="235"/>
    <d v="2032-08-24T00:00:00"/>
    <x v="181"/>
    <n v="1"/>
    <n v="1.005064835"/>
    <n v="479779.63808596"/>
    <n v="479779.63808596"/>
    <n v="2430.0047032699999"/>
    <n v="2430.0047032699999"/>
    <n v="482209.64278922998"/>
    <n v="5927.6774285499996"/>
    <n v="0"/>
    <n v="0"/>
    <n v="8357.68213182"/>
    <n v="473851.96065740997"/>
    <n v="1487667.41946396"/>
    <n v="597285.79767916061"/>
    <m/>
  </r>
  <r>
    <n v="237"/>
    <s v="Aniversário"/>
    <x v="236"/>
    <d v="2032-09-23T00:00:00"/>
    <x v="182"/>
    <n v="1"/>
    <n v="1.005064835"/>
    <n v="473851.96065740997"/>
    <n v="473851.96065740997"/>
    <n v="2399.9819951600002"/>
    <n v="2399.9819951600002"/>
    <n v="476251.94265257003"/>
    <n v="5957.7407013399998"/>
    <n v="0"/>
    <n v="0"/>
    <n v="8357.7226965000009"/>
    <n v="467894.21995607001"/>
    <n v="1487674.6399770002"/>
    <n v="594278.77275548631"/>
    <m/>
  </r>
  <r>
    <n v="238"/>
    <s v="Aniversário"/>
    <x v="237"/>
    <d v="2032-10-25T00:00:00"/>
    <x v="183"/>
    <n v="1"/>
    <n v="1.005064835"/>
    <n v="467894.21995607001"/>
    <n v="467894.21995607001"/>
    <n v="2369.8070215299999"/>
    <n v="2369.8070215299999"/>
    <n v="470264.02697760001"/>
    <n v="5988.1102269900002"/>
    <n v="0"/>
    <n v="0"/>
    <n v="8357.9172485199997"/>
    <n v="461906.10972908"/>
    <n v="1487709.2702365599"/>
    <n v="591297.78077857534"/>
    <m/>
  </r>
  <r>
    <n v="239"/>
    <s v="Aniversário"/>
    <x v="238"/>
    <d v="2032-11-23T00:00:00"/>
    <x v="184"/>
    <n v="1"/>
    <n v="1.005064835"/>
    <n v="461906.10972908"/>
    <n v="461906.10972908"/>
    <n v="2339.4782312699999"/>
    <n v="2339.4782312699999"/>
    <n v="464245.58796034998"/>
    <n v="6018.17470366"/>
    <n v="0"/>
    <n v="0"/>
    <n v="8357.6529349299999"/>
    <n v="455887.93502541998"/>
    <n v="1487662.2224175399"/>
    <n v="588299.44180462509"/>
    <m/>
  </r>
  <r>
    <n v="240"/>
    <s v="Aniversário"/>
    <x v="239"/>
    <d v="2032-12-23T00:00:00"/>
    <x v="185"/>
    <n v="1"/>
    <n v="1.005064835"/>
    <n v="455887.93502541998"/>
    <n v="455887.93502541998"/>
    <n v="2308.9971693900002"/>
    <n v="2308.9971693900002"/>
    <n v="458196.93219481001"/>
    <n v="6048.72112191"/>
    <n v="0"/>
    <n v="0"/>
    <n v="8357.7182912999997"/>
    <n v="449839.21390351001"/>
    <n v="1487673.8558513999"/>
    <n v="585339.3948482523"/>
    <m/>
  </r>
  <r>
    <n v="241"/>
    <s v="Aniversário"/>
    <x v="240"/>
    <d v="2033-01-25T00:00:00"/>
    <x v="186"/>
    <n v="1"/>
    <n v="1.005064835"/>
    <n v="449839.21390351001"/>
    <n v="449839.21390351001"/>
    <n v="2278.36139495"/>
    <n v="2278.36139495"/>
    <n v="452117.57529846003"/>
    <n v="6079.5769759000004"/>
    <n v="0"/>
    <n v="0"/>
    <n v="8357.9383708500009"/>
    <n v="443759.63692760997"/>
    <n v="1487713.0300113002"/>
    <n v="582405.02297788102"/>
    <m/>
  </r>
  <r>
    <n v="242"/>
    <s v="Aniversário"/>
    <x v="241"/>
    <d v="2033-02-23T00:00:00"/>
    <x v="187"/>
    <n v="1"/>
    <n v="1.005064835"/>
    <n v="443759.63692760997"/>
    <n v="443759.63692760997"/>
    <n v="2247.5693406999999"/>
    <n v="2247.5693406999999"/>
    <n v="446007.20626831002"/>
    <n v="6110.1264408500001"/>
    <n v="0"/>
    <n v="0"/>
    <n v="8357.6957815499991"/>
    <n v="437649.51048676"/>
    <n v="1487669.8491158998"/>
    <n v="579453.28342078882"/>
    <m/>
  </r>
  <r>
    <n v="243"/>
    <s v="Aniversário"/>
    <x v="242"/>
    <d v="2033-03-23T00:00:00"/>
    <x v="188"/>
    <n v="1"/>
    <n v="1.005064835"/>
    <n v="437649.51048676"/>
    <n v="437649.51048676"/>
    <n v="2216.6225584499998"/>
    <n v="2216.6225584499998"/>
    <n v="439866.13304520998"/>
    <n v="6141.0979311499996"/>
    <n v="0"/>
    <n v="0"/>
    <n v="8357.7204896000003"/>
    <n v="431508.41255561"/>
    <n v="1487674.2471487999"/>
    <n v="576534.94214722689"/>
    <m/>
  </r>
  <r>
    <n v="244"/>
    <s v="Aniversário"/>
    <x v="243"/>
    <d v="2033-04-25T00:00:00"/>
    <x v="189"/>
    <n v="1"/>
    <n v="1.005064835"/>
    <n v="431508.41255561"/>
    <n v="431508.41255561"/>
    <n v="2185.51891071"/>
    <n v="2185.51891071"/>
    <n v="433693.93146632001"/>
    <n v="6172.29633319"/>
    <n v="0"/>
    <n v="0"/>
    <n v="8357.8152439000005"/>
    <n v="425336.11622242001"/>
    <n v="1487691.1134142"/>
    <n v="573636.10631885566"/>
    <m/>
  </r>
  <r>
    <n v="245"/>
    <s v="Aniversário"/>
    <x v="244"/>
    <d v="2033-05-24T00:00:00"/>
    <x v="190"/>
    <n v="1"/>
    <n v="1.005064835"/>
    <n v="425336.11622242001"/>
    <n v="425336.11622242001"/>
    <n v="2154.2572482099999"/>
    <n v="2154.2572482099999"/>
    <n v="427490.37347062997"/>
    <n v="6203.5272550999998"/>
    <n v="0"/>
    <n v="0"/>
    <n v="8357.7845033100002"/>
    <n v="419132.58896731999"/>
    <n v="1487685.6415891801"/>
    <n v="570743.27595640346"/>
    <m/>
  </r>
  <r>
    <n v="246"/>
    <s v="Aniversário"/>
    <x v="245"/>
    <d v="2033-06-23T00:00:00"/>
    <x v="191"/>
    <n v="1"/>
    <n v="1.005064835"/>
    <n v="419132.58896731999"/>
    <n v="419132.58896731999"/>
    <n v="2122.8374062399998"/>
    <n v="2122.8374062399998"/>
    <n v="421255.42637355998"/>
    <n v="6235.0163934700004"/>
    <n v="0"/>
    <n v="0"/>
    <n v="8357.8537997099993"/>
    <n v="412897.57257384999"/>
    <n v="1487697.9763483799"/>
    <n v="567871.83102928742"/>
    <m/>
  </r>
  <r>
    <n v="247"/>
    <s v="Aniversário"/>
    <x v="246"/>
    <d v="2033-07-25T00:00:00"/>
    <x v="192"/>
    <n v="1"/>
    <n v="1.005064835"/>
    <n v="412897.57257384999"/>
    <n v="412897.57257384999"/>
    <n v="2091.2580769900001"/>
    <n v="2091.2580769900001"/>
    <n v="414988.83065084001"/>
    <n v="6266.5464589499998"/>
    <n v="0"/>
    <n v="0"/>
    <n v="8357.8045359400003"/>
    <n v="406631.02611490001"/>
    <n v="1487689.2073973201"/>
    <n v="565006.81754109706"/>
    <m/>
  </r>
  <r>
    <n v="248"/>
    <s v="Aniversário"/>
    <x v="247"/>
    <d v="2033-08-23T00:00:00"/>
    <x v="193"/>
    <n v="1"/>
    <n v="1.005064835"/>
    <n v="406631.02611490001"/>
    <n v="406631.02611490001"/>
    <n v="2059.5190531500002"/>
    <n v="2059.5190531500002"/>
    <n v="408690.54516804998"/>
    <n v="6298.3079634899996"/>
    <n v="0"/>
    <n v="0"/>
    <n v="8357.8270166399998"/>
    <n v="400332.71815140999"/>
    <n v="1487693.2089619199"/>
    <n v="562161.08418158011"/>
    <m/>
  </r>
  <r>
    <n v="249"/>
    <s v="Aniversário"/>
    <x v="248"/>
    <d v="2033-09-23T00:00:00"/>
    <x v="194"/>
    <n v="1"/>
    <n v="1.005064835"/>
    <n v="400332.71815140999"/>
    <n v="400332.71815140999"/>
    <n v="2027.6191625399999"/>
    <n v="2027.6191625399999"/>
    <n v="402360.33731395"/>
    <n v="6330.4612721200001"/>
    <n v="0"/>
    <n v="0"/>
    <n v="8358.0804346599998"/>
    <n v="394002.25687928998"/>
    <n v="1487738.3173694799"/>
    <n v="559345.1386837652"/>
    <m/>
  </r>
  <r>
    <n v="250"/>
    <s v="Aniversário"/>
    <x v="249"/>
    <d v="2033-10-25T00:00:00"/>
    <x v="195"/>
    <n v="1"/>
    <n v="1.005064835"/>
    <n v="394002.25687928998"/>
    <n v="394002.25687928998"/>
    <n v="1995.55642072"/>
    <n v="1995.55642072"/>
    <n v="395997.81330000999"/>
    <n v="6362.3484440800003"/>
    <n v="0"/>
    <n v="0"/>
    <n v="8357.9048648000007"/>
    <n v="387639.90843521"/>
    <n v="1487707.0659344001"/>
    <n v="556514.73380444851"/>
    <m/>
  </r>
  <r>
    <n v="251"/>
    <s v="Aniversário"/>
    <x v="250"/>
    <d v="2033-11-23T00:00:00"/>
    <x v="196"/>
    <n v="1"/>
    <n v="1.005064835"/>
    <n v="387639.90843521"/>
    <n v="387639.90843521"/>
    <n v="1963.3321756400001"/>
    <n v="1963.3321756400001"/>
    <n v="389603.24061084999"/>
    <n v="6394.5079295400001"/>
    <n v="0"/>
    <n v="0"/>
    <n v="8357.8401051799992"/>
    <n v="381245.40050567"/>
    <n v="1487695.5387220399"/>
    <n v="553705.99229528476"/>
    <m/>
  </r>
  <r>
    <n v="252"/>
    <s v="Aniversário"/>
    <x v="251"/>
    <d v="2033-12-23T00:00:00"/>
    <x v="197"/>
    <n v="1"/>
    <n v="1.005064835"/>
    <n v="381245.40050567"/>
    <n v="381245.40050567"/>
    <n v="1930.94504807"/>
    <n v="1930.94504807"/>
    <n v="383176.34555373999"/>
    <n v="6427.03496172"/>
    <n v="0"/>
    <n v="0"/>
    <n v="8357.9800097900006"/>
    <n v="374818.36554395"/>
    <n v="1487720.4417426202"/>
    <n v="550924.91718512739"/>
    <m/>
  </r>
  <r>
    <n v="253"/>
    <s v="Aniversário"/>
    <x v="252"/>
    <d v="2034-01-24T00:00:00"/>
    <x v="198"/>
    <n v="1"/>
    <n v="1.005064835"/>
    <n v="374818.36554395"/>
    <n v="374818.36554395"/>
    <n v="1898.3931764500001"/>
    <n v="1898.3931764500001"/>
    <n v="376716.75872039999"/>
    <n v="6459.6197117800002"/>
    <n v="0"/>
    <n v="0"/>
    <n v="8358.0128882299996"/>
    <n v="368358.74583217001"/>
    <n v="1487726.29410494"/>
    <n v="548150.79111699166"/>
    <m/>
  </r>
  <r>
    <n v="254"/>
    <s v="Aniversário"/>
    <x v="253"/>
    <d v="2034-02-23T00:00:00"/>
    <x v="199"/>
    <n v="1"/>
    <n v="1.005064835"/>
    <n v="368358.74583217001"/>
    <n v="368358.74583217001"/>
    <n v="1865.67626845"/>
    <n v="1865.67626845"/>
    <n v="370224.42210062"/>
    <n v="6492.3228952899999"/>
    <n v="0"/>
    <n v="0"/>
    <n v="8357.9991637399999"/>
    <n v="361866.42293687997"/>
    <n v="1487723.8511457199"/>
    <n v="545387.59287034755"/>
    <m/>
  </r>
  <r>
    <n v="255"/>
    <s v="Aniversário"/>
    <x v="254"/>
    <d v="2034-03-23T00:00:00"/>
    <x v="200"/>
    <n v="1"/>
    <n v="1.005064835"/>
    <n v="361866.42293687997"/>
    <n v="361866.42293687997"/>
    <n v="1832.7937242200001"/>
    <n v="1832.7937242200001"/>
    <n v="363699.21666109998"/>
    <n v="6525.1753383900004"/>
    <n v="0"/>
    <n v="0"/>
    <n v="8357.96906261"/>
    <n v="355341.24759848998"/>
    <n v="1487718.4931445799"/>
    <n v="542637.26050817291"/>
    <m/>
  </r>
  <r>
    <n v="256"/>
    <s v="Aniversário"/>
    <x v="255"/>
    <d v="2034-04-25T00:00:00"/>
    <x v="201"/>
    <n v="1"/>
    <n v="1.005064835"/>
    <n v="355341.24759848998"/>
    <n v="355341.24759848998"/>
    <n v="1799.74478778"/>
    <n v="1799.74478778"/>
    <n v="357140.99238627002"/>
    <n v="6558.1780656700003"/>
    <n v="0"/>
    <n v="0"/>
    <n v="8357.9228534499998"/>
    <n v="348783.06953282002"/>
    <n v="1487710.2679141001"/>
    <n v="539899.7572400741"/>
    <m/>
  </r>
  <r>
    <n v="257"/>
    <s v="Aniversário"/>
    <x v="256"/>
    <d v="2034-05-23T00:00:00"/>
    <x v="202"/>
    <n v="1"/>
    <n v="1.005064835"/>
    <n v="348783.06953282002"/>
    <n v="348783.06953282002"/>
    <n v="1766.5286979800001"/>
    <n v="1766.5286979800001"/>
    <n v="350549.59823080001"/>
    <n v="6591.3024480300001"/>
    <n v="0"/>
    <n v="0"/>
    <n v="8357.8311460099994"/>
    <n v="342191.76708478999"/>
    <n v="1487693.9439897798"/>
    <n v="537173.13988850813"/>
    <m/>
  </r>
  <r>
    <n v="258"/>
    <s v="Aniversário"/>
    <x v="257"/>
    <d v="2034-06-23T00:00:00"/>
    <x v="203"/>
    <n v="1"/>
    <n v="1.005064835"/>
    <n v="342191.76708478999"/>
    <n v="342191.76708478999"/>
    <n v="1733.14483864"/>
    <n v="1733.14483864"/>
    <n v="343924.91192342999"/>
    <n v="6624.8326107599996"/>
    <n v="0"/>
    <n v="0"/>
    <n v="8357.9774493999994"/>
    <n v="335566.93447402999"/>
    <n v="1487719.9859932"/>
    <n v="534475.51281865104"/>
    <m/>
  </r>
  <r>
    <n v="259"/>
    <s v="Aniversário"/>
    <x v="258"/>
    <d v="2034-07-25T00:00:00"/>
    <x v="204"/>
    <n v="1"/>
    <n v="1.005064835"/>
    <n v="335566.93447402999"/>
    <n v="335566.93447402999"/>
    <n v="1699.5911545700001"/>
    <n v="1699.5911545700001"/>
    <n v="337266.52562859998"/>
    <n v="6658.3191138299999"/>
    <n v="0"/>
    <n v="0"/>
    <n v="8357.910268399999"/>
    <n v="328908.6153602"/>
    <n v="1487708.0277751999"/>
    <n v="531777.84969287377"/>
    <m/>
  </r>
  <r>
    <n v="260"/>
    <s v="Aniversário"/>
    <x v="259"/>
    <d v="2034-08-23T00:00:00"/>
    <x v="205"/>
    <n v="1"/>
    <n v="1.005064835"/>
    <n v="328908.6153602"/>
    <n v="328908.6153602"/>
    <n v="1665.8678668800001"/>
    <n v="1665.8678668800001"/>
    <n v="330574.48322708003"/>
    <n v="6691.97468811"/>
    <n v="0"/>
    <n v="0"/>
    <n v="8357.8425549900003"/>
    <n v="322216.64067209"/>
    <n v="1487695.9747882201"/>
    <n v="529093.76876833697"/>
    <m/>
  </r>
  <r>
    <n v="261"/>
    <s v="Aniversário"/>
    <x v="260"/>
    <d v="2034-09-25T00:00:00"/>
    <x v="206"/>
    <n v="1"/>
    <n v="1.005064835"/>
    <n v="322216.64067209"/>
    <n v="322216.64067209"/>
    <n v="1631.97411926"/>
    <n v="1631.97411926"/>
    <n v="323848.61479134997"/>
    <n v="6725.9501573799998"/>
    <n v="0"/>
    <n v="0"/>
    <n v="8357.9242766400002"/>
    <n v="315490.69051470998"/>
    <n v="1487710.5212419201"/>
    <n v="526432.64769000642"/>
    <m/>
  </r>
  <r>
    <n v="262"/>
    <s v="Aniversário"/>
    <x v="261"/>
    <d v="2034-10-24T00:00:00"/>
    <x v="207"/>
    <n v="1"/>
    <n v="1.005064835"/>
    <n v="315490.69051470998"/>
    <n v="315490.69051470998"/>
    <n v="1597.90829149"/>
    <n v="1597.90829149"/>
    <n v="317088.59880620003"/>
    <n v="6760.01902565"/>
    <n v="0"/>
    <n v="0"/>
    <n v="8357.92731714"/>
    <n v="308730.67148905998"/>
    <n v="1487711.06245092"/>
    <n v="523779.98005014728"/>
    <m/>
  </r>
  <r>
    <n v="263"/>
    <s v="Aniversário"/>
    <x v="262"/>
    <d v="2034-11-23T00:00:00"/>
    <x v="208"/>
    <n v="1"/>
    <n v="1.005064835"/>
    <n v="308730.67148905998"/>
    <n v="308730.67148905998"/>
    <n v="1563.6699105299999"/>
    <n v="1563.6699105299999"/>
    <n v="310294.34139959002"/>
    <n v="6794.2358874499996"/>
    <n v="0"/>
    <n v="0"/>
    <n v="8357.90579798"/>
    <n v="301936.43560160999"/>
    <n v="1487707.23204044"/>
    <n v="521139.14770456043"/>
    <m/>
  </r>
  <r>
    <n v="264"/>
    <s v="Aniversário"/>
    <x v="263"/>
    <d v="2034-12-26T00:00:00"/>
    <x v="209"/>
    <n v="1"/>
    <n v="1.005064835"/>
    <n v="301936.43560160999"/>
    <n v="301936.43560160999"/>
    <n v="1529.25822681"/>
    <n v="1529.25822681"/>
    <n v="303465.69382842002"/>
    <n v="6828.5944275600004"/>
    <n v="0"/>
    <n v="0"/>
    <n v="8357.8526543700009"/>
    <n v="295107.84117405"/>
    <n v="1487697.7724778601"/>
    <n v="518509.66816055239"/>
    <m/>
  </r>
  <r>
    <n v="265"/>
    <s v="Aniversário"/>
    <x v="264"/>
    <d v="2035-01-23T00:00:00"/>
    <x v="210"/>
    <n v="1"/>
    <n v="1.005064835"/>
    <n v="295107.84117405"/>
    <n v="295107.84117405"/>
    <n v="1494.6725227500001"/>
    <n v="1494.6725227500001"/>
    <n v="296602.51369679999"/>
    <n v="6863.3230621800003"/>
    <n v="0"/>
    <n v="0"/>
    <n v="8357.9955849300004"/>
    <n v="288244.51811186998"/>
    <n v="1487723.21411754"/>
    <n v="515905.55887030205"/>
    <m/>
  </r>
  <r>
    <n v="266"/>
    <s v="Aniversário"/>
    <x v="265"/>
    <d v="2035-02-23T00:00:00"/>
    <x v="211"/>
    <n v="1"/>
    <n v="1.005064835"/>
    <n v="288244.51811186998"/>
    <n v="288244.51811186998"/>
    <n v="1459.91092389"/>
    <n v="1459.91092389"/>
    <n v="289704.42903576"/>
    <n v="6897.9795629299997"/>
    <n v="0"/>
    <n v="0"/>
    <n v="8357.8904868200007"/>
    <n v="281346.53854893998"/>
    <n v="1487704.5066539601"/>
    <n v="513299.29537442233"/>
    <m/>
  </r>
  <r>
    <n v="267"/>
    <s v="Aniversário"/>
    <x v="266"/>
    <d v="2035-03-26T00:00:00"/>
    <x v="212"/>
    <n v="1"/>
    <n v="1.005064835"/>
    <n v="281346.53854893998"/>
    <n v="281346.53854893998"/>
    <n v="1424.97379557"/>
    <n v="1424.97379557"/>
    <n v="282771.51234451"/>
    <n v="6932.9414029199997"/>
    <n v="0"/>
    <n v="0"/>
    <n v="8357.91519849"/>
    <n v="274413.59714601998"/>
    <n v="1487708.90533122"/>
    <n v="510714.13026371092"/>
    <m/>
  </r>
  <r>
    <n v="268"/>
    <s v="Aniversário"/>
    <x v="267"/>
    <d v="2035-04-24T00:00:00"/>
    <x v="213"/>
    <n v="1"/>
    <n v="1.005064835"/>
    <n v="274413.59714601998"/>
    <n v="274413.59714601998"/>
    <n v="1389.8595912999999"/>
    <n v="1389.8595912999999"/>
    <n v="275803.45673732"/>
    <n v="6967.9100587299999"/>
    <n v="0"/>
    <n v="0"/>
    <n v="8357.7696500300008"/>
    <n v="267445.68708728999"/>
    <n v="1487682.9977053402"/>
    <n v="508131.63360328687"/>
    <m/>
  </r>
  <r>
    <n v="269"/>
    <s v="Aniversário"/>
    <x v="268"/>
    <d v="2035-05-23T00:00:00"/>
    <x v="214"/>
    <n v="1"/>
    <n v="1.005064835"/>
    <n v="267445.68708728999"/>
    <n v="267445.68708728999"/>
    <n v="1354.56827656"/>
    <n v="1354.56827656"/>
    <n v="268800.25536384998"/>
    <n v="7003.3327620600003"/>
    <n v="0"/>
    <n v="0"/>
    <n v="8357.9010386200007"/>
    <n v="260442.35432523"/>
    <n v="1487706.3848743602"/>
    <n v="505578.94777860562"/>
    <m/>
  </r>
  <r>
    <n v="270"/>
    <s v="Aniversário"/>
    <x v="269"/>
    <d v="2035-06-25T00:00:00"/>
    <x v="215"/>
    <n v="1"/>
    <n v="1.005064835"/>
    <n v="260442.35432523"/>
    <n v="260442.35432523"/>
    <n v="1319.09755167"/>
    <n v="1319.09755167"/>
    <n v="261761.45187690001"/>
    <n v="7038.7150679899996"/>
    <n v="0"/>
    <n v="0"/>
    <n v="8357.8126196599987"/>
    <n v="253403.63925723999"/>
    <n v="1487690.6462994798"/>
    <n v="503025.85627755313"/>
    <m/>
  </r>
  <r>
    <n v="271"/>
    <s v="Aniversário"/>
    <x v="270"/>
    <d v="2035-07-24T00:00:00"/>
    <x v="216"/>
    <n v="1"/>
    <n v="1.005064835"/>
    <n v="253403.63925723999"/>
    <n v="253403.63925723999"/>
    <n v="1283.44762124"/>
    <n v="1283.44762124"/>
    <n v="254687.08687848001"/>
    <n v="7074.5228007799997"/>
    <n v="0"/>
    <n v="0"/>
    <n v="8357.9704220200001"/>
    <n v="246329.11645646"/>
    <n v="1487718.73511956"/>
    <n v="500500.40189059195"/>
    <m/>
  </r>
  <r>
    <n v="272"/>
    <s v="Aniversário"/>
    <x v="271"/>
    <d v="2035-08-23T00:00:00"/>
    <x v="217"/>
    <n v="1"/>
    <n v="1.005064835"/>
    <n v="246329.11645646"/>
    <n v="246329.11645646"/>
    <n v="1247.6163305499999"/>
    <n v="1247.6163305499999"/>
    <n v="247576.73278701"/>
    <n v="7110.2899465099999"/>
    <n v="0"/>
    <n v="0"/>
    <n v="8357.9062770599994"/>
    <n v="239218.82650995001"/>
    <n v="1487707.31731668"/>
    <n v="497974.40253942576"/>
    <m/>
  </r>
  <r>
    <n v="273"/>
    <s v="Aniversário"/>
    <x v="272"/>
    <d v="2035-09-25T00:00:00"/>
    <x v="218"/>
    <n v="1"/>
    <n v="1.005064835"/>
    <n v="239218.82650995001"/>
    <n v="239218.82650995001"/>
    <n v="1211.60388517"/>
    <n v="1211.60388517"/>
    <n v="240430.43039512"/>
    <n v="7146.1840043299999"/>
    <n v="0"/>
    <n v="0"/>
    <n v="8357.7878894999994"/>
    <n v="232072.64250562"/>
    <n v="1487686.2443309999"/>
    <n v="495457.93619068468"/>
    <m/>
  </r>
  <r>
    <n v="274"/>
    <s v="Aniversário"/>
    <x v="273"/>
    <d v="2035-10-23T00:00:00"/>
    <x v="219"/>
    <n v="1"/>
    <n v="1.005064835"/>
    <n v="232072.64250562"/>
    <n v="232072.64250562"/>
    <n v="1175.4096423000001"/>
    <n v="1175.4096423000001"/>
    <n v="233248.05214792001"/>
    <n v="7182.4162128999997"/>
    <n v="0"/>
    <n v="0"/>
    <n v="8357.8258552000007"/>
    <n v="224890.22629272001"/>
    <n v="1487693.0022256002"/>
    <n v="492963.40853444469"/>
    <m/>
  </r>
  <r>
    <n v="275"/>
    <s v="Aniversário"/>
    <x v="274"/>
    <d v="2035-11-23T00:00:00"/>
    <x v="220"/>
    <n v="1"/>
    <n v="1.005064835"/>
    <n v="224890.22629272001"/>
    <n v="224890.22629272001"/>
    <n v="1139.03188929"/>
    <n v="1139.03188929"/>
    <n v="226029.25818201"/>
    <n v="7218.7513737700001"/>
    <n v="0"/>
    <n v="0"/>
    <n v="8357.7832630600005"/>
    <n v="217671.47491895"/>
    <n v="1487685.42082468"/>
    <n v="490476.71275719802"/>
    <m/>
  </r>
  <r>
    <n v="276"/>
    <s v="Aniversário"/>
    <x v="275"/>
    <d v="2035-12-26T00:00:00"/>
    <x v="221"/>
    <n v="1"/>
    <n v="1.005064835"/>
    <n v="217671.47491895"/>
    <n v="217671.47491895"/>
    <n v="1102.47010467"/>
    <n v="1102.47010467"/>
    <n v="218773.94502362001"/>
    <n v="7255.4256019900004"/>
    <n v="0"/>
    <n v="0"/>
    <n v="8357.8957066599996"/>
    <n v="210416.04931696001"/>
    <n v="1487705.4357854798"/>
    <n v="488011.61323795939"/>
    <m/>
  </r>
  <r>
    <n v="277"/>
    <s v="Aniversário"/>
    <x v="276"/>
    <d v="2036-01-23T00:00:00"/>
    <x v="222"/>
    <n v="1"/>
    <n v="1.005064835"/>
    <n v="210416.04931696001"/>
    <n v="210416.04931696001"/>
    <n v="1065.7225711399999"/>
    <n v="1065.7225711399999"/>
    <n v="211481.77188809999"/>
    <n v="7292.1786051199997"/>
    <n v="0"/>
    <n v="0"/>
    <n v="8357.9011762600003"/>
    <n v="203123.87071183999"/>
    <n v="1487706.4093742801"/>
    <n v="485552.68837797927"/>
    <m/>
  </r>
  <r>
    <n v="278"/>
    <s v="Aniversário"/>
    <x v="277"/>
    <d v="2036-02-27T00:00:00"/>
    <x v="223"/>
    <n v="1"/>
    <n v="1.005064835"/>
    <n v="203123.87071183999"/>
    <n v="203123.87071183999"/>
    <n v="1028.78888972"/>
    <n v="1028.78888972"/>
    <n v="204152.65960156001"/>
    <n v="7329.1155030199998"/>
    <n v="0"/>
    <n v="0"/>
    <n v="8357.9043927399998"/>
    <n v="195794.75520881999"/>
    <n v="1487706.98190772"/>
    <n v="483106.02296996309"/>
    <m/>
  </r>
  <r>
    <n v="279"/>
    <s v="Aniversário"/>
    <x v="278"/>
    <d v="2036-03-25T00:00:00"/>
    <x v="224"/>
    <n v="1"/>
    <n v="1.005064835"/>
    <n v="195794.75520881999"/>
    <n v="195794.75520881999"/>
    <n v="991.66812900000002"/>
    <n v="991.66812900000002"/>
    <n v="196786.42333781999"/>
    <n v="7366.1902804600004"/>
    <n v="0"/>
    <n v="0"/>
    <n v="8357.858409460001"/>
    <n v="188428.56492835999"/>
    <n v="1487698.7968838802"/>
    <n v="480668.8566068167"/>
    <m/>
  </r>
  <r>
    <n v="280"/>
    <s v="Aniversário"/>
    <x v="279"/>
    <d v="2036-04-23T00:00:00"/>
    <x v="225"/>
    <n v="1"/>
    <n v="1.005064835"/>
    <n v="188428.56492835999"/>
    <n v="188428.56492835999"/>
    <n v="954.35959064999997"/>
    <n v="954.35959064999997"/>
    <n v="189382.92451901"/>
    <n v="7403.5467446000002"/>
    <n v="0"/>
    <n v="0"/>
    <n v="8357.9063352499998"/>
    <n v="181025.01818376"/>
    <n v="1487707.3276744999"/>
    <n v="478249.35880012228"/>
    <m/>
  </r>
  <r>
    <n v="281"/>
    <s v="Aniversário"/>
    <x v="280"/>
    <d v="2036-05-23T00:00:00"/>
    <x v="226"/>
    <n v="1"/>
    <n v="1.005064835"/>
    <n v="181025.01818376"/>
    <n v="181025.01818376"/>
    <n v="916.86184796999999"/>
    <n v="916.86184796999999"/>
    <n v="181941.88003172999"/>
    <n v="7441.0333724399998"/>
    <n v="0"/>
    <n v="0"/>
    <n v="8357.8952204100005"/>
    <n v="173583.98481132"/>
    <n v="1487705.3492329801"/>
    <n v="475838.67842678563"/>
    <m/>
  </r>
  <r>
    <n v="282"/>
    <s v="Aniversário"/>
    <x v="281"/>
    <d v="2036-06-24T00:00:00"/>
    <x v="227"/>
    <n v="1"/>
    <n v="1.005064835"/>
    <n v="173583.98481132"/>
    <n v="173583.98481132"/>
    <n v="879.17424171000005"/>
    <n v="879.17424171000005"/>
    <n v="174463.15905302999"/>
    <n v="7478.6924016100002"/>
    <n v="0"/>
    <n v="0"/>
    <n v="8357.8666433199996"/>
    <n v="166105.29240971"/>
    <n v="1487700.26251096"/>
    <n v="473439.16024659824"/>
    <m/>
  </r>
  <r>
    <n v="283"/>
    <s v="Aniversário"/>
    <x v="282"/>
    <d v="2036-07-23T00:00:00"/>
    <x v="228"/>
    <n v="1"/>
    <n v="1.005064835"/>
    <n v="166105.29240971"/>
    <n v="166105.29240971"/>
    <n v="841.29589868000005"/>
    <n v="841.29589868000005"/>
    <n v="166946.58830839"/>
    <n v="7516.5966921199997"/>
    <n v="0"/>
    <n v="0"/>
    <n v="8357.8925908000001"/>
    <n v="158588.69571758999"/>
    <n v="1487704.8811624001"/>
    <n v="471054.81517467706"/>
    <m/>
  </r>
  <r>
    <n v="284"/>
    <s v="Aniversário"/>
    <x v="283"/>
    <d v="2036-08-25T00:00:00"/>
    <x v="229"/>
    <n v="1"/>
    <n v="1.005064835"/>
    <n v="158588.69571758999"/>
    <n v="158588.69571758999"/>
    <n v="803.22557667000001"/>
    <n v="803.22557667000001"/>
    <n v="159391.92129426001"/>
    <n v="7554.6896978900004"/>
    <n v="0"/>
    <n v="0"/>
    <n v="8357.9152745600004"/>
    <n v="151034.0060197"/>
    <n v="1487708.91887168"/>
    <n v="468682.29517328384"/>
    <m/>
  </r>
  <r>
    <n v="285"/>
    <s v="Aniversário"/>
    <x v="284"/>
    <d v="2036-09-23T00:00:00"/>
    <x v="230"/>
    <n v="1"/>
    <n v="1.005064835"/>
    <n v="151034.0060197"/>
    <n v="151034.0060197"/>
    <n v="764.96231988"/>
    <n v="764.96231988"/>
    <n v="151798.96833957999"/>
    <n v="7592.9325846199999"/>
    <n v="0"/>
    <n v="0"/>
    <n v="8357.8949045000008"/>
    <n v="143441.07343508"/>
    <n v="1487705.2930010001"/>
    <n v="466319.32249014307"/>
    <m/>
  </r>
  <r>
    <n v="286"/>
    <s v="Aniversário"/>
    <x v="285"/>
    <d v="2036-10-23T00:00:00"/>
    <x v="231"/>
    <n v="1"/>
    <n v="1.005064835"/>
    <n v="143441.07343508"/>
    <n v="143441.07343508"/>
    <n v="726.50536916999999"/>
    <n v="726.50536916999999"/>
    <n v="144167.57880424999"/>
    <n v="7631.35198889"/>
    <n v="0"/>
    <n v="0"/>
    <n v="8357.8573580600005"/>
    <n v="135809.72144619"/>
    <n v="1487698.60973468"/>
    <n v="463967.30978271895"/>
    <m/>
  </r>
  <r>
    <n v="287"/>
    <s v="Aniversário"/>
    <x v="286"/>
    <d v="2036-11-25T00:00:00"/>
    <x v="232"/>
    <n v="1"/>
    <n v="1.005064835"/>
    <n v="135809.72144619"/>
    <n v="135809.72144619"/>
    <n v="687.85383051999997"/>
    <n v="687.85383051999997"/>
    <n v="136497.57527671001"/>
    <n v="7669.9898283900002"/>
    <n v="0"/>
    <n v="0"/>
    <n v="8357.8436589100002"/>
    <n v="128139.7316178"/>
    <n v="1487696.1712859799"/>
    <n v="461628.47726034332"/>
    <m/>
  </r>
  <r>
    <n v="288"/>
    <s v="Aniversário"/>
    <x v="287"/>
    <d v="2036-12-23T00:00:00"/>
    <x v="233"/>
    <n v="1"/>
    <n v="1.005064835"/>
    <n v="128139.7316178"/>
    <n v="128139.7316178"/>
    <n v="649.00659758999996"/>
    <n v="649.00659758999996"/>
    <n v="128788.73821539"/>
    <n v="7708.8862541199996"/>
    <n v="0"/>
    <n v="0"/>
    <n v="8357.8928517099994"/>
    <n v="120430.84536368"/>
    <n v="1487704.9276043798"/>
    <n v="459304.89086065884"/>
    <m/>
  </r>
  <r>
    <n v="289"/>
    <s v="Aniversário"/>
    <x v="288"/>
    <d v="2037-01-23T00:00:00"/>
    <x v="234"/>
    <n v="1"/>
    <n v="1.005064835"/>
    <n v="120430.84536368"/>
    <n v="120430.84536368"/>
    <n v="609.96236067999996"/>
    <n v="609.96236067999996"/>
    <n v="121040.80772436"/>
    <n v="7747.9184364700004"/>
    <n v="0"/>
    <n v="0"/>
    <n v="8357.8807971500009"/>
    <n v="112682.92692721001"/>
    <n v="1487702.7818927001"/>
    <n v="456989.65124946891"/>
    <m/>
  </r>
  <r>
    <n v="290"/>
    <s v="Aniversário"/>
    <x v="289"/>
    <d v="2037-02-24T00:00:00"/>
    <x v="235"/>
    <n v="1"/>
    <n v="1.005064835"/>
    <n v="112682.92692721001"/>
    <n v="112682.92692721001"/>
    <n v="570.7204322"/>
    <n v="570.7204322"/>
    <n v="113253.64735941"/>
    <n v="7787.1790311499999"/>
    <n v="0"/>
    <n v="0"/>
    <n v="8357.8994633500006"/>
    <n v="104895.74789606"/>
    <n v="1487706.1044763001"/>
    <n v="454687.75344934332"/>
    <m/>
  </r>
  <r>
    <n v="291"/>
    <s v="Aniversário"/>
    <x v="290"/>
    <d v="2037-03-24T00:00:00"/>
    <x v="236"/>
    <n v="1"/>
    <n v="1.005064835"/>
    <n v="104895.74789606"/>
    <n v="104895.74789606"/>
    <n v="531.27965529999994"/>
    <n v="531.27965529999994"/>
    <n v="105427.02755136001"/>
    <n v="7826.5864377600001"/>
    <n v="0"/>
    <n v="0"/>
    <n v="8357.8660930599999"/>
    <n v="97069.161458300005"/>
    <n v="1487700.1645646801"/>
    <n v="452394.63388084038"/>
    <m/>
  </r>
  <r>
    <n v="292"/>
    <s v="Aniversário"/>
    <x v="291"/>
    <d v="2037-04-23T00:00:00"/>
    <x v="237"/>
    <n v="1"/>
    <n v="1.005064835"/>
    <n v="97069.161458300005"/>
    <n v="97069.161458300005"/>
    <n v="491.63928636999998"/>
    <n v="491.63928636999998"/>
    <n v="97560.800744670007"/>
    <n v="7866.1936370900003"/>
    <n v="0"/>
    <n v="0"/>
    <n v="8357.8329234600005"/>
    <n v="89202.967821209997"/>
    <n v="1487694.2603758802"/>
    <n v="450113.08996708679"/>
    <m/>
  </r>
  <r>
    <n v="293"/>
    <s v="Aniversário"/>
    <x v="292"/>
    <d v="2037-05-25T00:00:00"/>
    <x v="238"/>
    <n v="1"/>
    <n v="1.005064835"/>
    <n v="89202.967821209997"/>
    <n v="89202.967821209997"/>
    <n v="451.79831352000002"/>
    <n v="451.79831352000002"/>
    <n v="89654.766134730002"/>
    <n v="7906.0590379900004"/>
    <n v="0"/>
    <n v="0"/>
    <n v="8357.8573515099997"/>
    <n v="81296.908783220002"/>
    <n v="1487698.6085687799"/>
    <n v="447846.13876979763"/>
    <m/>
  </r>
  <r>
    <n v="294"/>
    <s v="Aniversário"/>
    <x v="293"/>
    <d v="2037-06-23T00:00:00"/>
    <x v="239"/>
    <n v="1"/>
    <n v="1.005064835"/>
    <n v="81296.908783220002"/>
    <n v="81296.908783220002"/>
    <n v="411.75542899999999"/>
    <n v="411.75542899999999"/>
    <n v="81708.664212219999"/>
    <n v="7946.1224582799996"/>
    <n v="0"/>
    <n v="0"/>
    <n v="8357.8778872799994"/>
    <n v="73350.786324939996"/>
    <n v="1487702.26393584"/>
    <n v="445590.39733761089"/>
    <m/>
  </r>
  <r>
    <n v="295"/>
    <s v="Aniversário"/>
    <x v="294"/>
    <d v="2037-07-23T00:00:00"/>
    <x v="240"/>
    <n v="1"/>
    <n v="1.005064835"/>
    <n v="73350.786324939996"/>
    <n v="73350.786324939996"/>
    <n v="371.50962986000002"/>
    <n v="371.50962986000002"/>
    <n v="73722.295954800007"/>
    <n v="7986.3602642699998"/>
    <n v="0"/>
    <n v="0"/>
    <n v="8357.869894129999"/>
    <n v="65364.426060669997"/>
    <n v="1487700.8411551397"/>
    <n v="443344.50445131655"/>
    <m/>
  </r>
  <r>
    <n v="296"/>
    <s v="Aniversário"/>
    <x v="295"/>
    <d v="2037-08-25T00:00:00"/>
    <x v="241"/>
    <n v="1"/>
    <n v="1.005064835"/>
    <n v="65364.426060669997"/>
    <n v="65364.426060669997"/>
    <n v="331.06003286999999"/>
    <n v="331.06003286999999"/>
    <n v="65695.486093540007"/>
    <n v="8026.81688467"/>
    <n v="0"/>
    <n v="0"/>
    <n v="8357.8769175399993"/>
    <n v="57337.609175999998"/>
    <n v="1487702.0913221198"/>
    <n v="441110.72399756743"/>
    <m/>
  </r>
  <r>
    <n v="297"/>
    <s v="Aniversário"/>
    <x v="296"/>
    <d v="2037-09-23T00:00:00"/>
    <x v="242"/>
    <n v="1"/>
    <n v="1.005064835"/>
    <n v="57337.609175999998"/>
    <n v="57337.609175999998"/>
    <n v="290.40552976999999"/>
    <n v="290.40552976999999"/>
    <n v="57628.014705770001"/>
    <n v="8067.4589486699997"/>
    <n v="0"/>
    <n v="0"/>
    <n v="8357.8644784400003"/>
    <n v="49270.150227329999"/>
    <n v="1487699.8771623201"/>
    <n v="438887.17637875897"/>
    <m/>
  </r>
  <r>
    <n v="298"/>
    <s v="Aniversário"/>
    <x v="297"/>
    <d v="2037-10-23T00:00:00"/>
    <x v="243"/>
    <n v="1"/>
    <n v="1.005064835"/>
    <n v="49270.150227329999"/>
    <n v="49270.150227329999"/>
    <n v="249.54518132999999"/>
    <n v="249.54518132999999"/>
    <n v="49519.695408660002"/>
    <n v="8108.3393527600001"/>
    <n v="0"/>
    <n v="0"/>
    <n v="8357.8845340900007"/>
    <n v="41161.810874570001"/>
    <n v="1487703.4470680202"/>
    <n v="436676.53496262111"/>
    <m/>
  </r>
  <r>
    <n v="299"/>
    <s v="Aniversário"/>
    <x v="298"/>
    <d v="2037-11-24T00:00:00"/>
    <x v="244"/>
    <n v="1"/>
    <n v="1.005064835"/>
    <n v="41161.810874570001"/>
    <n v="41161.810874570001"/>
    <n v="208.47778038000001"/>
    <n v="208.47778038000001"/>
    <n v="41370.288654950004"/>
    <n v="8149.3799641899996"/>
    <n v="0"/>
    <n v="0"/>
    <n v="8357.8577445699993"/>
    <n v="33012.430910379997"/>
    <n v="1487698.6785334598"/>
    <n v="434474.59317938233"/>
    <m/>
  </r>
  <r>
    <n v="300"/>
    <s v="Aniversário"/>
    <x v="299"/>
    <d v="2037-12-23T00:00:00"/>
    <x v="245"/>
    <n v="1"/>
    <n v="1.005064835"/>
    <n v="33012.430910379997"/>
    <n v="33012.430910379997"/>
    <n v="167.20251551000001"/>
    <n v="167.20251551000001"/>
    <n v="33179.633425890002"/>
    <n v="8190.6812207399998"/>
    <n v="0"/>
    <n v="0"/>
    <n v="8357.8837362499999"/>
    <n v="24821.749689640001"/>
    <n v="1487703.3050525"/>
    <n v="432286.48463430343"/>
    <m/>
  </r>
  <r>
    <n v="301"/>
    <s v="Aniversário"/>
    <x v="300"/>
    <d v="2038-01-25T00:00:00"/>
    <x v="246"/>
    <n v="1"/>
    <n v="1.005064835"/>
    <n v="24821.749689640001"/>
    <n v="24821.749689640001"/>
    <n v="125.71806659000001"/>
    <n v="125.71806659000001"/>
    <n v="24947.467756229998"/>
    <n v="8232.1581063100002"/>
    <n v="0"/>
    <n v="0"/>
    <n v="8357.8761728999998"/>
    <n v="16589.591583329999"/>
    <n v="1487701.9587762"/>
    <n v="430107.66908813274"/>
    <m/>
  </r>
  <r>
    <n v="302"/>
    <s v="Aniversário"/>
    <x v="301"/>
    <d v="2038-02-23T00:00:00"/>
    <x v="247"/>
    <n v="1"/>
    <n v="1.005064835"/>
    <n v="16589.591583329999"/>
    <n v="16589.591583329999"/>
    <n v="84.023544090000001"/>
    <n v="84.023544090000001"/>
    <n v="16673.615127419998"/>
    <n v="8273.8431374899992"/>
    <n v="0"/>
    <n v="0"/>
    <n v="8357.8666815799988"/>
    <n v="8315.7484458399995"/>
    <n v="1487700.2693212398"/>
    <n v="427939.73651799146"/>
    <m/>
  </r>
  <r>
    <n v="303"/>
    <s v="Aniversário"/>
    <x v="302"/>
    <d v="2038-03-23T00:00:00"/>
    <x v="248"/>
    <n v="1"/>
    <n v="1.005064835"/>
    <n v="8315.7484458399995"/>
    <n v="8315.7484458399995"/>
    <n v="42.117893780000003"/>
    <n v="42.117893780000003"/>
    <n v="8357.8663396200009"/>
    <n v="8315.7484458399995"/>
    <n v="0"/>
    <n v="0"/>
    <n v="8357.8663396199991"/>
    <n v="0"/>
    <n v="1487700.2084523598"/>
    <n v="425783.1973897804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chartFormat="3">
  <location ref="F3:G356" firstHeaderRow="1" firstDataRow="1" firstDataCol="1" rowPageCount="1" colPageCount="1"/>
  <pivotFields count="22">
    <pivotField numFmtId="1" subtotalTop="0" showAll="0" defaultSubtotal="0"/>
    <pivotField subtotalTop="0" showAll="0" defaultSubtotal="0"/>
    <pivotField axis="axisRow" numFmtId="14" subtotalTop="0" showAll="0" includeNewItemsInFilter="1" defaultSubtotal="0">
      <items count="14">
        <item x="0"/>
        <item x="1"/>
        <item x="2"/>
        <item x="3"/>
        <item x="4"/>
        <item x="5"/>
        <item x="6"/>
        <item x="7"/>
        <item x="8"/>
        <item x="9"/>
        <item x="10"/>
        <item x="11"/>
        <item x="12"/>
        <item x="13"/>
      </items>
    </pivotField>
    <pivotField numFmtId="14" subtotalTop="0" showAll="0" defaultSubtotal="0"/>
    <pivotField axis="axisPage" subtotalTop="0" multipleItemSelectionAllowed="1" showAll="0" defaultSubtotal="0">
      <items count="308">
        <item m="1" x="258"/>
        <item m="1" x="290"/>
        <item m="1" x="295"/>
        <item m="1" x="301"/>
        <item m="1" x="262"/>
        <item m="1" x="300"/>
        <item m="1" x="274"/>
        <item m="1" x="288"/>
        <item m="1" x="299"/>
        <item m="1" x="256"/>
        <item m="1" x="265"/>
        <item m="1" x="285"/>
        <item m="1" x="297"/>
        <item m="1" x="268"/>
        <item m="1" x="307"/>
        <item m="1" x="281"/>
        <item m="1" x="257"/>
        <item m="1" x="296"/>
        <item m="1" x="270"/>
        <item m="1" x="269"/>
        <item m="1" x="278"/>
        <item m="1" x="259"/>
        <item m="1" x="305"/>
        <item m="1" x="289"/>
        <item m="1" x="277"/>
        <item m="1" x="263"/>
        <item m="1" x="255"/>
        <item m="1" x="306"/>
        <item m="1" x="267"/>
        <item m="1" x="293"/>
        <item m="1" x="292"/>
        <item m="1" x="284"/>
        <item m="1" x="280"/>
        <item m="1" x="273"/>
        <item m="1" x="303"/>
        <item m="1" x="294"/>
        <item m="1" x="271"/>
        <item m="1" x="283"/>
        <item m="1" x="249"/>
        <item m="1" x="275"/>
        <item m="1" x="254"/>
        <item m="1" x="304"/>
        <item m="1" x="286"/>
        <item m="1" x="279"/>
        <item m="1" x="266"/>
        <item m="1" x="260"/>
        <item m="1" x="251"/>
        <item m="1" x="298"/>
        <item m="1" x="261"/>
        <item m="1" x="291"/>
        <item m="1" x="252"/>
        <item m="1" x="282"/>
        <item m="1" x="250"/>
        <item m="1" x="276"/>
        <item m="1" x="272"/>
        <item m="1" x="253"/>
        <item m="1" x="302"/>
        <item m="1" x="287"/>
        <item x="18"/>
        <item m="1" x="264"/>
        <item h="1" x="0"/>
        <item x="1"/>
        <item x="2"/>
        <item x="3"/>
        <item x="4"/>
        <item x="5"/>
        <item x="6"/>
        <item x="7"/>
        <item x="8"/>
        <item x="9"/>
        <item x="10"/>
        <item x="11"/>
        <item x="12"/>
        <item x="13"/>
        <item x="14"/>
        <item x="15"/>
        <item x="16"/>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s>
    </pivotField>
    <pivotField showAll="0" defaultSubtotal="0"/>
    <pivotField showAll="0" defaultSubtotal="0"/>
    <pivotField numFmtId="173" subtotalTop="0" showAll="0" defaultSubtotal="0"/>
    <pivotField numFmtId="173" subtotalTop="0" showAll="0" defaultSubtotal="0"/>
    <pivotField numFmtId="173" subtotalTop="0" showAll="0" defaultSubtotal="0"/>
    <pivotField showAll="0" defaultSubtotal="0"/>
    <pivotField numFmtId="173" subtotalTop="0" showAll="0" defaultSubtotal="0"/>
    <pivotField numFmtId="173" subtotalTop="0" showAll="0" defaultSubtotal="0"/>
    <pivotField numFmtId="173" subtotalTop="0" showAll="0" defaultSubtotal="0"/>
    <pivotField numFmtId="173" subtotalTop="0" showAll="0" defaultSubtotal="0"/>
    <pivotField numFmtId="43" subtotalTop="0" showAll="0" defaultSubtotal="0"/>
    <pivotField numFmtId="173" subtotalTop="0" showAll="0" defaultSubtotal="0"/>
    <pivotField dataField="1" numFmtId="43" subtotalTop="0" showAll="0" defaultSubtotal="0"/>
    <pivotField subtotalTop="0" showAll="0" defaultSubtotal="0"/>
    <pivotField showAll="0" defaultSubtotal="0"/>
    <pivotField axis="axisRow" showAll="0" defaultSubtotal="0">
      <items count="6">
        <item x="1"/>
        <item x="2"/>
        <item x="3"/>
        <item x="4"/>
        <item x="0"/>
        <item x="5"/>
      </items>
    </pivotField>
    <pivotField axis="axisRow" showAll="0" defaultSubtotal="0">
      <items count="28">
        <item x="7"/>
        <item x="0"/>
        <item x="1"/>
        <item x="2"/>
        <item x="3"/>
        <item x="4"/>
        <item x="5"/>
        <item x="6"/>
        <item x="8"/>
        <item x="9"/>
        <item x="10"/>
        <item x="11"/>
        <item x="12"/>
        <item x="13"/>
        <item x="14"/>
        <item x="15"/>
        <item x="16"/>
        <item x="17"/>
        <item x="18"/>
        <item x="19"/>
        <item x="20"/>
        <item x="21"/>
        <item x="22"/>
        <item x="23"/>
        <item x="24"/>
        <item x="25"/>
        <item x="26"/>
        <item x="27"/>
      </items>
    </pivotField>
  </pivotFields>
  <rowFields count="3">
    <field x="21"/>
    <field x="20"/>
    <field x="2"/>
  </rowFields>
  <rowItems count="353">
    <i>
      <x/>
    </i>
    <i r="1">
      <x/>
    </i>
    <i r="2">
      <x v="1"/>
    </i>
    <i r="2">
      <x v="2"/>
    </i>
    <i r="2">
      <x v="3"/>
    </i>
    <i r="1">
      <x v="1"/>
    </i>
    <i r="2">
      <x v="4"/>
    </i>
    <i r="2">
      <x v="5"/>
    </i>
    <i r="2">
      <x v="6"/>
    </i>
    <i r="1">
      <x v="2"/>
    </i>
    <i r="2">
      <x v="7"/>
    </i>
    <i r="2">
      <x v="8"/>
    </i>
    <i r="2">
      <x v="9"/>
    </i>
    <i r="1">
      <x v="3"/>
    </i>
    <i r="2">
      <x v="10"/>
    </i>
    <i r="2">
      <x v="11"/>
    </i>
    <i r="2">
      <x v="12"/>
    </i>
    <i>
      <x v="6"/>
    </i>
    <i r="1">
      <x v="2"/>
    </i>
    <i r="2">
      <x v="8"/>
    </i>
    <i r="2">
      <x v="9"/>
    </i>
    <i r="1">
      <x v="3"/>
    </i>
    <i r="2">
      <x v="10"/>
    </i>
    <i r="2">
      <x v="11"/>
    </i>
    <i r="2">
      <x v="12"/>
    </i>
    <i>
      <x v="7"/>
    </i>
    <i r="1">
      <x/>
    </i>
    <i r="2">
      <x v="1"/>
    </i>
    <i r="2">
      <x v="2"/>
    </i>
    <i r="2">
      <x v="3"/>
    </i>
    <i r="1">
      <x v="1"/>
    </i>
    <i r="2">
      <x v="4"/>
    </i>
    <i r="2">
      <x v="5"/>
    </i>
    <i r="2">
      <x v="6"/>
    </i>
    <i r="1">
      <x v="2"/>
    </i>
    <i r="2">
      <x v="7"/>
    </i>
    <i r="2">
      <x v="8"/>
    </i>
    <i r="2">
      <x v="9"/>
    </i>
    <i r="1">
      <x v="3"/>
    </i>
    <i r="2">
      <x v="10"/>
    </i>
    <i r="2">
      <x v="11"/>
    </i>
    <i r="2">
      <x v="12"/>
    </i>
    <i>
      <x v="8"/>
    </i>
    <i r="1">
      <x/>
    </i>
    <i r="2">
      <x v="1"/>
    </i>
    <i r="2">
      <x v="2"/>
    </i>
    <i r="2">
      <x v="3"/>
    </i>
    <i r="1">
      <x v="1"/>
    </i>
    <i r="2">
      <x v="4"/>
    </i>
    <i r="2">
      <x v="5"/>
    </i>
    <i r="2">
      <x v="6"/>
    </i>
    <i r="1">
      <x v="2"/>
    </i>
    <i r="2">
      <x v="7"/>
    </i>
    <i r="2">
      <x v="8"/>
    </i>
    <i r="2">
      <x v="9"/>
    </i>
    <i r="1">
      <x v="3"/>
    </i>
    <i r="2">
      <x v="10"/>
    </i>
    <i r="2">
      <x v="11"/>
    </i>
    <i r="2">
      <x v="12"/>
    </i>
    <i>
      <x v="9"/>
    </i>
    <i r="1">
      <x/>
    </i>
    <i r="2">
      <x v="1"/>
    </i>
    <i r="2">
      <x v="2"/>
    </i>
    <i r="2">
      <x v="3"/>
    </i>
    <i r="1">
      <x v="1"/>
    </i>
    <i r="2">
      <x v="4"/>
    </i>
    <i r="2">
      <x v="5"/>
    </i>
    <i r="2">
      <x v="6"/>
    </i>
    <i r="1">
      <x v="2"/>
    </i>
    <i r="2">
      <x v="7"/>
    </i>
    <i r="2">
      <x v="8"/>
    </i>
    <i r="2">
      <x v="9"/>
    </i>
    <i r="1">
      <x v="3"/>
    </i>
    <i r="2">
      <x v="10"/>
    </i>
    <i r="2">
      <x v="11"/>
    </i>
    <i r="2">
      <x v="12"/>
    </i>
    <i>
      <x v="10"/>
    </i>
    <i r="1">
      <x/>
    </i>
    <i r="2">
      <x v="1"/>
    </i>
    <i r="2">
      <x v="2"/>
    </i>
    <i r="2">
      <x v="3"/>
    </i>
    <i r="1">
      <x v="1"/>
    </i>
    <i r="2">
      <x v="4"/>
    </i>
    <i r="2">
      <x v="5"/>
    </i>
    <i r="2">
      <x v="6"/>
    </i>
    <i r="1">
      <x v="2"/>
    </i>
    <i r="2">
      <x v="7"/>
    </i>
    <i r="2">
      <x v="8"/>
    </i>
    <i r="2">
      <x v="9"/>
    </i>
    <i r="1">
      <x v="3"/>
    </i>
    <i r="2">
      <x v="10"/>
    </i>
    <i r="2">
      <x v="11"/>
    </i>
    <i r="2">
      <x v="12"/>
    </i>
    <i>
      <x v="11"/>
    </i>
    <i r="1">
      <x/>
    </i>
    <i r="2">
      <x v="1"/>
    </i>
    <i r="2">
      <x v="2"/>
    </i>
    <i r="2">
      <x v="3"/>
    </i>
    <i r="1">
      <x v="1"/>
    </i>
    <i r="2">
      <x v="4"/>
    </i>
    <i r="2">
      <x v="5"/>
    </i>
    <i r="2">
      <x v="6"/>
    </i>
    <i r="1">
      <x v="2"/>
    </i>
    <i r="2">
      <x v="7"/>
    </i>
    <i r="2">
      <x v="8"/>
    </i>
    <i r="2">
      <x v="9"/>
    </i>
    <i r="1">
      <x v="3"/>
    </i>
    <i r="2">
      <x v="10"/>
    </i>
    <i r="2">
      <x v="11"/>
    </i>
    <i r="2">
      <x v="12"/>
    </i>
    <i>
      <x v="12"/>
    </i>
    <i r="1">
      <x/>
    </i>
    <i r="2">
      <x v="1"/>
    </i>
    <i r="2">
      <x v="2"/>
    </i>
    <i r="2">
      <x v="3"/>
    </i>
    <i r="1">
      <x v="1"/>
    </i>
    <i r="2">
      <x v="4"/>
    </i>
    <i r="2">
      <x v="5"/>
    </i>
    <i r="2">
      <x v="6"/>
    </i>
    <i r="1">
      <x v="2"/>
    </i>
    <i r="2">
      <x v="7"/>
    </i>
    <i r="2">
      <x v="8"/>
    </i>
    <i r="2">
      <x v="9"/>
    </i>
    <i r="1">
      <x v="3"/>
    </i>
    <i r="2">
      <x v="10"/>
    </i>
    <i r="2">
      <x v="11"/>
    </i>
    <i r="2">
      <x v="12"/>
    </i>
    <i>
      <x v="13"/>
    </i>
    <i r="1">
      <x/>
    </i>
    <i r="2">
      <x v="1"/>
    </i>
    <i r="2">
      <x v="2"/>
    </i>
    <i r="2">
      <x v="3"/>
    </i>
    <i r="1">
      <x v="1"/>
    </i>
    <i r="2">
      <x v="4"/>
    </i>
    <i r="2">
      <x v="5"/>
    </i>
    <i r="2">
      <x v="6"/>
    </i>
    <i r="1">
      <x v="2"/>
    </i>
    <i r="2">
      <x v="7"/>
    </i>
    <i r="2">
      <x v="8"/>
    </i>
    <i r="2">
      <x v="9"/>
    </i>
    <i r="1">
      <x v="3"/>
    </i>
    <i r="2">
      <x v="10"/>
    </i>
    <i r="2">
      <x v="11"/>
    </i>
    <i r="2">
      <x v="12"/>
    </i>
    <i>
      <x v="14"/>
    </i>
    <i r="1">
      <x/>
    </i>
    <i r="2">
      <x v="1"/>
    </i>
    <i r="2">
      <x v="2"/>
    </i>
    <i r="2">
      <x v="3"/>
    </i>
    <i r="1">
      <x v="1"/>
    </i>
    <i r="2">
      <x v="4"/>
    </i>
    <i r="2">
      <x v="5"/>
    </i>
    <i r="2">
      <x v="6"/>
    </i>
    <i r="1">
      <x v="2"/>
    </i>
    <i r="2">
      <x v="7"/>
    </i>
    <i r="2">
      <x v="8"/>
    </i>
    <i r="2">
      <x v="9"/>
    </i>
    <i r="1">
      <x v="3"/>
    </i>
    <i r="2">
      <x v="10"/>
    </i>
    <i r="2">
      <x v="11"/>
    </i>
    <i r="2">
      <x v="12"/>
    </i>
    <i>
      <x v="15"/>
    </i>
    <i r="1">
      <x/>
    </i>
    <i r="2">
      <x v="1"/>
    </i>
    <i r="2">
      <x v="2"/>
    </i>
    <i r="2">
      <x v="3"/>
    </i>
    <i r="1">
      <x v="1"/>
    </i>
    <i r="2">
      <x v="4"/>
    </i>
    <i r="2">
      <x v="5"/>
    </i>
    <i r="2">
      <x v="6"/>
    </i>
    <i r="1">
      <x v="2"/>
    </i>
    <i r="2">
      <x v="7"/>
    </i>
    <i r="2">
      <x v="8"/>
    </i>
    <i r="2">
      <x v="9"/>
    </i>
    <i r="1">
      <x v="3"/>
    </i>
    <i r="2">
      <x v="10"/>
    </i>
    <i r="2">
      <x v="11"/>
    </i>
    <i r="2">
      <x v="12"/>
    </i>
    <i>
      <x v="16"/>
    </i>
    <i r="1">
      <x/>
    </i>
    <i r="2">
      <x v="1"/>
    </i>
    <i r="2">
      <x v="2"/>
    </i>
    <i r="2">
      <x v="3"/>
    </i>
    <i r="1">
      <x v="1"/>
    </i>
    <i r="2">
      <x v="4"/>
    </i>
    <i r="2">
      <x v="5"/>
    </i>
    <i r="2">
      <x v="6"/>
    </i>
    <i r="1">
      <x v="2"/>
    </i>
    <i r="2">
      <x v="7"/>
    </i>
    <i r="2">
      <x v="8"/>
    </i>
    <i r="2">
      <x v="9"/>
    </i>
    <i r="1">
      <x v="3"/>
    </i>
    <i r="2">
      <x v="10"/>
    </i>
    <i r="2">
      <x v="11"/>
    </i>
    <i r="2">
      <x v="12"/>
    </i>
    <i>
      <x v="17"/>
    </i>
    <i r="1">
      <x/>
    </i>
    <i r="2">
      <x v="1"/>
    </i>
    <i r="2">
      <x v="2"/>
    </i>
    <i r="2">
      <x v="3"/>
    </i>
    <i r="1">
      <x v="1"/>
    </i>
    <i r="2">
      <x v="4"/>
    </i>
    <i r="2">
      <x v="5"/>
    </i>
    <i r="2">
      <x v="6"/>
    </i>
    <i r="1">
      <x v="2"/>
    </i>
    <i r="2">
      <x v="7"/>
    </i>
    <i r="2">
      <x v="8"/>
    </i>
    <i r="2">
      <x v="9"/>
    </i>
    <i r="1">
      <x v="3"/>
    </i>
    <i r="2">
      <x v="10"/>
    </i>
    <i r="2">
      <x v="11"/>
    </i>
    <i r="2">
      <x v="12"/>
    </i>
    <i>
      <x v="18"/>
    </i>
    <i r="1">
      <x/>
    </i>
    <i r="2">
      <x v="1"/>
    </i>
    <i r="2">
      <x v="2"/>
    </i>
    <i r="2">
      <x v="3"/>
    </i>
    <i r="1">
      <x v="1"/>
    </i>
    <i r="2">
      <x v="4"/>
    </i>
    <i r="2">
      <x v="5"/>
    </i>
    <i r="2">
      <x v="6"/>
    </i>
    <i r="1">
      <x v="2"/>
    </i>
    <i r="2">
      <x v="7"/>
    </i>
    <i r="2">
      <x v="8"/>
    </i>
    <i r="2">
      <x v="9"/>
    </i>
    <i r="1">
      <x v="3"/>
    </i>
    <i r="2">
      <x v="10"/>
    </i>
    <i r="2">
      <x v="11"/>
    </i>
    <i r="2">
      <x v="12"/>
    </i>
    <i>
      <x v="19"/>
    </i>
    <i r="1">
      <x/>
    </i>
    <i r="2">
      <x v="1"/>
    </i>
    <i r="2">
      <x v="2"/>
    </i>
    <i r="2">
      <x v="3"/>
    </i>
    <i r="1">
      <x v="1"/>
    </i>
    <i r="2">
      <x v="4"/>
    </i>
    <i r="2">
      <x v="5"/>
    </i>
    <i r="2">
      <x v="6"/>
    </i>
    <i r="1">
      <x v="2"/>
    </i>
    <i r="2">
      <x v="7"/>
    </i>
    <i r="2">
      <x v="8"/>
    </i>
    <i r="2">
      <x v="9"/>
    </i>
    <i r="1">
      <x v="3"/>
    </i>
    <i r="2">
      <x v="10"/>
    </i>
    <i r="2">
      <x v="11"/>
    </i>
    <i r="2">
      <x v="12"/>
    </i>
    <i>
      <x v="20"/>
    </i>
    <i r="1">
      <x/>
    </i>
    <i r="2">
      <x v="1"/>
    </i>
    <i r="2">
      <x v="2"/>
    </i>
    <i r="2">
      <x v="3"/>
    </i>
    <i r="1">
      <x v="1"/>
    </i>
    <i r="2">
      <x v="4"/>
    </i>
    <i r="2">
      <x v="5"/>
    </i>
    <i r="2">
      <x v="6"/>
    </i>
    <i r="1">
      <x v="2"/>
    </i>
    <i r="2">
      <x v="7"/>
    </i>
    <i r="2">
      <x v="8"/>
    </i>
    <i r="2">
      <x v="9"/>
    </i>
    <i r="1">
      <x v="3"/>
    </i>
    <i r="2">
      <x v="10"/>
    </i>
    <i r="2">
      <x v="11"/>
    </i>
    <i r="2">
      <x v="12"/>
    </i>
    <i>
      <x v="21"/>
    </i>
    <i r="1">
      <x/>
    </i>
    <i r="2">
      <x v="1"/>
    </i>
    <i r="2">
      <x v="2"/>
    </i>
    <i r="2">
      <x v="3"/>
    </i>
    <i r="1">
      <x v="1"/>
    </i>
    <i r="2">
      <x v="4"/>
    </i>
    <i r="2">
      <x v="5"/>
    </i>
    <i r="2">
      <x v="6"/>
    </i>
    <i r="1">
      <x v="2"/>
    </i>
    <i r="2">
      <x v="7"/>
    </i>
    <i r="2">
      <x v="8"/>
    </i>
    <i r="2">
      <x v="9"/>
    </i>
    <i r="1">
      <x v="3"/>
    </i>
    <i r="2">
      <x v="10"/>
    </i>
    <i r="2">
      <x v="11"/>
    </i>
    <i r="2">
      <x v="12"/>
    </i>
    <i>
      <x v="22"/>
    </i>
    <i r="1">
      <x/>
    </i>
    <i r="2">
      <x v="1"/>
    </i>
    <i r="2">
      <x v="2"/>
    </i>
    <i r="2">
      <x v="3"/>
    </i>
    <i r="1">
      <x v="1"/>
    </i>
    <i r="2">
      <x v="4"/>
    </i>
    <i r="2">
      <x v="5"/>
    </i>
    <i r="2">
      <x v="6"/>
    </i>
    <i r="1">
      <x v="2"/>
    </i>
    <i r="2">
      <x v="7"/>
    </i>
    <i r="2">
      <x v="8"/>
    </i>
    <i r="2">
      <x v="9"/>
    </i>
    <i r="1">
      <x v="3"/>
    </i>
    <i r="2">
      <x v="10"/>
    </i>
    <i r="2">
      <x v="11"/>
    </i>
    <i r="2">
      <x v="12"/>
    </i>
    <i>
      <x v="23"/>
    </i>
    <i r="1">
      <x/>
    </i>
    <i r="2">
      <x v="1"/>
    </i>
    <i r="2">
      <x v="2"/>
    </i>
    <i r="2">
      <x v="3"/>
    </i>
    <i r="1">
      <x v="1"/>
    </i>
    <i r="2">
      <x v="4"/>
    </i>
    <i r="2">
      <x v="5"/>
    </i>
    <i r="2">
      <x v="6"/>
    </i>
    <i r="1">
      <x v="2"/>
    </i>
    <i r="2">
      <x v="7"/>
    </i>
    <i r="2">
      <x v="8"/>
    </i>
    <i r="2">
      <x v="9"/>
    </i>
    <i r="1">
      <x v="3"/>
    </i>
    <i r="2">
      <x v="10"/>
    </i>
    <i r="2">
      <x v="11"/>
    </i>
    <i r="2">
      <x v="12"/>
    </i>
    <i>
      <x v="24"/>
    </i>
    <i r="1">
      <x/>
    </i>
    <i r="2">
      <x v="1"/>
    </i>
    <i r="2">
      <x v="2"/>
    </i>
    <i r="2">
      <x v="3"/>
    </i>
    <i r="1">
      <x v="1"/>
    </i>
    <i r="2">
      <x v="4"/>
    </i>
    <i r="2">
      <x v="5"/>
    </i>
    <i r="2">
      <x v="6"/>
    </i>
    <i r="1">
      <x v="2"/>
    </i>
    <i r="2">
      <x v="7"/>
    </i>
    <i r="2">
      <x v="8"/>
    </i>
    <i r="2">
      <x v="9"/>
    </i>
    <i r="1">
      <x v="3"/>
    </i>
    <i r="2">
      <x v="10"/>
    </i>
    <i r="2">
      <x v="11"/>
    </i>
    <i r="2">
      <x v="12"/>
    </i>
    <i>
      <x v="25"/>
    </i>
    <i r="1">
      <x/>
    </i>
    <i r="2">
      <x v="1"/>
    </i>
    <i r="2">
      <x v="2"/>
    </i>
    <i r="2">
      <x v="3"/>
    </i>
    <i r="1">
      <x v="1"/>
    </i>
    <i r="2">
      <x v="4"/>
    </i>
    <i r="2">
      <x v="5"/>
    </i>
    <i r="2">
      <x v="6"/>
    </i>
    <i r="1">
      <x v="2"/>
    </i>
    <i r="2">
      <x v="7"/>
    </i>
    <i r="2">
      <x v="8"/>
    </i>
    <i r="2">
      <x v="9"/>
    </i>
    <i r="1">
      <x v="3"/>
    </i>
    <i r="2">
      <x v="10"/>
    </i>
    <i r="2">
      <x v="11"/>
    </i>
    <i r="2">
      <x v="12"/>
    </i>
    <i>
      <x v="26"/>
    </i>
    <i r="1">
      <x/>
    </i>
    <i r="2">
      <x v="1"/>
    </i>
    <i r="2">
      <x v="2"/>
    </i>
    <i r="2">
      <x v="3"/>
    </i>
  </rowItems>
  <colItems count="1">
    <i/>
  </colItems>
  <pageFields count="1">
    <pageField fld="4" hier="-1"/>
  </pageFields>
  <dataFields count="1">
    <dataField name="Soma de Saída de Caixa Total" fld="17" baseField="0" baseItem="0" numFmtId="176"/>
  </dataFields>
  <chartFormats count="1">
    <chartFormat chart="2"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queryTables/queryTable1.xml><?xml version="1.0" encoding="utf-8"?>
<queryTable xmlns="http://schemas.openxmlformats.org/spreadsheetml/2006/main" name="CDI" refreshOnLoad="1" adjustColumnWidth="0" connectionId="1" autoFormatId="16" applyNumberFormats="0" applyBorderFormats="0" applyFontFormats="0" applyPatternFormats="0" applyAlignmentFormats="0" applyWidthHeightFormats="0">
  <queryTableRefresh nextId="3">
    <queryTableFields count="2">
      <queryTableField id="1" name="DATA" tableColumnId="1"/>
      <queryTableField id="2" name="VAR" tableColumnId="2"/>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PLAN_MENSAL" displayName="PLAN_MENSAL" ref="A2:N3" totalsRowShown="0" headerRowDxfId="59" dataDxfId="57" headerRowBorderDxfId="58" tableBorderDxfId="56">
  <tableColumns count="14">
    <tableColumn id="1" name="Seq." dataDxfId="55">
      <calculatedColumnFormula>PU_MÊS[[#This Row],[Seq.]]</calculatedColumnFormula>
    </tableColumn>
    <tableColumn id="2" name="Evento" dataDxfId="54" dataCellStyle="Porcentagem"/>
    <tableColumn id="3" name="Data Aniversário" dataDxfId="53">
      <calculatedColumnFormula>PU_MÊS[[#This Row],[Data Aniversário]]</calculatedColumnFormula>
    </tableColumn>
    <tableColumn id="4" name="Data Pagamento" dataDxfId="52">
      <calculatedColumnFormula>PU_MÊS[[#This Row],[Data Pagamento]]</calculatedColumnFormula>
    </tableColumn>
    <tableColumn id="7" name="Saldo Atualizado" dataDxfId="51" dataCellStyle="Vírgula">
      <calculatedColumnFormula>SUMIFS(PARÂMETROS!I:I,PARÂMETROS!H:H,"&lt;"&amp;C3)*PU_MÊS[[#This Row],[VNA]]</calculatedColumnFormula>
    </tableColumn>
    <tableColumn id="8" name="Saldo Total" dataDxfId="50" dataCellStyle="Vírgula">
      <calculatedColumnFormula>SUMIFS(PARÂMETROS!I:I,PARÂMETROS!H:H,"&lt;"&amp;C3)*PU_MÊS[[#This Row],[PU]]</calculatedColumnFormula>
    </tableColumn>
    <tableColumn id="17" name="Juros" dataDxfId="49" dataCellStyle="Vírgula">
      <calculatedColumnFormula>SUMIFS(PARÂMETROS!I:I,PARÂMETROS!H:H,"&lt;"&amp;C3)*PU_MÊS[[#This Row],[JUROS]]</calculatedColumnFormula>
    </tableColumn>
    <tableColumn id="10" name="Juros Pagos" dataDxfId="48">
      <calculatedColumnFormula>SUMIFS(PARÂMETROS!I:I,PARÂMETROS!H:H,"&lt;"&amp;C3)*PU_MÊS[[#This Row],[JUROS PAGOS]]</calculatedColumnFormula>
    </tableColumn>
    <tableColumn id="11" name="Amortização Ordinária" dataDxfId="47">
      <calculatedColumnFormula>SUMIFS(PARÂMETROS!I:I,PARÂMETROS!H:H,"&lt;"&amp;C3)*PU_MÊS[[#This Row],[Amortização Ordinária]]</calculatedColumnFormula>
    </tableColumn>
    <tableColumn id="12" name="Amortização Extra" dataDxfId="46">
      <calculatedColumnFormula>SUMIFS(PARÂMETROS!I:I,PARÂMETROS!H:H,"&lt;"&amp;C3)*PU_MÊS[[#This Row],[Amortização Extra]]</calculatedColumnFormula>
    </tableColumn>
    <tableColumn id="13" name="Incorporação de Juros" dataDxfId="45" dataCellStyle="Vírgula">
      <calculatedColumnFormula>SUMIFS(PARÂMETROS!I:I,PARÂMETROS!H:H,"&lt;"&amp;C3)*PU_MÊS[[#This Row],[Incorporação de Juros]]</calculatedColumnFormula>
    </tableColumn>
    <tableColumn id="14" name="Saldo Residual" dataDxfId="44">
      <calculatedColumnFormula>SUMIFS(PARÂMETROS!I:I,PARÂMETROS!H:H,"&lt;"&amp;C3)*PU_MÊS[[#This Row],[Saldo Residual]]</calculatedColumnFormula>
    </tableColumn>
    <tableColumn id="15" name="Saída de Caixa Total" dataDxfId="43" dataCellStyle="Vírgula">
      <calculatedColumnFormula>SUMIFS(PARÂMETROS!I:I,PARÂMETROS!H:H,"&lt;"&amp;C3)*PU_MÊS[[#This Row],[PMT]]</calculatedColumnFormula>
    </tableColumn>
    <tableColumn id="20" name="Evento Genérico" dataDxfId="42" dataCellStyle="Vírgula">
      <calculatedColumnFormula>SUMIFS(PARÂMETROS!I:I,PARÂMETROS!H:H,"&lt;"&amp;C3)*PU_MÊS[[#This Row],[Evento Genérico]]</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2" name="PU_MÊS" displayName="PU_MÊS" ref="A2:T3" totalsRowShown="0" headerRowDxfId="40" dataDxfId="38" headerRowBorderDxfId="39" tableBorderDxfId="37">
  <tableColumns count="20">
    <tableColumn id="1" name="Seq." dataDxfId="36">
      <calculatedColumnFormula>A2+1</calculatedColumnFormula>
    </tableColumn>
    <tableColumn id="2" name="Evento" dataDxfId="35" dataCellStyle="Porcentagem"/>
    <tableColumn id="3" name="Data Aniversário" dataDxfId="34">
      <calculatedColumnFormula>VLOOKUP(A3,AGENDA!A:B,2,0)</calculatedColumnFormula>
    </tableColumn>
    <tableColumn id="4" name="Data Pagamento" dataDxfId="33">
      <calculatedColumnFormula>INDEX(PU_DIA!F:F,MATCH(PU_MÊS!C3,PU_DIA!C:C,0))</calculatedColumnFormula>
    </tableColumn>
    <tableColumn id="5" name="Dias" dataDxfId="32">
      <calculatedColumnFormula>IF(C3&lt;data_limit,"Vencido",IF(base_calc=252,NETWORKDAYS(data_limit,C3,holiday)-1,DAYS360(data_limit,C3,0)))</calculatedColumnFormula>
    </tableColumn>
    <tableColumn id="19" name="FATOR IGPM" dataDxfId="31">
      <calculatedColumnFormula>INDEX(PU_DIA!M:M,MATCH(PU_MÊS!C3,PU_DIA!C:C,0))</calculatedColumnFormula>
    </tableColumn>
    <tableColumn id="18" name="FATOR REMUNERAÇÃO" dataDxfId="30">
      <calculatedColumnFormula>INDEX(PU_DIA!Q:Q,MATCH(PU_MÊS!C3,PU_DIA!C:C,0))</calculatedColumnFormula>
    </tableColumn>
    <tableColumn id="6" name="VNE" dataDxfId="29" dataCellStyle="Vírgula">
      <calculatedColumnFormula>INDEX(PU_DIA!R:R,MATCH(PU_MÊS!C3,PU_DIA!C:C,0))</calculatedColumnFormula>
    </tableColumn>
    <tableColumn id="7" name="VNA" dataDxfId="28" dataCellStyle="Vírgula">
      <calculatedColumnFormula>INDEX(PU_DIA!S:S,MATCH(PU_MÊS!C3,PU_DIA!C:C,0))</calculatedColumnFormula>
    </tableColumn>
    <tableColumn id="8" name="JUROS" dataDxfId="27" dataCellStyle="Vírgula">
      <calculatedColumnFormula>INDEX(PU_DIA!T:T,MATCH(PU_MÊS!C3,PU_DIA!C:C,0))</calculatedColumnFormula>
    </tableColumn>
    <tableColumn id="17" name="JUROS PAGOS" dataDxfId="26" dataCellStyle="Vírgula">
      <calculatedColumnFormula>INDEX(PU_DIA!U:U,MATCH(PU_MÊS!C3,PU_DIA!C:C,0))</calculatedColumnFormula>
    </tableColumn>
    <tableColumn id="9" name="PU" dataDxfId="25">
      <calculatedColumnFormula>INDEX(PU_DIA!V:V,MATCH(PU_MÊS!C3,PU_DIA!C:C,0))</calculatedColumnFormula>
    </tableColumn>
    <tableColumn id="10" name="Amortização Ordinária" dataDxfId="24">
      <calculatedColumnFormula>INDEX(PU_DIA!W:W,MATCH(PU_MÊS!C3,PU_DIA!C:C,0))</calculatedColumnFormula>
    </tableColumn>
    <tableColumn id="11" name="Amortização Extra" dataDxfId="23">
      <calculatedColumnFormula>INDEX(PU_DIA!X:X,MATCH(PU_MÊS!C3,PU_DIA!C:C,0))</calculatedColumnFormula>
    </tableColumn>
    <tableColumn id="12" name="Incorporação de Juros" dataDxfId="22">
      <calculatedColumnFormula>INDEX(PU_DIA!Y:Y,MATCH(PU_MÊS!C3,PU_DIA!C:C,0))</calculatedColumnFormula>
    </tableColumn>
    <tableColumn id="13" name="PMT" dataDxfId="21" dataCellStyle="Vírgula">
      <calculatedColumnFormula>INDEX(PU_DIA!Z:Z,MATCH(PU_MÊS!C3,PU_DIA!C:C,0))</calculatedColumnFormula>
    </tableColumn>
    <tableColumn id="14" name="Saldo Residual" dataDxfId="20">
      <calculatedColumnFormula>INDEX(PU_DIA!AA:AA,MATCH(PU_MÊS!C3,PU_DIA!C:C,0))</calculatedColumnFormula>
    </tableColumn>
    <tableColumn id="15" name="Saída de Caixa Total" dataDxfId="19" dataCellStyle="Vírgula">
      <calculatedColumnFormula>INDEX(PU_DIA!AB:AB,MATCH(PU_MÊS!C3,PU_DIA!C:C,0))</calculatedColumnFormula>
    </tableColumn>
    <tableColumn id="16" name="Saída de Caixa VP" dataDxfId="18" dataCellStyle="Vírgula">
      <calculatedColumnFormula>IF(E3="Vencido",E3,R3/(1+_xlfn.MAXIFS(PARÂMETROS!J:J,PARÂMETROS!H:H,"&lt;="&amp;PU_MÊS[[#This Row],[Data Aniversário]]))^(E3/base_calc))</calculatedColumnFormula>
    </tableColumn>
    <tableColumn id="20" name="Evento Genérico" dataDxfId="17" dataCellStyle="Vírgula"/>
  </tableColumns>
  <tableStyleInfo name="TableStyleLight11" showFirstColumn="0" showLastColumn="0" showRowStripes="1" showColumnStripes="0"/>
</table>
</file>

<file path=xl/tables/table3.xml><?xml version="1.0" encoding="utf-8"?>
<table xmlns="http://schemas.openxmlformats.org/spreadsheetml/2006/main" id="3" name="Agenda" displayName="Agenda" ref="A1:I3" totalsRowShown="0" headerRowDxfId="14" headerRowBorderDxfId="13">
  <tableColumns count="9">
    <tableColumn id="8" name="Seq." dataDxfId="12"/>
    <tableColumn id="1" name="Data Aniversário" dataDxfId="11"/>
    <tableColumn id="11" name="Corrigir" dataDxfId="10"/>
    <tableColumn id="9" name="DCT/DUT" dataDxfId="9"/>
    <tableColumn id="7" name="Referência CM -1 " dataDxfId="8">
      <calculatedColumnFormula>IF(Agenda[[#This Row],[Corrigir]]="N","-",DATE(YEAR(EDATE(Agenda[[#This Row],[Data Aniversário]],index_def-per_niver_n)),MONTH(EDATE(Agenda[[#This Row],[Data Aniversário]],index_def-per_niver_n)),1))</calculatedColumnFormula>
    </tableColumn>
    <tableColumn id="10" name="Referência CM" dataDxfId="7">
      <calculatedColumnFormula>EDATE(Agenda[[#This Row],[Data Aniversário]],index_def-1)</calculatedColumnFormula>
    </tableColumn>
    <tableColumn id="2" name="Amortização Ordinária" dataDxfId="6" dataCellStyle="Porcentagem"/>
    <tableColumn id="3" name="Amortização Extra" dataDxfId="5" dataCellStyle="Porcentagem"/>
    <tableColumn id="6" name="Incorporação de Juros" dataDxfId="4"/>
  </tableColumns>
  <tableStyleInfo name="Product Price List" showFirstColumn="0" showLastColumn="0" showRowStripes="0" showColumnStripes="0"/>
  <extLst>
    <ext xmlns:x14="http://schemas.microsoft.com/office/spreadsheetml/2009/9/main" uri="{504A1905-F514-4f6f-8877-14C23A59335A}">
      <x14:table altText="Tabela de Vendas" altTextSummary="Histórico de dados de vendas, como Código do Produto, Nome do Produto, Data do Preço, Preço de Varejo por Unidade, Preço de Atacado, Unidades Vendidas (varejo), Unidades Vendidas (atacado), Total de Vendas (em unidades) e Total de Vendas (em reais). "/>
    </ext>
  </extLst>
</table>
</file>

<file path=xl/tables/table4.xml><?xml version="1.0" encoding="utf-8"?>
<table xmlns="http://schemas.openxmlformats.org/spreadsheetml/2006/main" id="5" name="Tabela_CDI" displayName="Tabela_CDI" ref="A1:B339" tableType="queryTable" totalsRowShown="0" headerRowDxfId="3" dataDxfId="2">
  <autoFilter ref="A1:B339"/>
  <sortState ref="A2:B339">
    <sortCondition descending="1" ref="A1"/>
  </sortState>
  <tableColumns count="2">
    <tableColumn id="1" uniqueName="1" name="DATA" queryTableFieldId="1" dataDxfId="1"/>
    <tableColumn id="2" uniqueName="2" name="VAR" queryTableFieldId="2" dataDxfId="0"/>
  </tableColumns>
  <tableStyleInfo name="Product Price List" showFirstColumn="0" showLastColumn="0" showRowStripes="1" showColumnStripes="0"/>
</table>
</file>

<file path=xl/theme/theme1.xml><?xml version="1.0" encoding="utf-8"?>
<a:theme xmlns:a="http://schemas.openxmlformats.org/drawingml/2006/main" name="Office Theme">
  <a:themeElements>
    <a:clrScheme name="Product Price List">
      <a:dk1>
        <a:srgbClr val="000000"/>
      </a:dk1>
      <a:lt1>
        <a:srgbClr val="FFFFFF"/>
      </a:lt1>
      <a:dk2>
        <a:srgbClr val="000000"/>
      </a:dk2>
      <a:lt2>
        <a:srgbClr val="FFFFFF"/>
      </a:lt2>
      <a:accent1>
        <a:srgbClr val="39ADDC"/>
      </a:accent1>
      <a:accent2>
        <a:srgbClr val="F47836"/>
      </a:accent2>
      <a:accent3>
        <a:srgbClr val="2CB15A"/>
      </a:accent3>
      <a:accent4>
        <a:srgbClr val="DB4D75"/>
      </a:accent4>
      <a:accent5>
        <a:srgbClr val="EAAD21"/>
      </a:accent5>
      <a:accent6>
        <a:srgbClr val="895EA7"/>
      </a:accent6>
      <a:hlink>
        <a:srgbClr val="39ADDC"/>
      </a:hlink>
      <a:folHlink>
        <a:srgbClr val="895EA7"/>
      </a:folHlink>
    </a:clrScheme>
    <a:fontScheme name="Produt Price List">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dimension ref="A1:I50"/>
  <sheetViews>
    <sheetView showGridLines="0" zoomScale="70" zoomScaleNormal="70" workbookViewId="0"/>
  </sheetViews>
  <sheetFormatPr defaultRowHeight="13.5" x14ac:dyDescent="0.25"/>
  <cols>
    <col min="1" max="1" width="3.140625" customWidth="1"/>
    <col min="2" max="2" width="29.140625" bestFit="1" customWidth="1"/>
    <col min="3" max="3" width="25" customWidth="1"/>
    <col min="4" max="4" width="8.85546875" customWidth="1"/>
    <col min="5" max="5" width="35.140625" style="35" bestFit="1" customWidth="1"/>
    <col min="6" max="6" width="26.85546875" style="35" customWidth="1"/>
    <col min="8" max="8" width="25" bestFit="1" customWidth="1"/>
    <col min="9" max="9" width="23.28515625" bestFit="1" customWidth="1"/>
  </cols>
  <sheetData>
    <row r="1" spans="1:6" x14ac:dyDescent="0.25">
      <c r="A1" s="1" t="s">
        <v>166</v>
      </c>
    </row>
    <row r="2" spans="1:6" x14ac:dyDescent="0.25">
      <c r="B2" s="91" t="s">
        <v>116</v>
      </c>
      <c r="C2" s="92"/>
      <c r="D2" s="45"/>
      <c r="E2" s="91" t="s">
        <v>115</v>
      </c>
      <c r="F2" s="92"/>
    </row>
    <row r="3" spans="1:6" x14ac:dyDescent="0.25">
      <c r="B3" s="44" t="s">
        <v>19</v>
      </c>
      <c r="C3" s="56" t="s">
        <v>124</v>
      </c>
      <c r="D3" s="45"/>
      <c r="E3" s="44" t="s">
        <v>102</v>
      </c>
      <c r="F3" s="56" t="str">
        <f>INDEX([1]GENERAL!$F:$F,MATCH($C$3,[1]GENERAL!$B:$B,0))</f>
        <v>NOVA</v>
      </c>
    </row>
    <row r="4" spans="1:6" x14ac:dyDescent="0.25">
      <c r="B4" s="44" t="s">
        <v>20</v>
      </c>
      <c r="C4" s="56" t="str">
        <f>INDEX([1]GENERAL!$E:$E,MATCH($C$3,[1]GENERAL!$B:$B,0))</f>
        <v>CONFIDERE</v>
      </c>
      <c r="D4" s="45"/>
      <c r="E4" s="44" t="str">
        <f t="shared" ref="E4" si="0">B4</f>
        <v>Apelido</v>
      </c>
      <c r="F4" s="56" t="str">
        <f>C4</f>
        <v>CONFIDERE</v>
      </c>
    </row>
    <row r="5" spans="1:6" s="1" customFormat="1" x14ac:dyDescent="0.25">
      <c r="B5" s="44" t="s">
        <v>31</v>
      </c>
      <c r="C5" s="46" t="str">
        <f>INDEX([1]GENERAL!$J:$J,MATCH($C$3,[1]GENERAL!$B:$B,0))</f>
        <v>Única</v>
      </c>
      <c r="D5" s="45"/>
      <c r="E5" s="44" t="s">
        <v>70</v>
      </c>
      <c r="F5" s="57" t="e">
        <f>VLOOKUP(COUNTIF(PU_MÊS!C:C,"&lt;"&amp;data_limit)+1,PU_MÊS!A:C,3,0)</f>
        <v>#N/A</v>
      </c>
    </row>
    <row r="6" spans="1:6" s="1" customFormat="1" x14ac:dyDescent="0.25">
      <c r="B6" s="44" t="s">
        <v>89</v>
      </c>
      <c r="C6" s="46" t="str">
        <f>INDEX([1]GENERAL!$C:$C,MATCH($C$3,[1]GENERAL!$B:$B,0))</f>
        <v>12L0022128</v>
      </c>
      <c r="D6" s="45"/>
      <c r="E6" s="44" t="str">
        <f>B6</f>
        <v>IF</v>
      </c>
      <c r="F6" s="46" t="str">
        <f>C6</f>
        <v>12L0022128</v>
      </c>
    </row>
    <row r="7" spans="1:6" s="1" customFormat="1" x14ac:dyDescent="0.25">
      <c r="B7" s="44" t="s">
        <v>90</v>
      </c>
      <c r="C7" s="46" t="str">
        <f>INDEX([1]GENERAL!$D:$D,MATCH($C$3,[1]GENERAL!$B:$B,0))</f>
        <v>BRNSECCRI058</v>
      </c>
      <c r="D7" s="45"/>
      <c r="E7" s="44" t="s">
        <v>90</v>
      </c>
      <c r="F7" s="46" t="str">
        <f>INDEX([1]GENERAL!$D:$D,MATCH($C$3,[1]GENERAL!$B:$B,0))</f>
        <v>BRNSECCRI058</v>
      </c>
    </row>
    <row r="8" spans="1:6" x14ac:dyDescent="0.25">
      <c r="B8" s="44" t="s">
        <v>21</v>
      </c>
      <c r="C8" s="46">
        <f>INDEX([1]GENERAL!$H:$H,MATCH($C$3,[1]GENERAL!$B:$B,0))</f>
        <v>1</v>
      </c>
      <c r="D8" s="45"/>
      <c r="E8" s="44" t="s">
        <v>21</v>
      </c>
      <c r="F8" s="46">
        <f>INDEX([1]GENERAL!$H:$H,MATCH($C$3,[1]GENERAL!$B:$B,0))</f>
        <v>1</v>
      </c>
    </row>
    <row r="9" spans="1:6" x14ac:dyDescent="0.25">
      <c r="B9" s="44" t="s">
        <v>22</v>
      </c>
      <c r="C9" s="46">
        <f>INDEX([1]GENERAL!$I:$I,MATCH($C$3,[1]GENERAL!$B:$B,0))</f>
        <v>6</v>
      </c>
      <c r="D9" s="45"/>
      <c r="E9" s="44" t="s">
        <v>22</v>
      </c>
      <c r="F9" s="46">
        <f>INDEX([1]GENERAL!$I:$I,MATCH($C$3,[1]GENERAL!$B:$B,0))</f>
        <v>6</v>
      </c>
    </row>
    <row r="10" spans="1:6" x14ac:dyDescent="0.25">
      <c r="B10" s="44" t="s">
        <v>75</v>
      </c>
      <c r="C10" s="46" t="str">
        <f>INDEX([1]GENERAL!$G:$G,MATCH($C$3,[1]GENERAL!$B:$B,0))</f>
        <v>Ativo</v>
      </c>
      <c r="D10" s="45"/>
      <c r="E10" s="44" t="s">
        <v>3</v>
      </c>
      <c r="F10" s="79">
        <f>C23</f>
        <v>178</v>
      </c>
    </row>
    <row r="11" spans="1:6" x14ac:dyDescent="0.25">
      <c r="B11" s="84"/>
      <c r="C11" s="84"/>
      <c r="D11" s="45"/>
      <c r="E11" s="84"/>
      <c r="F11" s="84"/>
    </row>
    <row r="12" spans="1:6" x14ac:dyDescent="0.25">
      <c r="B12" s="91" t="s">
        <v>117</v>
      </c>
      <c r="C12" s="92"/>
      <c r="D12" s="45"/>
      <c r="E12" s="91" t="s">
        <v>108</v>
      </c>
      <c r="F12" s="92"/>
    </row>
    <row r="13" spans="1:6" x14ac:dyDescent="0.25">
      <c r="B13" s="44" t="s">
        <v>23</v>
      </c>
      <c r="C13" s="47">
        <f>INDEX([1]GENERAL!$Q:$Q,MATCH($C$3,[1]GENERAL!$B:$B,0))</f>
        <v>41264</v>
      </c>
      <c r="D13" s="45"/>
      <c r="E13" s="44" t="s">
        <v>12</v>
      </c>
      <c r="F13" s="48" t="e">
        <f>INDEX(PU_MÊS!$I:$I,MATCH(dt_aniversário_atual,PU_MÊS!$C:$C,0))</f>
        <v>#N/A</v>
      </c>
    </row>
    <row r="14" spans="1:6" x14ac:dyDescent="0.25">
      <c r="B14" s="44" t="s">
        <v>26</v>
      </c>
      <c r="C14" s="47">
        <f>INDEX([1]GENERAL!$T:$T,MATCH($C$3,[1]GENERAL!$B:$B,0))</f>
        <v>41295</v>
      </c>
      <c r="D14" s="45"/>
      <c r="E14" s="44" t="s">
        <v>13</v>
      </c>
      <c r="F14" s="48" t="e">
        <f>INDEX(PU_MÊS!$L:$L,MATCH(dt_aniversário_atual,PU_MÊS!$C:$C,0))</f>
        <v>#N/A</v>
      </c>
    </row>
    <row r="15" spans="1:6" x14ac:dyDescent="0.25">
      <c r="B15" s="44" t="s">
        <v>24</v>
      </c>
      <c r="C15" s="47">
        <f>INDEX([1]GENERAL!$S:$S,MATCH($C$3,[1]GENERAL!$B:$B,0))</f>
        <v>50485</v>
      </c>
      <c r="D15" s="45"/>
      <c r="E15" s="44" t="s">
        <v>64</v>
      </c>
      <c r="F15" s="48" t="e">
        <f>INDEX(PU_MÊS!$J:$J,MATCH(dt_aniversário_atual,PU_MÊS!$C:$C,0))</f>
        <v>#N/A</v>
      </c>
    </row>
    <row r="16" spans="1:6" x14ac:dyDescent="0.25">
      <c r="B16" s="44" t="s">
        <v>53</v>
      </c>
      <c r="C16" s="85">
        <f>INDEX([1]GENERAL!$X:$X,MATCH(CAPA!$C$3,[1]GENERAL!$B:$B,0))</f>
        <v>2</v>
      </c>
      <c r="D16" s="45"/>
      <c r="E16" s="81" t="s">
        <v>17</v>
      </c>
      <c r="F16" s="48" t="e">
        <f>INDEX(PU_MÊS!$Q:$Q,MATCH(dt_aniversário_atual,PU_MÊS!$C:$C,0))</f>
        <v>#N/A</v>
      </c>
    </row>
    <row r="17" spans="2:9" x14ac:dyDescent="0.25">
      <c r="B17" s="45"/>
      <c r="C17" s="45"/>
      <c r="D17" s="45"/>
      <c r="E17" s="45"/>
      <c r="F17" s="84"/>
    </row>
    <row r="18" spans="2:9" x14ac:dyDescent="0.25">
      <c r="B18" s="91" t="s">
        <v>121</v>
      </c>
      <c r="C18" s="92"/>
      <c r="D18" s="45"/>
      <c r="E18" s="91" t="s">
        <v>111</v>
      </c>
      <c r="F18" s="92"/>
    </row>
    <row r="19" spans="2:9" x14ac:dyDescent="0.25">
      <c r="B19" s="44" t="s">
        <v>30</v>
      </c>
      <c r="C19" s="48">
        <f>INDEX([1]GENERAL!$Z:$Z,MATCH($C$3,[1]GENERAL!$B:$B,0))</f>
        <v>178635000</v>
      </c>
      <c r="D19" s="45"/>
      <c r="E19" s="81" t="s">
        <v>106</v>
      </c>
      <c r="F19" s="48" t="e">
        <f>INDEX(PU_MÊS!$M:$M,MATCH(dt_aniversário_atual,PU_MÊS!$C:$C,0))</f>
        <v>#N/A</v>
      </c>
    </row>
    <row r="20" spans="2:9" x14ac:dyDescent="0.25">
      <c r="B20" s="44" t="s">
        <v>25</v>
      </c>
      <c r="C20" s="48">
        <f>INDEX([1]GENERAL!$AA:$AA,MATCH($C$3,[1]GENERAL!$B:$B,0))</f>
        <v>1003567.4157303401</v>
      </c>
      <c r="D20" s="45"/>
      <c r="E20" s="81" t="s">
        <v>107</v>
      </c>
      <c r="F20" s="82" t="e">
        <f>INDEX(AGENDA!$G:$G,MATCH(dt_aniversário_atual,AGENDA!$B:$B,0))</f>
        <v>#N/A</v>
      </c>
      <c r="I20" s="33"/>
    </row>
    <row r="21" spans="2:9" x14ac:dyDescent="0.25">
      <c r="B21" s="44" t="s">
        <v>32</v>
      </c>
      <c r="C21" s="46">
        <f>INDEX([1]GENERAL!$Y:$Y,MATCH($C$3,[1]GENERAL!$B:$B,0))</f>
        <v>178</v>
      </c>
      <c r="D21" s="45"/>
      <c r="E21" s="44" t="s">
        <v>99</v>
      </c>
      <c r="F21" s="48" t="e">
        <f>INDEX(PU_MÊS!$K:$K,MATCH(dt_aniversário_atual,PU_MÊS!$C:$C,0))</f>
        <v>#N/A</v>
      </c>
      <c r="I21" s="33"/>
    </row>
    <row r="22" spans="2:9" x14ac:dyDescent="0.25">
      <c r="B22" s="75" t="s">
        <v>51</v>
      </c>
      <c r="C22" s="48">
        <f>pu*C23</f>
        <v>178635000.00000054</v>
      </c>
      <c r="D22" s="45"/>
      <c r="E22" s="81" t="s">
        <v>105</v>
      </c>
      <c r="F22" s="48" t="e">
        <f>INDEX(PU_MÊS!$N:$N,MATCH(dt_aniversário_atual,PU_MÊS!$C:$C,0))</f>
        <v>#N/A</v>
      </c>
    </row>
    <row r="23" spans="2:9" x14ac:dyDescent="0.25">
      <c r="B23" s="75" t="s">
        <v>50</v>
      </c>
      <c r="C23" s="46">
        <f>SUM(PARÂMETROS!I:I)</f>
        <v>178</v>
      </c>
      <c r="D23" s="45"/>
      <c r="E23" s="81" t="s">
        <v>104</v>
      </c>
      <c r="F23" s="82" t="e">
        <f>INDEX(AGENDA!$H:$H,MATCH(dt_aniversário_atual,AGENDA!$B:$B,0))</f>
        <v>#N/A</v>
      </c>
      <c r="H23" s="1"/>
      <c r="I23" s="1"/>
    </row>
    <row r="24" spans="2:9" x14ac:dyDescent="0.25">
      <c r="B24" s="45"/>
      <c r="C24" s="45"/>
      <c r="D24" s="45"/>
      <c r="E24" s="44" t="s">
        <v>15</v>
      </c>
      <c r="F24" s="48" t="e">
        <f>INDEX(PU_MÊS!$P:$P,MATCH(dt_aniversário_atual,PU_MÊS!$C:$C,0))</f>
        <v>#N/A</v>
      </c>
      <c r="H24" s="1"/>
      <c r="I24" s="1"/>
    </row>
    <row r="25" spans="2:9" x14ac:dyDescent="0.25">
      <c r="B25" s="91" t="s">
        <v>118</v>
      </c>
      <c r="C25" s="92"/>
      <c r="D25" s="45"/>
      <c r="E25" s="44" t="s">
        <v>101</v>
      </c>
      <c r="F25" s="48" t="e">
        <f>INDEX(PU_MÊS!$X:$X,MATCH(dt_aniversário_atual,PU_MÊS!$C:$C,0))</f>
        <v>#N/A</v>
      </c>
      <c r="H25" s="1"/>
      <c r="I25" s="1"/>
    </row>
    <row r="26" spans="2:9" x14ac:dyDescent="0.25">
      <c r="B26" s="44" t="s">
        <v>29</v>
      </c>
      <c r="C26" s="49">
        <f>INDEX([1]GENERAL!$AJ:$AJ,MATCH($C$3,[1]GENERAL!$B:$B,0))</f>
        <v>6.25E-2</v>
      </c>
      <c r="D26" s="45"/>
      <c r="E26" s="44" t="s">
        <v>98</v>
      </c>
      <c r="F26" s="48" t="e">
        <f>INDEX(PU_MÊS!$O:$O,MATCH(dt_aniversário_atual,PU_MÊS!$C:$C,0))</f>
        <v>#N/A</v>
      </c>
      <c r="H26" s="1"/>
      <c r="I26" s="1"/>
    </row>
    <row r="27" spans="2:9" x14ac:dyDescent="0.25">
      <c r="B27" s="44" t="s">
        <v>27</v>
      </c>
      <c r="C27" s="46" t="str">
        <f>INDEX([1]GENERAL!$AC:$AC,MATCH(CAPA!$C$3,[1]GENERAL!$B:$B,0))</f>
        <v>IGP-M</v>
      </c>
      <c r="D27" s="45"/>
      <c r="E27" s="45"/>
      <c r="F27" s="84"/>
      <c r="G27" s="1"/>
      <c r="H27" s="1"/>
      <c r="I27" s="1"/>
    </row>
    <row r="28" spans="2:9" x14ac:dyDescent="0.25">
      <c r="B28" s="44" t="s">
        <v>28</v>
      </c>
      <c r="C28" s="50">
        <f>INDEX([1]GENERAL!$AG:$AG,MATCH(CAPA!$C$3,[1]GENERAL!$B:$B,0))</f>
        <v>1</v>
      </c>
      <c r="D28" s="45"/>
      <c r="E28" s="91" t="s">
        <v>109</v>
      </c>
      <c r="F28" s="92"/>
      <c r="H28" s="1"/>
      <c r="I28" s="1"/>
    </row>
    <row r="29" spans="2:9" x14ac:dyDescent="0.25">
      <c r="B29" s="44" t="s">
        <v>119</v>
      </c>
      <c r="C29" s="86">
        <f>INDEX([1]GENERAL!$AE:$AE,MATCH(CAPA!$C$3,[1]GENERAL!$B:$B,0))</f>
        <v>-1</v>
      </c>
      <c r="D29" s="45"/>
      <c r="E29" s="81" t="s">
        <v>100</v>
      </c>
      <c r="F29" s="48" t="e">
        <f>F19*F10</f>
        <v>#N/A</v>
      </c>
      <c r="H29" s="1"/>
      <c r="I29" s="1"/>
    </row>
    <row r="30" spans="2:9" x14ac:dyDescent="0.25">
      <c r="B30" s="44" t="s">
        <v>33</v>
      </c>
      <c r="C30" s="46">
        <f>INDEX([1]GENERAL!$AL:$AL,MATCH($C$3,[1]GENERAL!$B:$B,0))</f>
        <v>360</v>
      </c>
      <c r="D30" s="45"/>
      <c r="E30" s="44" t="s">
        <v>99</v>
      </c>
      <c r="F30" s="48" t="e">
        <f>F10*F21</f>
        <v>#N/A</v>
      </c>
      <c r="H30" s="1"/>
      <c r="I30" s="1"/>
    </row>
    <row r="31" spans="2:9" x14ac:dyDescent="0.25">
      <c r="B31" s="45"/>
      <c r="C31" s="45"/>
      <c r="D31" s="45"/>
      <c r="E31" s="81" t="s">
        <v>103</v>
      </c>
      <c r="F31" s="48" t="e">
        <f>F10*F22</f>
        <v>#N/A</v>
      </c>
      <c r="H31" s="1"/>
      <c r="I31" s="1"/>
    </row>
    <row r="32" spans="2:9" x14ac:dyDescent="0.25">
      <c r="B32" s="91" t="s">
        <v>120</v>
      </c>
      <c r="C32" s="92"/>
      <c r="D32" s="45"/>
      <c r="E32" s="44" t="s">
        <v>110</v>
      </c>
      <c r="F32" s="48" t="e">
        <f>INDEX(PU_MÊS!$R:$R,MATCH(dt_aniversário_atual,PU_MÊS!$C:$C,0))</f>
        <v>#N/A</v>
      </c>
      <c r="H32" s="1"/>
      <c r="I32" s="1"/>
    </row>
    <row r="33" spans="2:9" x14ac:dyDescent="0.25">
      <c r="B33" s="45"/>
      <c r="C33" s="44" t="b">
        <v>1</v>
      </c>
      <c r="D33" s="45"/>
      <c r="E33" s="84"/>
      <c r="F33" s="84"/>
      <c r="H33" s="1"/>
      <c r="I33" s="1"/>
    </row>
    <row r="34" spans="2:9" x14ac:dyDescent="0.25">
      <c r="B34" s="44" t="s">
        <v>71</v>
      </c>
      <c r="C34" s="57">
        <v>42916</v>
      </c>
      <c r="D34" s="87"/>
      <c r="E34" s="91" t="s">
        <v>122</v>
      </c>
      <c r="F34" s="92"/>
      <c r="H34" s="1"/>
      <c r="I34" s="1"/>
    </row>
    <row r="35" spans="2:9" x14ac:dyDescent="0.25">
      <c r="B35" s="44" t="s">
        <v>79</v>
      </c>
      <c r="C35" s="51" t="e">
        <f>SUMIFS(PARÂMETROS!I:I,PARÂMETROS!H:H,"&lt;"&amp;data_limit)*C36</f>
        <v>#N/A</v>
      </c>
      <c r="D35" s="87"/>
      <c r="E35" s="75" t="s">
        <v>112</v>
      </c>
      <c r="F35" s="48" t="str">
        <f>INDEX([1]BANK!$C:$C,MATCH($C$3,[1]BANK!$A:$A,0))</f>
        <v>BRADESCO</v>
      </c>
      <c r="H35" s="1"/>
      <c r="I35" s="1"/>
    </row>
    <row r="36" spans="2:9" x14ac:dyDescent="0.25">
      <c r="B36" s="44" t="s">
        <v>80</v>
      </c>
      <c r="C36" s="51" t="e">
        <f>INDEX(PU_DIA!V:V,MATCH(data_limit,PU_DIA!C:C,0))</f>
        <v>#N/A</v>
      </c>
      <c r="D36" s="88"/>
      <c r="E36" s="75" t="s">
        <v>113</v>
      </c>
      <c r="F36" s="89">
        <f>INDEX([1]BANK!$D:$D,MATCH($C$3,[1]BANK!$A:$A,0))</f>
        <v>1322</v>
      </c>
      <c r="H36" s="1"/>
      <c r="I36" s="1"/>
    </row>
    <row r="37" spans="2:9" x14ac:dyDescent="0.25">
      <c r="B37" s="44" t="s">
        <v>78</v>
      </c>
      <c r="C37" s="49" t="e">
        <f>-(INDEX(PU_DIA!R:R,MATCH(data_limit,PU_DIA!C:C,0))-pu)/pu</f>
        <v>#N/A</v>
      </c>
      <c r="D37" s="88"/>
      <c r="E37" s="75" t="s">
        <v>114</v>
      </c>
      <c r="F37" s="48" t="str">
        <f>INDEX([1]BANK!$E:$E,MATCH($C$3,[1]BANK!$A:$A,0))</f>
        <v>0064619-9</v>
      </c>
      <c r="H37" s="1"/>
      <c r="I37" s="1"/>
    </row>
    <row r="38" spans="2:9" x14ac:dyDescent="0.25">
      <c r="B38" s="44" t="s">
        <v>73</v>
      </c>
      <c r="C38" s="49">
        <f>IFERROR(C37/COUNTIF(PU_MÊS!C:C,"&lt;="&amp;data_limit),0)</f>
        <v>0</v>
      </c>
      <c r="D38" s="45"/>
      <c r="E38" s="84"/>
      <c r="F38" s="84"/>
      <c r="H38" s="1"/>
      <c r="I38" s="1"/>
    </row>
    <row r="39" spans="2:9" x14ac:dyDescent="0.25">
      <c r="B39" s="44" t="s">
        <v>74</v>
      </c>
      <c r="C39" s="49">
        <f>IFERROR(SUMIFS(AGENDA!H:H,AGENDA!H:H,"&gt;"&amp;0,AGENDA!B:B,"&lt;="&amp;data_limit)/COUNTIFS(AGENDA!H:H,"&gt;"&amp;0,AGENDA!B:B,"&lt;="&amp;data_limit),0)</f>
        <v>0</v>
      </c>
      <c r="D39" s="45"/>
      <c r="E39" s="84"/>
      <c r="F39" s="84"/>
      <c r="H39" s="1"/>
      <c r="I39" s="1"/>
    </row>
    <row r="40" spans="2:9" x14ac:dyDescent="0.25">
      <c r="B40" s="44" t="s">
        <v>72</v>
      </c>
      <c r="C40" s="47" t="str">
        <f>TRUNC(DATEDIF(data_limit,dt_vencimento,"d")/360,0)&amp;" ano(s) "&amp;TRUNC((DATEDIF(data_limit,dt_vencimento,"d")-TRUNC(DATEDIF(data_limit,dt_vencimento,"d")/360,0)*360)/12,0)&amp;" mês(s) "&amp;DATEDIF(data_limit,dt_vencimento,"d")-TRUNC(DATEDIF(data_limit,dt_vencimento,"d")/360,0)*360-TRUNC((DATEDIF(data_limit,dt_vencimento,"d")-TRUNC(DATEDIF(data_limit,dt_vencimento,"d")/360,0)*360)/12,0)*12&amp;" dia(s) "</f>
        <v xml:space="preserve">21 ano(s) 0 mês(s) 9 dia(s) </v>
      </c>
      <c r="D40" s="45"/>
      <c r="E40" s="84"/>
      <c r="F40" s="84"/>
      <c r="H40" s="1"/>
      <c r="I40" s="1"/>
    </row>
    <row r="41" spans="2:9" x14ac:dyDescent="0.25">
      <c r="B41" s="52" t="s">
        <v>84</v>
      </c>
      <c r="C41" s="53" t="e">
        <f>SUMPRODUCT(PU_MÊS!E:E,PU_MÊS!V:V)/C35/base_calc</f>
        <v>#N/A</v>
      </c>
      <c r="D41" s="45"/>
      <c r="E41" s="84"/>
      <c r="F41" s="84"/>
      <c r="H41" s="1"/>
      <c r="I41" s="1"/>
    </row>
    <row r="42" spans="2:9" x14ac:dyDescent="0.25">
      <c r="D42" s="45"/>
      <c r="E42" s="84"/>
      <c r="F42" s="84"/>
      <c r="H42" s="1"/>
      <c r="I42" s="1"/>
    </row>
    <row r="43" spans="2:9" x14ac:dyDescent="0.25">
      <c r="B43" s="44" t="s">
        <v>81</v>
      </c>
      <c r="C43" s="54">
        <f>SUMIF(PU_MÊS!C:C,"&gt;"&amp;data_limit,PU_MÊS!R:R)</f>
        <v>0</v>
      </c>
      <c r="D43" s="45"/>
      <c r="E43" s="84"/>
      <c r="F43" s="84"/>
      <c r="H43" s="1"/>
      <c r="I43" s="1"/>
    </row>
    <row r="44" spans="2:9" x14ac:dyDescent="0.25">
      <c r="B44" s="44" t="s">
        <v>76</v>
      </c>
      <c r="C44" s="54">
        <f>SUMIFS(PU_MÊS!R:R,PU_MÊS!C:C,"&gt;="&amp;data_limit,PU_MÊS!C:C,"&lt;="&amp;EDATE(data_limit,12))</f>
        <v>0</v>
      </c>
      <c r="D44" s="45"/>
      <c r="E44" s="84"/>
      <c r="F44" s="84"/>
      <c r="H44" s="1"/>
      <c r="I44" s="1"/>
    </row>
    <row r="45" spans="2:9" x14ac:dyDescent="0.25">
      <c r="B45" s="44" t="s">
        <v>77</v>
      </c>
      <c r="C45" s="55">
        <f>C43-C44</f>
        <v>0</v>
      </c>
      <c r="H45" s="1"/>
      <c r="I45" s="1"/>
    </row>
    <row r="46" spans="2:9" x14ac:dyDescent="0.25">
      <c r="H46" s="1"/>
      <c r="I46" s="1"/>
    </row>
    <row r="47" spans="2:9" x14ac:dyDescent="0.25">
      <c r="B47" s="44" t="s">
        <v>163</v>
      </c>
      <c r="C47" s="90">
        <v>3</v>
      </c>
      <c r="H47" s="1"/>
      <c r="I47" s="1"/>
    </row>
    <row r="48" spans="2:9" x14ac:dyDescent="0.25">
      <c r="B48" s="44" t="str">
        <f>"Juros U"&amp;$C$47&amp;"M"</f>
        <v>Juros U3M</v>
      </c>
      <c r="C48" s="54">
        <f>SUMIFS(MENSAL!H:H,MENSAL!A:A,"&lt;="&amp;INDEX(AGENDA!A:A,MATCH(INDEX(PU_DIA!$D:$D,MATCH(data_limit,PU_DIA!$C:$C,0)),AGENDA!B:B,0)),MENSAL!A:A,"&gt;"&amp;(INDEX(AGENDA!A:A,MATCH(INDEX(PU_DIA!$D:$D,MATCH(data_limit,PU_DIA!$C:$C,0)),AGENDA!B:B,0)))-C47)</f>
        <v>0</v>
      </c>
      <c r="H48" s="1"/>
      <c r="I48" s="1"/>
    </row>
    <row r="49" spans="2:9" x14ac:dyDescent="0.25">
      <c r="B49" s="44" t="str">
        <f>"Amortização U"&amp;$C$47&amp;"M"</f>
        <v>Amortização U3M</v>
      </c>
      <c r="C49" s="54">
        <f>SUMIFS(MENSAL!I:I,MENSAL!A:A,"&lt;="&amp;INDEX(AGENDA!A:A,MATCH(INDEX(PU_DIA!$D:$D,MATCH(data_limit,PU_DIA!$C:$C,0)),AGENDA!B:B,0)),MENSAL!A:A,"&gt;"&amp;(INDEX(AGENDA!A:A,MATCH(INDEX(PU_DIA!$D:$D,MATCH(data_limit,PU_DIA!$C:$C,0)),AGENDA!B:B,0)))-C47)+SUMIFS(MENSAL!J:J,MENSAL!A:A,"&lt;="&amp;INDEX(AGENDA!A:A,MATCH(INDEX(PU_DIA!$D:$D,MATCH(data_limit,PU_DIA!$C:$C,0)),AGENDA!B:B,0)),MENSAL!A:A,"&gt;"&amp;(INDEX(AGENDA!A:A,MATCH(INDEX(PU_DIA!$D:$D,MATCH(data_limit,PU_DIA!$C:$C,0)),AGENDA!B:B,0)))-C47)</f>
        <v>0</v>
      </c>
      <c r="H49" s="1"/>
      <c r="I49" s="1"/>
    </row>
    <row r="50" spans="2:9" x14ac:dyDescent="0.25">
      <c r="H50" s="1"/>
      <c r="I50" s="1"/>
    </row>
  </sheetData>
  <mergeCells count="10">
    <mergeCell ref="B2:C2"/>
    <mergeCell ref="B12:C12"/>
    <mergeCell ref="B25:C25"/>
    <mergeCell ref="B18:C18"/>
    <mergeCell ref="E34:F34"/>
    <mergeCell ref="E12:F12"/>
    <mergeCell ref="E18:F18"/>
    <mergeCell ref="E28:F28"/>
    <mergeCell ref="E2:F2"/>
    <mergeCell ref="B32:C32"/>
  </mergeCells>
  <pageMargins left="0.511811024" right="0.511811024" top="0.78740157499999996" bottom="0.78740157499999996" header="0.31496062000000002" footer="0.31496062000000002"/>
  <pageSetup paperSize="9" orientation="portrait" r:id="rId1"/>
  <ignoredErrors>
    <ignoredError sqref="F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19050</xdr:colOff>
                    <xdr:row>32</xdr:row>
                    <xdr:rowOff>0</xdr:rowOff>
                  </from>
                  <to>
                    <xdr:col>1</xdr:col>
                    <xdr:colOff>1933575</xdr:colOff>
                    <xdr:row>33</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M36"/>
  <sheetViews>
    <sheetView showGridLines="0" zoomScale="70" zoomScaleNormal="70" workbookViewId="0">
      <selection activeCell="D6" sqref="D6"/>
    </sheetView>
  </sheetViews>
  <sheetFormatPr defaultRowHeight="13.5" x14ac:dyDescent="0.25"/>
  <cols>
    <col min="1" max="1" width="29.28515625" bestFit="1" customWidth="1"/>
    <col min="2" max="2" width="27" customWidth="1"/>
    <col min="3" max="3" width="13.85546875" style="1" customWidth="1"/>
    <col min="4" max="4" width="29.28515625" bestFit="1" customWidth="1"/>
    <col min="5" max="5" width="27" customWidth="1"/>
    <col min="6" max="6" width="27.5703125" customWidth="1"/>
    <col min="7" max="7" width="15.28515625" style="1" customWidth="1"/>
    <col min="8" max="9" width="26.140625" customWidth="1"/>
    <col min="10" max="10" width="26.140625" style="1" customWidth="1"/>
  </cols>
  <sheetData>
    <row r="1" spans="1:13" x14ac:dyDescent="0.25">
      <c r="A1" s="3" t="s">
        <v>94</v>
      </c>
      <c r="B1" s="9" t="str">
        <f>INDEX([1]GENERAL!$AB:$AB,MATCH(CAPA!$C$3,[1]GENERAL!$B:$B,0))</f>
        <v>Carrega</v>
      </c>
      <c r="D1" s="31" t="s">
        <v>123</v>
      </c>
      <c r="E1" s="31" t="s">
        <v>52</v>
      </c>
      <c r="F1" s="31" t="s">
        <v>58</v>
      </c>
      <c r="G1" s="33"/>
      <c r="H1" s="3" t="s">
        <v>4</v>
      </c>
      <c r="I1" s="3" t="s">
        <v>3</v>
      </c>
      <c r="J1" s="31" t="s">
        <v>60</v>
      </c>
    </row>
    <row r="2" spans="1:13" x14ac:dyDescent="0.25">
      <c r="A2" s="20" t="s">
        <v>55</v>
      </c>
      <c r="B2" s="15">
        <f>INDEX([1]GENERAL!$AH:$AH,MATCH(CAPA!$C$3,[1]GENERAL!$B:$B,0))</f>
        <v>1</v>
      </c>
      <c r="D2" s="80" t="s">
        <v>167</v>
      </c>
      <c r="E2" s="25">
        <v>200</v>
      </c>
      <c r="F2" s="25">
        <v>200</v>
      </c>
      <c r="G2" s="33"/>
      <c r="H2" s="5">
        <v>41264</v>
      </c>
      <c r="I2" s="8">
        <v>178</v>
      </c>
      <c r="J2" s="34">
        <f>spread</f>
        <v>6.25E-2</v>
      </c>
    </row>
    <row r="3" spans="1:13" x14ac:dyDescent="0.25">
      <c r="A3" s="3" t="s">
        <v>67</v>
      </c>
      <c r="B3" s="30" t="str">
        <f>INDEX([1]GENERAL!$W:$W,MATCH(CAPA!$C$3,[1]GENERAL!$B:$B,0))</f>
        <v>Mensal</v>
      </c>
      <c r="D3" s="80" t="s">
        <v>168</v>
      </c>
      <c r="E3" s="25">
        <v>200</v>
      </c>
      <c r="F3" s="25">
        <v>200</v>
      </c>
      <c r="G3" s="33"/>
      <c r="H3" s="33"/>
      <c r="I3" s="1"/>
      <c r="J3" s="58"/>
    </row>
    <row r="4" spans="1:13" x14ac:dyDescent="0.25">
      <c r="A4" s="31" t="s">
        <v>125</v>
      </c>
      <c r="B4" s="30">
        <f>VLOOKUP(INDEX([1]GENERAL!$AF:$AF,MATCH(CAPA!$C$3,[1]GENERAL!$B:$B,0)),Apoio_Calculos!C:D,2,0)</f>
        <v>12</v>
      </c>
      <c r="D4" s="80" t="s">
        <v>96</v>
      </c>
      <c r="E4" s="25">
        <v>9</v>
      </c>
      <c r="F4" s="25">
        <v>9</v>
      </c>
      <c r="G4" s="33"/>
    </row>
    <row r="5" spans="1:13" x14ac:dyDescent="0.25">
      <c r="A5" s="31" t="s">
        <v>126</v>
      </c>
      <c r="B5" s="30">
        <f>VLOOKUP(INDEX([1]GENERAL!$AK:$AK,MATCH(CAPA!$C$3,[1]GENERAL!$B:$B,0)),Apoio_Calculos!C:D,2,0)</f>
        <v>1</v>
      </c>
      <c r="D5" s="80" t="s">
        <v>97</v>
      </c>
      <c r="E5" s="25">
        <v>9</v>
      </c>
      <c r="F5" s="25">
        <v>9</v>
      </c>
      <c r="G5" s="33"/>
    </row>
    <row r="6" spans="1:13" x14ac:dyDescent="0.25">
      <c r="A6" s="3" t="s">
        <v>56</v>
      </c>
      <c r="B6" s="9" t="str">
        <f>INDEX([1]GENERAL!$AI:$AI,MATCH(CAPA!$C$3,[1]GENERAL!$B:$B,0))</f>
        <v>Saldo</v>
      </c>
      <c r="D6" s="80" t="s">
        <v>64</v>
      </c>
      <c r="E6" s="25">
        <v>8</v>
      </c>
      <c r="F6" s="25">
        <v>8</v>
      </c>
      <c r="G6" s="33"/>
    </row>
    <row r="7" spans="1:13" x14ac:dyDescent="0.25">
      <c r="A7" s="20" t="s">
        <v>54</v>
      </c>
      <c r="B7" s="10" t="str">
        <f>INDEX([1]GENERAL!$AD:$AD,MATCH(CAPA!$C$3,[1]GENERAL!$B:$B,0))</f>
        <v>NI</v>
      </c>
      <c r="D7" s="80" t="s">
        <v>12</v>
      </c>
      <c r="E7" s="25">
        <v>8</v>
      </c>
      <c r="F7" s="25">
        <v>200</v>
      </c>
      <c r="G7" s="33"/>
    </row>
    <row r="8" spans="1:13" x14ac:dyDescent="0.25">
      <c r="D8" s="80" t="s">
        <v>63</v>
      </c>
      <c r="E8" s="25">
        <v>8</v>
      </c>
      <c r="F8" s="25">
        <v>200</v>
      </c>
      <c r="G8" s="33"/>
    </row>
    <row r="9" spans="1:13" x14ac:dyDescent="0.25">
      <c r="D9" s="80" t="s">
        <v>13</v>
      </c>
      <c r="E9" s="25">
        <v>9</v>
      </c>
      <c r="F9" s="25">
        <v>8</v>
      </c>
      <c r="G9" s="33"/>
    </row>
    <row r="10" spans="1:13" x14ac:dyDescent="0.25">
      <c r="D10" s="80" t="s">
        <v>17</v>
      </c>
      <c r="E10" s="25">
        <v>8</v>
      </c>
      <c r="F10" s="25">
        <v>200</v>
      </c>
      <c r="G10" s="33"/>
    </row>
    <row r="11" spans="1:13" x14ac:dyDescent="0.25">
      <c r="G11" s="33"/>
      <c r="I11" s="1"/>
      <c r="K11" s="1"/>
      <c r="L11" s="1"/>
      <c r="M11" s="1"/>
    </row>
    <row r="12" spans="1:13" x14ac:dyDescent="0.25">
      <c r="G12" s="33"/>
      <c r="I12" s="1"/>
      <c r="K12" s="1"/>
      <c r="L12" s="1"/>
      <c r="M12" s="1"/>
    </row>
    <row r="13" spans="1:13" x14ac:dyDescent="0.25">
      <c r="G13" s="33"/>
      <c r="I13" s="1"/>
      <c r="K13" s="1"/>
      <c r="L13" s="1"/>
      <c r="M13" s="1"/>
    </row>
    <row r="14" spans="1:13" x14ac:dyDescent="0.25">
      <c r="I14" s="1"/>
      <c r="K14" s="1"/>
      <c r="L14" s="1"/>
      <c r="M14" s="1"/>
    </row>
    <row r="15" spans="1:13" x14ac:dyDescent="0.25">
      <c r="I15" s="1"/>
      <c r="K15" s="1"/>
      <c r="L15" s="1"/>
      <c r="M15" s="1"/>
    </row>
    <row r="16" spans="1:13" x14ac:dyDescent="0.25">
      <c r="I16" s="1"/>
      <c r="K16" s="1"/>
      <c r="L16" s="1"/>
      <c r="M16" s="1"/>
    </row>
    <row r="17" spans="9:13" x14ac:dyDescent="0.25">
      <c r="I17" s="1"/>
      <c r="K17" s="1"/>
      <c r="L17" s="1"/>
      <c r="M17" s="1"/>
    </row>
    <row r="18" spans="9:13" x14ac:dyDescent="0.25">
      <c r="I18" s="1"/>
      <c r="K18" s="1"/>
      <c r="L18" s="1"/>
      <c r="M18" s="1"/>
    </row>
    <row r="19" spans="9:13" x14ac:dyDescent="0.25">
      <c r="I19" s="1"/>
      <c r="K19" s="1"/>
      <c r="L19" s="1"/>
      <c r="M19" s="1"/>
    </row>
    <row r="20" spans="9:13" x14ac:dyDescent="0.25">
      <c r="I20" s="1"/>
      <c r="K20" s="1"/>
      <c r="L20" s="1"/>
      <c r="M20" s="1"/>
    </row>
    <row r="21" spans="9:13" x14ac:dyDescent="0.25">
      <c r="I21" s="1"/>
      <c r="K21" s="1"/>
      <c r="L21" s="1"/>
      <c r="M21" s="1"/>
    </row>
    <row r="22" spans="9:13" x14ac:dyDescent="0.25">
      <c r="I22" s="1"/>
      <c r="K22" s="1"/>
      <c r="L22" s="1"/>
      <c r="M22" s="1"/>
    </row>
    <row r="23" spans="9:13" x14ac:dyDescent="0.25">
      <c r="I23" s="1"/>
      <c r="K23" s="1"/>
      <c r="L23" s="1"/>
      <c r="M23" s="1"/>
    </row>
    <row r="24" spans="9:13" x14ac:dyDescent="0.25">
      <c r="I24" s="1"/>
      <c r="K24" s="1"/>
      <c r="L24" s="1"/>
      <c r="M24" s="1"/>
    </row>
    <row r="25" spans="9:13" x14ac:dyDescent="0.25">
      <c r="I25" s="1"/>
      <c r="K25" s="1"/>
      <c r="L25" s="1"/>
      <c r="M25" s="1"/>
    </row>
    <row r="26" spans="9:13" x14ac:dyDescent="0.25">
      <c r="I26" s="1"/>
      <c r="K26" s="1"/>
      <c r="L26" s="1"/>
      <c r="M26" s="1"/>
    </row>
    <row r="27" spans="9:13" x14ac:dyDescent="0.25">
      <c r="I27" s="1"/>
      <c r="K27" s="1"/>
      <c r="L27" s="1"/>
      <c r="M27" s="1"/>
    </row>
    <row r="28" spans="9:13" x14ac:dyDescent="0.25">
      <c r="I28" s="1"/>
      <c r="K28" s="1"/>
      <c r="L28" s="1"/>
      <c r="M28" s="1"/>
    </row>
    <row r="29" spans="9:13" x14ac:dyDescent="0.25">
      <c r="I29" s="1"/>
      <c r="K29" s="1"/>
      <c r="L29" s="1"/>
      <c r="M29" s="1"/>
    </row>
    <row r="30" spans="9:13" x14ac:dyDescent="0.25">
      <c r="I30" s="1"/>
      <c r="K30" s="1"/>
      <c r="L30" s="1"/>
      <c r="M30" s="1"/>
    </row>
    <row r="31" spans="9:13" x14ac:dyDescent="0.25">
      <c r="I31" s="1"/>
      <c r="K31" s="1"/>
      <c r="L31" s="1"/>
      <c r="M31" s="1"/>
    </row>
    <row r="32" spans="9:13" x14ac:dyDescent="0.25">
      <c r="I32" s="1"/>
      <c r="K32" s="1"/>
      <c r="L32" s="1"/>
      <c r="M32" s="1"/>
    </row>
    <row r="33" spans="9:13" x14ac:dyDescent="0.25">
      <c r="I33" s="1"/>
      <c r="K33" s="1"/>
      <c r="L33" s="1"/>
      <c r="M33" s="1"/>
    </row>
    <row r="34" spans="9:13" x14ac:dyDescent="0.25">
      <c r="I34" s="1"/>
      <c r="K34" s="1"/>
      <c r="L34" s="1"/>
      <c r="M34" s="1"/>
    </row>
    <row r="35" spans="9:13" x14ac:dyDescent="0.25">
      <c r="I35" s="1"/>
      <c r="K35" s="1"/>
      <c r="L35" s="1"/>
      <c r="M35" s="1"/>
    </row>
    <row r="36" spans="9:13" x14ac:dyDescent="0.25">
      <c r="K36" s="1"/>
    </row>
  </sheetData>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zoomScale="85" zoomScaleNormal="85" workbookViewId="0">
      <pane ySplit="2" topLeftCell="A3" activePane="bottomLeft" state="frozen"/>
      <selection pane="bottomLeft" activeCell="D3" sqref="D3"/>
    </sheetView>
  </sheetViews>
  <sheetFormatPr defaultRowHeight="13.5" x14ac:dyDescent="0.25"/>
  <cols>
    <col min="1" max="1" width="10.85546875" style="1" customWidth="1"/>
    <col min="2" max="3" width="27.28515625" style="1" customWidth="1"/>
    <col min="4" max="7" width="29.140625" style="1" customWidth="1"/>
    <col min="8" max="18" width="28.85546875" style="1" customWidth="1"/>
    <col min="19" max="21" width="31.42578125" style="1" customWidth="1"/>
    <col min="22" max="23" width="28.85546875" style="1" customWidth="1"/>
    <col min="24" max="24" width="18.28515625" style="1" customWidth="1"/>
    <col min="25" max="25" width="16.7109375" style="1" bestFit="1" customWidth="1"/>
    <col min="26" max="26" width="13.140625" style="1" bestFit="1" customWidth="1"/>
    <col min="27" max="27" width="18" style="1" bestFit="1" customWidth="1"/>
    <col min="28" max="28" width="12.28515625" style="1" bestFit="1" customWidth="1"/>
    <col min="29" max="16384" width="9.140625" style="1"/>
  </cols>
  <sheetData>
    <row r="1" spans="1:14" ht="33" customHeight="1" x14ac:dyDescent="0.25">
      <c r="B1" s="33"/>
    </row>
    <row r="2" spans="1:14" x14ac:dyDescent="0.25">
      <c r="A2" s="59" t="s">
        <v>18</v>
      </c>
      <c r="B2" s="59" t="s">
        <v>7</v>
      </c>
      <c r="C2" s="59" t="s">
        <v>0</v>
      </c>
      <c r="D2" s="59" t="s">
        <v>69</v>
      </c>
      <c r="E2" s="59" t="s">
        <v>164</v>
      </c>
      <c r="F2" s="59" t="s">
        <v>79</v>
      </c>
      <c r="G2" s="59" t="s">
        <v>64</v>
      </c>
      <c r="H2" s="59" t="s">
        <v>165</v>
      </c>
      <c r="I2" s="59" t="s">
        <v>1</v>
      </c>
      <c r="J2" s="59" t="s">
        <v>2</v>
      </c>
      <c r="K2" s="59" t="s">
        <v>14</v>
      </c>
      <c r="L2" s="59" t="s">
        <v>17</v>
      </c>
      <c r="M2" s="59" t="s">
        <v>16</v>
      </c>
      <c r="N2" s="83" t="s">
        <v>101</v>
      </c>
    </row>
    <row r="3" spans="1:14" x14ac:dyDescent="0.25">
      <c r="A3" s="60">
        <f>PU_MÊS[[#This Row],[Seq.]]</f>
        <v>1</v>
      </c>
      <c r="B3" s="61" t="str">
        <f>PU_MÊS[[#This Row],[Evento]]</f>
        <v>Aniversário</v>
      </c>
      <c r="C3" s="62">
        <f>PU_MÊS[[#This Row],[Data Aniversário]]</f>
        <v>41295</v>
      </c>
      <c r="D3" s="62" t="e">
        <f>PU_MÊS[[#This Row],[Data Pagamento]]</f>
        <v>#N/A</v>
      </c>
      <c r="E3" s="63" t="e">
        <f>SUMIFS(PARÂMETROS!I:I,PARÂMETROS!H:H,"&lt;"&amp;C3)*PU_MÊS[[#This Row],[VNA]]</f>
        <v>#N/A</v>
      </c>
      <c r="F3" s="63" t="e">
        <f>SUMIFS(PARÂMETROS!I:I,PARÂMETROS!H:H,"&lt;"&amp;C3)*PU_MÊS[[#This Row],[PU]]</f>
        <v>#N/A</v>
      </c>
      <c r="G3" s="64" t="e">
        <f>SUMIFS(PARÂMETROS!I:I,PARÂMETROS!H:H,"&lt;"&amp;C3)*PU_MÊS[[#This Row],[JUROS]]</f>
        <v>#N/A</v>
      </c>
      <c r="H3" s="64" t="e">
        <f>SUMIFS(PARÂMETROS!I:I,PARÂMETROS!H:H,"&lt;"&amp;C3)*PU_MÊS[[#This Row],[JUROS PAGOS]]</f>
        <v>#N/A</v>
      </c>
      <c r="I3" s="64" t="e">
        <f>SUMIFS(PARÂMETROS!I:I,PARÂMETROS!H:H,"&lt;"&amp;C3)*PU_MÊS[[#This Row],[Amortização Ordinária]]</f>
        <v>#N/A</v>
      </c>
      <c r="J3" s="64" t="e">
        <f>SUMIFS(PARÂMETROS!I:I,PARÂMETROS!H:H,"&lt;"&amp;C3)*PU_MÊS[[#This Row],[Amortização Extra]]</f>
        <v>#N/A</v>
      </c>
      <c r="K3" s="65" t="e">
        <f>SUMIFS(PARÂMETROS!I:I,PARÂMETROS!H:H,"&lt;"&amp;C3)*PU_MÊS[[#This Row],[Incorporação de Juros]]</f>
        <v>#N/A</v>
      </c>
      <c r="L3" s="64" t="e">
        <f>SUMIFS(PARÂMETROS!I:I,PARÂMETROS!H:H,"&lt;"&amp;C3)*PU_MÊS[[#This Row],[Saldo Residual]]</f>
        <v>#N/A</v>
      </c>
      <c r="M3" s="65" t="e">
        <f>SUMIFS(PARÂMETROS!I:I,PARÂMETROS!H:H,"&lt;"&amp;C3)*PU_MÊS[[#This Row],[PMT]]</f>
        <v>#N/A</v>
      </c>
      <c r="N3" s="65" t="e">
        <f>SUMIFS(PARÂMETROS!I:I,PARÂMETROS!H:H,"&lt;"&amp;C3)*PU_MÊS[[#This Row],[Evento Genérico]]</f>
        <v>#N/A</v>
      </c>
    </row>
    <row r="44" spans="15:18" x14ac:dyDescent="0.25">
      <c r="O44" s="36"/>
      <c r="P44" s="37"/>
      <c r="Q44" s="38"/>
      <c r="R44" s="36"/>
    </row>
    <row r="45" spans="15:18" x14ac:dyDescent="0.25">
      <c r="O45" s="36"/>
      <c r="P45" s="36"/>
      <c r="Q45" s="38"/>
      <c r="R45" s="36"/>
    </row>
    <row r="46" spans="15:18" x14ac:dyDescent="0.25">
      <c r="O46" s="36"/>
      <c r="Q46" s="38"/>
      <c r="R46" s="36"/>
    </row>
    <row r="47" spans="15:18" x14ac:dyDescent="0.25">
      <c r="O47" s="36"/>
      <c r="Q47" s="38"/>
      <c r="R47" s="36"/>
    </row>
    <row r="48" spans="15:18" x14ac:dyDescent="0.25">
      <c r="O48" s="36"/>
      <c r="Q48" s="38"/>
      <c r="R48" s="36"/>
    </row>
    <row r="49" spans="15:18" x14ac:dyDescent="0.25">
      <c r="O49" s="36"/>
      <c r="Q49" s="38"/>
      <c r="R49" s="36"/>
    </row>
    <row r="50" spans="15:18" x14ac:dyDescent="0.25">
      <c r="O50" s="36"/>
      <c r="Q50" s="38"/>
      <c r="R50" s="36"/>
    </row>
    <row r="51" spans="15:18" x14ac:dyDescent="0.25">
      <c r="O51" s="36"/>
      <c r="Q51" s="38"/>
      <c r="R51" s="36"/>
    </row>
    <row r="52" spans="15:18" x14ac:dyDescent="0.25">
      <c r="O52" s="36"/>
      <c r="Q52" s="38"/>
      <c r="R52" s="36"/>
    </row>
    <row r="53" spans="15:18" x14ac:dyDescent="0.25">
      <c r="O53" s="36"/>
      <c r="Q53" s="38"/>
      <c r="R53" s="36"/>
    </row>
    <row r="54" spans="15:18" x14ac:dyDescent="0.25">
      <c r="O54" s="36"/>
      <c r="Q54" s="38"/>
      <c r="R54" s="36"/>
    </row>
    <row r="55" spans="15:18" x14ac:dyDescent="0.25">
      <c r="O55" s="36"/>
      <c r="Q55" s="38"/>
      <c r="R55" s="36"/>
    </row>
    <row r="56" spans="15:18" x14ac:dyDescent="0.25">
      <c r="O56" s="36"/>
      <c r="Q56" s="38"/>
      <c r="R56" s="36"/>
    </row>
    <row r="57" spans="15:18" x14ac:dyDescent="0.25">
      <c r="O57" s="36"/>
      <c r="Q57" s="38"/>
      <c r="R57" s="36"/>
    </row>
    <row r="58" spans="15:18" x14ac:dyDescent="0.25">
      <c r="O58" s="36"/>
      <c r="Q58" s="38"/>
      <c r="R58" s="36"/>
    </row>
    <row r="59" spans="15:18" x14ac:dyDescent="0.25">
      <c r="O59" s="36"/>
      <c r="Q59" s="38"/>
      <c r="R59" s="36"/>
    </row>
    <row r="60" spans="15:18" x14ac:dyDescent="0.25">
      <c r="O60" s="36"/>
      <c r="Q60" s="38"/>
      <c r="R60" s="36"/>
    </row>
    <row r="61" spans="15:18" x14ac:dyDescent="0.25">
      <c r="O61" s="36"/>
      <c r="Q61" s="38"/>
      <c r="R61" s="36"/>
    </row>
    <row r="62" spans="15:18" x14ac:dyDescent="0.25">
      <c r="O62" s="36"/>
      <c r="Q62" s="38"/>
      <c r="R62" s="36"/>
    </row>
  </sheetData>
  <conditionalFormatting sqref="B3">
    <cfRule type="cellIs" dxfId="60" priority="2" operator="equal">
      <formula>"Aniversário"</formula>
    </cfRule>
  </conditionalFormatting>
  <pageMargins left="0.511811024" right="0.511811024" top="0.78740157499999996" bottom="0.78740157499999996" header="0.31496062000000002" footer="0.31496062000000002"/>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X62"/>
  <sheetViews>
    <sheetView showGridLines="0" topLeftCell="D1" zoomScale="85" zoomScaleNormal="85" workbookViewId="0">
      <pane ySplit="2" topLeftCell="A3" activePane="bottomLeft" state="frozen"/>
      <selection pane="bottomLeft" activeCell="F2" sqref="F2"/>
    </sheetView>
  </sheetViews>
  <sheetFormatPr defaultRowHeight="13.5" x14ac:dyDescent="0.25"/>
  <cols>
    <col min="1" max="1" width="10.85546875" style="1" customWidth="1"/>
    <col min="2" max="3" width="27.28515625" style="1" customWidth="1"/>
    <col min="4" max="7" width="29.140625" style="1" customWidth="1"/>
    <col min="8" max="18" width="28.85546875" style="1" customWidth="1"/>
    <col min="19" max="19" width="31.42578125" style="1" customWidth="1"/>
    <col min="20" max="20" width="31.42578125" customWidth="1"/>
    <col min="21" max="21" width="31.42578125" style="1" customWidth="1"/>
    <col min="22" max="23" width="28.85546875" style="1" customWidth="1"/>
    <col min="24" max="24" width="18.28515625" style="1" customWidth="1"/>
    <col min="25" max="25" width="16.7109375" style="1" bestFit="1" customWidth="1"/>
    <col min="26" max="26" width="13.140625" style="1" bestFit="1" customWidth="1"/>
    <col min="27" max="27" width="18" style="1" bestFit="1" customWidth="1"/>
    <col min="28" max="28" width="12.28515625" style="1" bestFit="1" customWidth="1"/>
    <col min="29" max="16384" width="9.140625" style="1"/>
  </cols>
  <sheetData>
    <row r="1" spans="1:20" ht="33" customHeight="1" x14ac:dyDescent="0.25">
      <c r="B1" s="33"/>
      <c r="T1" s="1"/>
    </row>
    <row r="2" spans="1:20" x14ac:dyDescent="0.25">
      <c r="A2" s="59" t="s">
        <v>18</v>
      </c>
      <c r="B2" s="59" t="s">
        <v>7</v>
      </c>
      <c r="C2" s="59" t="s">
        <v>0</v>
      </c>
      <c r="D2" s="59" t="s">
        <v>69</v>
      </c>
      <c r="E2" s="59" t="s">
        <v>82</v>
      </c>
      <c r="F2" s="59" t="s">
        <v>169</v>
      </c>
      <c r="G2" s="59" t="s">
        <v>92</v>
      </c>
      <c r="H2" s="59" t="s">
        <v>9</v>
      </c>
      <c r="I2" s="59" t="s">
        <v>12</v>
      </c>
      <c r="J2" s="59" t="s">
        <v>38</v>
      </c>
      <c r="K2" s="59" t="s">
        <v>93</v>
      </c>
      <c r="L2" s="59" t="s">
        <v>13</v>
      </c>
      <c r="M2" s="59" t="s">
        <v>1</v>
      </c>
      <c r="N2" s="59" t="s">
        <v>2</v>
      </c>
      <c r="O2" s="59" t="s">
        <v>14</v>
      </c>
      <c r="P2" s="59" t="s">
        <v>15</v>
      </c>
      <c r="Q2" s="59" t="s">
        <v>17</v>
      </c>
      <c r="R2" s="59" t="s">
        <v>16</v>
      </c>
      <c r="S2" s="59" t="s">
        <v>83</v>
      </c>
      <c r="T2" s="83" t="s">
        <v>101</v>
      </c>
    </row>
    <row r="3" spans="1:20" x14ac:dyDescent="0.25">
      <c r="A3" s="60">
        <v>1</v>
      </c>
      <c r="B3" s="61" t="s">
        <v>70</v>
      </c>
      <c r="C3" s="62">
        <f>VLOOKUP(A3,AGENDA!A:B,2,0)</f>
        <v>41295</v>
      </c>
      <c r="D3" s="62" t="e">
        <f>INDEX(PU_DIA!F:F,MATCH(PU_MÊS!C3,PU_DIA!C:C,0))</f>
        <v>#N/A</v>
      </c>
      <c r="E3" s="60" t="str">
        <f t="shared" ref="E3" si="0">IF(C3&lt;data_limit,"Vencido",IF(base_calc=252,NETWORKDAYS(data_limit,C3,holiday)-1,DAYS360(data_limit,C3,0)))</f>
        <v>Vencido</v>
      </c>
      <c r="F3" s="63" t="e">
        <f>INDEX(PU_DIA!M:M,MATCH(PU_MÊS!C3,PU_DIA!C:C,0))</f>
        <v>#N/A</v>
      </c>
      <c r="G3" s="63" t="e">
        <f>INDEX(PU_DIA!Q:Q,MATCH(PU_MÊS!C3,PU_DIA!C:C,0))</f>
        <v>#N/A</v>
      </c>
      <c r="H3" s="63" t="e">
        <f>INDEX(PU_DIA!R:R,MATCH(PU_MÊS!C3,PU_DIA!C:C,0))</f>
        <v>#N/A</v>
      </c>
      <c r="I3" s="63" t="e">
        <f>INDEX(PU_DIA!S:S,MATCH(PU_MÊS!C3,PU_DIA!C:C,0))</f>
        <v>#N/A</v>
      </c>
      <c r="J3" s="63" t="e">
        <f>INDEX(PU_DIA!T:T,MATCH(PU_MÊS!C3,PU_DIA!C:C,0))</f>
        <v>#N/A</v>
      </c>
      <c r="K3" s="64" t="e">
        <f>INDEX(PU_DIA!U:U,MATCH(PU_MÊS!C3,PU_DIA!C:C,0))</f>
        <v>#N/A</v>
      </c>
      <c r="L3" s="64" t="e">
        <f>INDEX(PU_DIA!V:V,MATCH(PU_MÊS!C3,PU_DIA!C:C,0))</f>
        <v>#N/A</v>
      </c>
      <c r="M3" s="64" t="e">
        <f>INDEX(PU_DIA!W:W,MATCH(PU_MÊS!C3,PU_DIA!C:C,0))</f>
        <v>#N/A</v>
      </c>
      <c r="N3" s="64" t="e">
        <f>INDEX(PU_DIA!X:X,MATCH(PU_MÊS!C3,PU_DIA!C:C,0))</f>
        <v>#N/A</v>
      </c>
      <c r="O3" s="64" t="e">
        <f>INDEX(PU_DIA!Y:Y,MATCH(PU_MÊS!C3,PU_DIA!C:C,0))</f>
        <v>#N/A</v>
      </c>
      <c r="P3" s="65" t="e">
        <f>INDEX(PU_DIA!Z:Z,MATCH(PU_MÊS!C3,PU_DIA!C:C,0))</f>
        <v>#N/A</v>
      </c>
      <c r="Q3" s="64" t="e">
        <f>INDEX(PU_DIA!AA:AA,MATCH(PU_MÊS!C3,PU_DIA!C:C,0))</f>
        <v>#N/A</v>
      </c>
      <c r="R3" s="65" t="e">
        <f>INDEX(PU_DIA!AB:AB,MATCH(PU_MÊS!C3,PU_DIA!C:C,0))</f>
        <v>#N/A</v>
      </c>
      <c r="S3" s="65" t="str">
        <f>IF(E3="Vencido",E3,R3/(1+_xlfn.MAXIFS(PARÂMETROS!J:J,PARÂMETROS!H:H,"&lt;="&amp;PU_MÊS[[#This Row],[Data Aniversário]]))^(E3/base_calc))</f>
        <v>Vencido</v>
      </c>
      <c r="T3" s="65" t="e">
        <f>INDEX(PU_DIA!AC:AC,MATCH(C3,PU_DIA!C:C,0))</f>
        <v>#N/A</v>
      </c>
    </row>
    <row r="44" spans="21:24" x14ac:dyDescent="0.25">
      <c r="U44" s="36"/>
      <c r="V44" s="37"/>
      <c r="W44" s="38"/>
      <c r="X44" s="36"/>
    </row>
    <row r="45" spans="21:24" x14ac:dyDescent="0.25">
      <c r="U45" s="36"/>
      <c r="V45" s="36"/>
      <c r="W45" s="38"/>
      <c r="X45" s="36"/>
    </row>
    <row r="46" spans="21:24" x14ac:dyDescent="0.25">
      <c r="U46" s="36"/>
      <c r="W46" s="38"/>
      <c r="X46" s="36"/>
    </row>
    <row r="47" spans="21:24" x14ac:dyDescent="0.25">
      <c r="U47" s="36"/>
      <c r="W47" s="38"/>
      <c r="X47" s="36"/>
    </row>
    <row r="48" spans="21:24" x14ac:dyDescent="0.25">
      <c r="U48" s="36"/>
      <c r="W48" s="38"/>
      <c r="X48" s="36"/>
    </row>
    <row r="49" spans="21:24" x14ac:dyDescent="0.25">
      <c r="U49" s="36"/>
      <c r="W49" s="38"/>
      <c r="X49" s="36"/>
    </row>
    <row r="50" spans="21:24" x14ac:dyDescent="0.25">
      <c r="U50" s="36"/>
      <c r="W50" s="38"/>
      <c r="X50" s="36"/>
    </row>
    <row r="51" spans="21:24" x14ac:dyDescent="0.25">
      <c r="U51" s="36"/>
      <c r="W51" s="38"/>
      <c r="X51" s="36"/>
    </row>
    <row r="52" spans="21:24" x14ac:dyDescent="0.25">
      <c r="U52" s="36"/>
      <c r="W52" s="38"/>
      <c r="X52" s="36"/>
    </row>
    <row r="53" spans="21:24" x14ac:dyDescent="0.25">
      <c r="U53" s="36"/>
      <c r="W53" s="38"/>
      <c r="X53" s="36"/>
    </row>
    <row r="54" spans="21:24" x14ac:dyDescent="0.25">
      <c r="U54" s="36"/>
      <c r="W54" s="38"/>
      <c r="X54" s="36"/>
    </row>
    <row r="55" spans="21:24" x14ac:dyDescent="0.25">
      <c r="U55" s="36"/>
      <c r="W55" s="38"/>
      <c r="X55" s="36"/>
    </row>
    <row r="56" spans="21:24" x14ac:dyDescent="0.25">
      <c r="U56" s="36"/>
      <c r="W56" s="38"/>
      <c r="X56" s="36"/>
    </row>
    <row r="57" spans="21:24" x14ac:dyDescent="0.25">
      <c r="U57" s="36"/>
      <c r="W57" s="38"/>
      <c r="X57" s="36"/>
    </row>
    <row r="58" spans="21:24" x14ac:dyDescent="0.25">
      <c r="U58" s="36"/>
      <c r="W58" s="38"/>
      <c r="X58" s="36"/>
    </row>
    <row r="59" spans="21:24" x14ac:dyDescent="0.25">
      <c r="U59" s="36"/>
      <c r="W59" s="38"/>
      <c r="X59" s="36"/>
    </row>
    <row r="60" spans="21:24" x14ac:dyDescent="0.25">
      <c r="U60" s="36"/>
      <c r="W60" s="38"/>
      <c r="X60" s="36"/>
    </row>
    <row r="61" spans="21:24" x14ac:dyDescent="0.25">
      <c r="U61" s="36"/>
      <c r="W61" s="38"/>
      <c r="X61" s="36"/>
    </row>
    <row r="62" spans="21:24" x14ac:dyDescent="0.25">
      <c r="U62" s="36"/>
      <c r="W62" s="38"/>
      <c r="X62" s="36"/>
    </row>
  </sheetData>
  <conditionalFormatting sqref="B3">
    <cfRule type="cellIs" dxfId="41" priority="7" operator="equal">
      <formula>"Aniversário"</formula>
    </cfRule>
  </conditionalFormatting>
  <pageMargins left="0.511811024" right="0.511811024" top="0.78740157499999996" bottom="0.78740157499999996" header="0.31496062000000002" footer="0.31496062000000002"/>
  <pageSetup paperSize="9" orientation="portrait" verticalDpi="0" r:id="rId1"/>
  <ignoredErrors>
    <ignoredError sqref="A3"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dimension ref="A1:AC3"/>
  <sheetViews>
    <sheetView showGridLines="0" topLeftCell="I1" zoomScale="70" zoomScaleNormal="70" workbookViewId="0">
      <pane ySplit="2" topLeftCell="A3" activePane="bottomLeft" state="frozen"/>
      <selection pane="bottomLeft" activeCell="P3" sqref="P3"/>
    </sheetView>
  </sheetViews>
  <sheetFormatPr defaultRowHeight="13.5" x14ac:dyDescent="0.25"/>
  <cols>
    <col min="1" max="1" width="12.85546875" style="1" bestFit="1" customWidth="1"/>
    <col min="2" max="2" width="15.7109375" bestFit="1" customWidth="1"/>
    <col min="3" max="3" width="13.140625" bestFit="1" customWidth="1"/>
    <col min="4" max="4" width="35.7109375" style="1" bestFit="1" customWidth="1"/>
    <col min="5" max="5" width="37.140625" bestFit="1" customWidth="1"/>
    <col min="6" max="6" width="29.28515625" style="1" bestFit="1" customWidth="1"/>
    <col min="7" max="7" width="13.5703125" style="1" bestFit="1" customWidth="1"/>
    <col min="8" max="8" width="18.7109375" style="1" bestFit="1" customWidth="1"/>
    <col min="9" max="9" width="18.28515625" style="1" bestFit="1" customWidth="1"/>
    <col min="10" max="10" width="13.5703125" bestFit="1" customWidth="1"/>
    <col min="11" max="11" width="12" bestFit="1" customWidth="1"/>
    <col min="12" max="12" width="18.28515625" bestFit="1" customWidth="1"/>
    <col min="13" max="13" width="31.140625" style="1" bestFit="1" customWidth="1"/>
    <col min="14" max="14" width="15.42578125" style="1" bestFit="1" customWidth="1"/>
    <col min="15" max="15" width="30.28515625" bestFit="1" customWidth="1"/>
    <col min="16" max="16" width="34.85546875" style="1" bestFit="1" customWidth="1"/>
    <col min="17" max="17" width="20.7109375" bestFit="1" customWidth="1"/>
    <col min="18" max="18" width="18.7109375" bestFit="1" customWidth="1"/>
    <col min="19" max="19" width="31.42578125" bestFit="1" customWidth="1"/>
    <col min="20" max="20" width="17.42578125" bestFit="1" customWidth="1"/>
    <col min="21" max="21" width="23" style="1" bestFit="1" customWidth="1"/>
    <col min="22" max="22" width="19.140625" bestFit="1" customWidth="1"/>
    <col min="23" max="23" width="32" bestFit="1" customWidth="1"/>
    <col min="24" max="24" width="27.7109375" bestFit="1" customWidth="1"/>
    <col min="25" max="25" width="32.140625" bestFit="1" customWidth="1"/>
    <col min="26" max="28" width="29.140625" customWidth="1"/>
    <col min="29" max="29" width="29.140625" style="1" customWidth="1"/>
  </cols>
  <sheetData>
    <row r="1" spans="1:29" ht="33" customHeight="1" x14ac:dyDescent="0.25">
      <c r="B1" s="33"/>
      <c r="C1" s="1"/>
      <c r="E1" s="33"/>
      <c r="J1" s="93" t="s">
        <v>5</v>
      </c>
      <c r="K1" s="94"/>
      <c r="L1" s="94"/>
      <c r="M1" s="95"/>
      <c r="N1" s="96" t="s">
        <v>6</v>
      </c>
      <c r="O1" s="97"/>
      <c r="P1" s="97"/>
      <c r="Q1" s="98"/>
      <c r="R1" s="1"/>
      <c r="S1" s="71"/>
      <c r="T1" s="72"/>
      <c r="U1" s="73"/>
      <c r="V1" s="74"/>
      <c r="W1" s="1"/>
      <c r="X1" s="1"/>
      <c r="Y1" s="1"/>
      <c r="Z1" s="1"/>
      <c r="AA1" s="1"/>
      <c r="AB1" s="1"/>
    </row>
    <row r="2" spans="1:29" x14ac:dyDescent="0.25">
      <c r="A2" s="3" t="s">
        <v>18</v>
      </c>
      <c r="B2" s="3" t="s">
        <v>7</v>
      </c>
      <c r="C2" s="3" t="s">
        <v>4</v>
      </c>
      <c r="D2" s="31" t="s">
        <v>62</v>
      </c>
      <c r="E2" s="3" t="s">
        <v>8</v>
      </c>
      <c r="F2" s="3" t="s">
        <v>35</v>
      </c>
      <c r="G2" s="31" t="s">
        <v>61</v>
      </c>
      <c r="H2" s="3" t="s">
        <v>37</v>
      </c>
      <c r="I2" s="3" t="s">
        <v>36</v>
      </c>
      <c r="J2" s="3" t="s">
        <v>10</v>
      </c>
      <c r="K2" s="3" t="s">
        <v>11</v>
      </c>
      <c r="L2" s="3" t="s">
        <v>167</v>
      </c>
      <c r="M2" s="3" t="s">
        <v>168</v>
      </c>
      <c r="N2" s="31" t="s">
        <v>65</v>
      </c>
      <c r="O2" s="3" t="s">
        <v>96</v>
      </c>
      <c r="P2" s="3" t="s">
        <v>57</v>
      </c>
      <c r="Q2" s="3" t="s">
        <v>97</v>
      </c>
      <c r="R2" s="3" t="s">
        <v>9</v>
      </c>
      <c r="S2" s="3" t="s">
        <v>12</v>
      </c>
      <c r="T2" s="3" t="s">
        <v>38</v>
      </c>
      <c r="U2" s="31" t="s">
        <v>91</v>
      </c>
      <c r="V2" s="3" t="s">
        <v>13</v>
      </c>
      <c r="W2" s="3" t="s">
        <v>1</v>
      </c>
      <c r="X2" s="3" t="s">
        <v>2</v>
      </c>
      <c r="Y2" s="3" t="s">
        <v>14</v>
      </c>
      <c r="Z2" s="3" t="s">
        <v>15</v>
      </c>
      <c r="AA2" s="3" t="s">
        <v>17</v>
      </c>
      <c r="AB2" s="3" t="s">
        <v>16</v>
      </c>
      <c r="AC2" s="31" t="s">
        <v>101</v>
      </c>
    </row>
    <row r="3" spans="1:29" x14ac:dyDescent="0.25">
      <c r="A3" s="13">
        <v>1</v>
      </c>
      <c r="B3" s="8" t="s">
        <v>34</v>
      </c>
      <c r="C3" s="5">
        <f>PARÂMETROS!H2</f>
        <v>41264</v>
      </c>
      <c r="D3" s="5">
        <f>INDEX(AGENDA!$B:$B,MATCH(A3-1,AGENDA!$A:$A,0))</f>
        <v>41264</v>
      </c>
      <c r="E3" s="5">
        <f>dt_first</f>
        <v>41295</v>
      </c>
      <c r="F3" s="5" t="str">
        <f t="shared" ref="F3" si="0">IF(B3&lt;&gt;"Aniversário","-",WORKDAY(E3,pgto_def,holiday))</f>
        <v>-</v>
      </c>
      <c r="G3" s="14">
        <v>0</v>
      </c>
      <c r="H3" s="14">
        <v>0</v>
      </c>
      <c r="I3" s="14">
        <f>SUMIFS(AGENDA!D:D,AGENDA!B:B,"&lt;="&amp;PU_DIA!E3,AGENDA!B:B,"&gt;"&amp;PU_DIA!D3)</f>
        <v>31</v>
      </c>
      <c r="J3" s="19" t="str">
        <f>IF(AND(TRUE,IF(dt_limit_boo=TRUE,C3&lt;=data_limit,TRUE),IF(INDEX(AGENDA!$C:$C,MATCH(A3,AGENDA!$A:$A,0))="N",FALSE,TRUE)),IFERROR(VLOOKUP(VLOOKUP(A3,AGENDA!A:ZY,5,0),Apoio_Index!A:B,2,0),K2),"-")</f>
        <v>-</v>
      </c>
      <c r="K3" s="19" t="str">
        <f>IF(AND(IF(dt_limit_boo=TRUE,C3&lt;=data_limit,TRUE),IF(INDEX(AGENDA!$C:$C,MATCH(A3,AGENDA!$A:$A,0))="N",FALSE,TRUE)),IFERROR(INDEX(Apoio_Index!$B:$B,MATCH((INDEX(AGENDA!$F:$F,MATCH(A3,AGENDA!$A:$A,0))),Apoio_Index!$A:$A,0)),K2),"-")</f>
        <v>-</v>
      </c>
      <c r="L3" s="24">
        <f>IF(AND(IF(dt_limit_boo=TRUE,C3&gt;data_limit,FALSE),IF(INDEX(AGENDA!$C:$C,MATCH(A3,AGENDA!$A:$A,0))="N",FALSE,TRUE)),1,IFERROR(TRUNC(ROUND((K3/J3)^(G3/I3),arred_cm),trunc_cm),1))</f>
        <v>1</v>
      </c>
      <c r="M3" s="32">
        <f>IF(AND(IF(dt_limit_boo=TRUE,C3&gt;data_limit,FALSE),IF(INDEX(AGENDA!$C:$C,MATCH(A3,AGENDA!$A:$A,0))="N",FALSE,TRUE)),1,IFERROR(TRUNC(ROUND((K3/J3)^(SUMIF($E$3:E3,E3,$G$3:G3)/I3),arred_cma),trunc_cma),1))</f>
        <v>1</v>
      </c>
      <c r="N3" s="66">
        <f>_xlfn.MAXIFS(PARÂMETROS!J:J,PARÂMETROS!H:H,"&lt;="&amp;C3)</f>
        <v>6.25E-2</v>
      </c>
      <c r="O3" s="67">
        <f t="shared" ref="O3" si="1">TRUNC(ROUND((1+N3)^IF(base_calc=252,(G3/base_calc),((30*per_niver_n)*G3/(base_calc*I3))),arred_spread),trunc_spread)</f>
        <v>1</v>
      </c>
      <c r="P3" s="67">
        <f>IF(OR(B3="Início",B2="Aniversário"),TRUNC(ROUND(O3,arred_spread),trunc_spread),TRUNC(ROUND((1+N3)^IF(base_calc=252,(SUMIF($E$3:E3,E3,$G$3:G3)/base_calc),((30*per_jur_n)*SUMIF($E$3:E3,E3,$G$3:G3)/(base_calc*I3))),arred_spread),trunc_spread))</f>
        <v>1</v>
      </c>
      <c r="Q3" s="67">
        <f t="shared" ref="Q3" si="2">IF(tipo_calc="Carrega",P3,TRUNC(ROUND(P3*M3,arred_fr),trunc_fr))</f>
        <v>1</v>
      </c>
      <c r="R3" s="68">
        <f>pu</f>
        <v>1003567.4157303401</v>
      </c>
      <c r="S3" s="68">
        <f>IF(tipo_calc="Descarrega",R3,TRUNC(ROUND(M3*PU_DIA!R3,arred_VNA),trunc_VNA))</f>
        <v>1003567.4157303401</v>
      </c>
      <c r="T3" s="68">
        <f t="shared" ref="T3" si="3">TRUNC(ROUND((Q3-1)*S3,arred_jur),trunc_jur)</f>
        <v>0</v>
      </c>
      <c r="U3" s="68">
        <f t="shared" ref="U3" si="4">IF(B3="Aniversário",TRUNC(ROUND(T3-Y3,arred_jur),trunc_jur),0)</f>
        <v>0</v>
      </c>
      <c r="V3" s="69">
        <f t="shared" ref="V3" si="5">TRUNC(ROUND(S3+T3,arred_PU),trunc_PU)</f>
        <v>1003567.4157303401</v>
      </c>
      <c r="W3" s="69">
        <f>IF(B3="Aniversário",TRUNC(ROUND(VLOOKUP(A3,AGENDA!A:ZY,7,0)*S3,arred_am),trunc_am),0)</f>
        <v>0</v>
      </c>
      <c r="X3" s="69">
        <f>IF(B3="Aniversário",TRUNC(ROUND(VLOOKUP(A3,AGENDA!A:ZY,8,0)*S3,arred_am),trunc_am),0)</f>
        <v>0</v>
      </c>
      <c r="Y3" s="69">
        <f>IF(B3="Aniversário",TRUNC(ROUND(VLOOKUP(A3,AGENDA!A:ZY,9,0)*T3,arred_jur),trunc_jur),0)</f>
        <v>0</v>
      </c>
      <c r="Z3" s="70">
        <f t="shared" ref="Z3" si="6">IF(B3="Aniversário",U3+W3+X3,0)</f>
        <v>0</v>
      </c>
      <c r="AA3" s="69">
        <f t="shared" ref="AA3" si="7">IF(B3="Aniversário",TRUNC(ROUND(V3-Z3,arred_sr),trunc_sr),0)</f>
        <v>0</v>
      </c>
      <c r="AB3" s="70">
        <f>Z3*SUMIFS(PARÂMETROS!I:I,PARÂMETROS!H:H,"&lt;"&amp;C3)</f>
        <v>0</v>
      </c>
      <c r="AC3" s="70">
        <v>0</v>
      </c>
    </row>
  </sheetData>
  <autoFilter ref="A2:AC3"/>
  <mergeCells count="2">
    <mergeCell ref="J1:M1"/>
    <mergeCell ref="N1:Q1"/>
  </mergeCells>
  <conditionalFormatting sqref="B3">
    <cfRule type="cellIs" dxfId="16" priority="17" operator="equal">
      <formula>"Aniversário"</formula>
    </cfRule>
  </conditionalFormatting>
  <pageMargins left="0.511811024" right="0.511811024" top="0.78740157499999996" bottom="0.78740157499999996" header="0.31496062000000002" footer="0.31496062000000002"/>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62"/>
  <sheetViews>
    <sheetView showGridLines="0" zoomScale="70" zoomScaleNormal="70" workbookViewId="0"/>
  </sheetViews>
  <sheetFormatPr defaultRowHeight="17.25" customHeight="1" x14ac:dyDescent="0.25"/>
  <cols>
    <col min="1" max="1" width="6.28515625" bestFit="1" customWidth="1"/>
    <col min="2" max="2" width="19.5703125" bestFit="1" customWidth="1"/>
    <col min="3" max="3" width="18.7109375" style="1" bestFit="1" customWidth="1"/>
    <col min="4" max="4" width="11.7109375" style="1" bestFit="1" customWidth="1"/>
    <col min="5" max="6" width="20.28515625" style="1" bestFit="1" customWidth="1"/>
    <col min="7" max="7" width="25.42578125" bestFit="1" customWidth="1"/>
    <col min="8" max="8" width="21.140625" bestFit="1" customWidth="1"/>
    <col min="9" max="10" width="25.7109375" bestFit="1" customWidth="1"/>
    <col min="11" max="11" width="27.28515625" style="1" customWidth="1"/>
    <col min="12" max="12" width="27.28515625" customWidth="1"/>
  </cols>
  <sheetData>
    <row r="1" spans="1:11" ht="17.25" customHeight="1" x14ac:dyDescent="0.25">
      <c r="A1" s="2" t="s">
        <v>18</v>
      </c>
      <c r="B1" s="2" t="s">
        <v>0</v>
      </c>
      <c r="C1" s="2" t="s">
        <v>66</v>
      </c>
      <c r="D1" s="2" t="s">
        <v>36</v>
      </c>
      <c r="E1" s="2" t="s">
        <v>59</v>
      </c>
      <c r="F1" s="2" t="s">
        <v>42</v>
      </c>
      <c r="G1" s="2" t="s">
        <v>1</v>
      </c>
      <c r="H1" s="2" t="s">
        <v>2</v>
      </c>
      <c r="I1" s="11" t="s">
        <v>14</v>
      </c>
      <c r="K1"/>
    </row>
    <row r="2" spans="1:11" ht="17.25" customHeight="1" x14ac:dyDescent="0.25">
      <c r="A2" s="27">
        <v>0</v>
      </c>
      <c r="B2" s="26">
        <v>41264</v>
      </c>
      <c r="C2" s="26" t="s">
        <v>68</v>
      </c>
      <c r="D2" s="27">
        <v>0</v>
      </c>
      <c r="E2" s="26" t="str">
        <f>IF(Agenda[[#This Row],[Corrigir]]="N","-",DATE(YEAR(EDATE(Agenda[[#This Row],[Data Aniversário]],index_def-per_niver_n)),MONTH(EDATE(Agenda[[#This Row],[Data Aniversário]],index_def-per_niver_n)),1))</f>
        <v>-</v>
      </c>
      <c r="F2" s="26"/>
      <c r="G2" s="28"/>
      <c r="H2" s="28"/>
      <c r="I2" s="29"/>
      <c r="K2"/>
    </row>
    <row r="3" spans="1:11" ht="17.25" customHeight="1" x14ac:dyDescent="0.25">
      <c r="A3" s="12">
        <f>A2+1</f>
        <v>1</v>
      </c>
      <c r="B3" s="6">
        <v>41295</v>
      </c>
      <c r="C3" s="26" t="s">
        <v>68</v>
      </c>
      <c r="D3" s="12">
        <f>IF(base_calc=252,NETWORKDAYS(B2,Agenda[[#This Row],[Data Aniversário]],holiday)-1,Agenda[[#This Row],[Data Aniversário]]-B2)</f>
        <v>31</v>
      </c>
      <c r="E3" s="6" t="str">
        <f>IF(Agenda[[#This Row],[Corrigir]]="N","-",DATE(YEAR(EDATE(Agenda[[#This Row],[Data Aniversário]],index_def-per_niver_n)),MONTH(EDATE(Agenda[[#This Row],[Data Aniversário]],index_def-per_niver_n)),1))</f>
        <v>-</v>
      </c>
      <c r="F3" s="6" t="str">
        <f>IF(Agenda[[#This Row],[Corrigir]]="N","-",DATE(YEAR(EDATE(Agenda[[#This Row],[Data Aniversário]],index_def)),MONTH(EDATE(Agenda[[#This Row],[Data Aniversário]],index_def)),1))</f>
        <v>-</v>
      </c>
      <c r="G3" s="7">
        <v>0</v>
      </c>
      <c r="H3" s="7">
        <v>0</v>
      </c>
      <c r="I3" s="7">
        <v>0</v>
      </c>
      <c r="K3"/>
    </row>
    <row r="4" spans="1:11" ht="17.25" customHeight="1" x14ac:dyDescent="0.25">
      <c r="K4" s="77"/>
    </row>
    <row r="5" spans="1:11" ht="17.25" customHeight="1" x14ac:dyDescent="0.25">
      <c r="G5" s="76"/>
      <c r="K5" s="78"/>
    </row>
    <row r="6" spans="1:11" ht="17.25" customHeight="1" x14ac:dyDescent="0.25">
      <c r="K6"/>
    </row>
    <row r="7" spans="1:11" ht="17.25" customHeight="1" x14ac:dyDescent="0.25">
      <c r="K7"/>
    </row>
    <row r="8" spans="1:11" ht="17.25" customHeight="1" x14ac:dyDescent="0.25">
      <c r="K8"/>
    </row>
    <row r="9" spans="1:11" ht="17.25" customHeight="1" x14ac:dyDescent="0.25">
      <c r="K9"/>
    </row>
    <row r="10" spans="1:11" ht="17.25" customHeight="1" x14ac:dyDescent="0.25">
      <c r="K10"/>
    </row>
    <row r="11" spans="1:11" ht="17.25" customHeight="1" x14ac:dyDescent="0.25">
      <c r="K11"/>
    </row>
    <row r="12" spans="1:11" ht="17.25" customHeight="1" x14ac:dyDescent="0.25">
      <c r="K12"/>
    </row>
    <row r="13" spans="1:11" ht="17.25" customHeight="1" x14ac:dyDescent="0.25">
      <c r="K13"/>
    </row>
    <row r="14" spans="1:11" ht="17.25" customHeight="1" x14ac:dyDescent="0.25">
      <c r="K14"/>
    </row>
    <row r="15" spans="1:11" ht="17.25" customHeight="1" x14ac:dyDescent="0.25">
      <c r="K15"/>
    </row>
    <row r="16" spans="1:11" ht="17.25" customHeight="1" x14ac:dyDescent="0.25">
      <c r="K16"/>
    </row>
    <row r="17" spans="11:11" ht="17.25" customHeight="1" x14ac:dyDescent="0.25">
      <c r="K17"/>
    </row>
    <row r="18" spans="11:11" ht="17.25" customHeight="1" x14ac:dyDescent="0.25">
      <c r="K18"/>
    </row>
    <row r="19" spans="11:11" ht="17.25" customHeight="1" x14ac:dyDescent="0.25">
      <c r="K19"/>
    </row>
    <row r="20" spans="11:11" ht="17.25" customHeight="1" x14ac:dyDescent="0.25">
      <c r="K20"/>
    </row>
    <row r="21" spans="11:11" ht="17.25" customHeight="1" x14ac:dyDescent="0.25">
      <c r="K21"/>
    </row>
    <row r="22" spans="11:11" ht="17.25" customHeight="1" x14ac:dyDescent="0.25">
      <c r="K22"/>
    </row>
    <row r="23" spans="11:11" ht="17.25" customHeight="1" x14ac:dyDescent="0.25">
      <c r="K23"/>
    </row>
    <row r="24" spans="11:11" ht="17.25" customHeight="1" x14ac:dyDescent="0.25">
      <c r="K24"/>
    </row>
    <row r="25" spans="11:11" ht="17.25" customHeight="1" x14ac:dyDescent="0.25">
      <c r="K25"/>
    </row>
    <row r="26" spans="11:11" ht="17.25" customHeight="1" x14ac:dyDescent="0.25">
      <c r="K26"/>
    </row>
    <row r="27" spans="11:11" ht="17.25" customHeight="1" x14ac:dyDescent="0.25">
      <c r="K27"/>
    </row>
    <row r="28" spans="11:11" ht="17.25" customHeight="1" x14ac:dyDescent="0.25">
      <c r="K28"/>
    </row>
    <row r="29" spans="11:11" ht="17.25" customHeight="1" x14ac:dyDescent="0.25">
      <c r="K29"/>
    </row>
    <row r="30" spans="11:11" ht="17.25" customHeight="1" x14ac:dyDescent="0.25">
      <c r="K30"/>
    </row>
    <row r="31" spans="11:11" ht="17.25" customHeight="1" x14ac:dyDescent="0.25">
      <c r="K31"/>
    </row>
    <row r="32" spans="11:11" ht="17.25" customHeight="1" x14ac:dyDescent="0.25">
      <c r="K32"/>
    </row>
    <row r="33" spans="11:11" ht="17.25" customHeight="1" x14ac:dyDescent="0.25">
      <c r="K33"/>
    </row>
    <row r="34" spans="11:11" ht="17.25" customHeight="1" x14ac:dyDescent="0.25">
      <c r="K34"/>
    </row>
    <row r="35" spans="11:11" ht="17.25" customHeight="1" x14ac:dyDescent="0.25">
      <c r="K35"/>
    </row>
    <row r="36" spans="11:11" ht="17.25" customHeight="1" x14ac:dyDescent="0.25">
      <c r="K36"/>
    </row>
    <row r="37" spans="11:11" ht="17.25" customHeight="1" x14ac:dyDescent="0.25">
      <c r="K37"/>
    </row>
    <row r="38" spans="11:11" ht="17.25" customHeight="1" x14ac:dyDescent="0.25">
      <c r="K38"/>
    </row>
    <row r="39" spans="11:11" ht="17.25" customHeight="1" x14ac:dyDescent="0.25">
      <c r="K39"/>
    </row>
    <row r="40" spans="11:11" ht="17.25" customHeight="1" x14ac:dyDescent="0.25">
      <c r="K40"/>
    </row>
    <row r="41" spans="11:11" ht="17.25" customHeight="1" x14ac:dyDescent="0.25">
      <c r="K41"/>
    </row>
    <row r="42" spans="11:11" ht="17.25" customHeight="1" x14ac:dyDescent="0.25">
      <c r="K42"/>
    </row>
    <row r="43" spans="11:11" ht="17.25" customHeight="1" x14ac:dyDescent="0.25">
      <c r="K43"/>
    </row>
    <row r="44" spans="11:11" ht="17.25" customHeight="1" x14ac:dyDescent="0.25">
      <c r="K44"/>
    </row>
    <row r="45" spans="11:11" ht="17.25" customHeight="1" x14ac:dyDescent="0.25">
      <c r="K45"/>
    </row>
    <row r="46" spans="11:11" ht="17.25" customHeight="1" x14ac:dyDescent="0.25">
      <c r="K46"/>
    </row>
    <row r="47" spans="11:11" ht="17.25" customHeight="1" x14ac:dyDescent="0.25">
      <c r="K47"/>
    </row>
    <row r="48" spans="11:11" ht="17.25" customHeight="1" x14ac:dyDescent="0.25">
      <c r="K48"/>
    </row>
    <row r="49" spans="11:11" ht="17.25" customHeight="1" x14ac:dyDescent="0.25">
      <c r="K49"/>
    </row>
    <row r="50" spans="11:11" ht="17.25" customHeight="1" x14ac:dyDescent="0.25">
      <c r="K50"/>
    </row>
    <row r="51" spans="11:11" ht="17.25" customHeight="1" x14ac:dyDescent="0.25">
      <c r="K51"/>
    </row>
    <row r="52" spans="11:11" ht="17.25" customHeight="1" x14ac:dyDescent="0.25">
      <c r="K52"/>
    </row>
    <row r="53" spans="11:11" ht="17.25" customHeight="1" x14ac:dyDescent="0.25">
      <c r="K53"/>
    </row>
    <row r="54" spans="11:11" ht="17.25" customHeight="1" x14ac:dyDescent="0.25">
      <c r="K54"/>
    </row>
    <row r="55" spans="11:11" ht="17.25" customHeight="1" x14ac:dyDescent="0.25">
      <c r="K55"/>
    </row>
    <row r="56" spans="11:11" ht="17.25" customHeight="1" x14ac:dyDescent="0.25">
      <c r="K56"/>
    </row>
    <row r="57" spans="11:11" ht="17.25" customHeight="1" x14ac:dyDescent="0.25">
      <c r="K57"/>
    </row>
    <row r="58" spans="11:11" ht="17.25" customHeight="1" x14ac:dyDescent="0.25">
      <c r="K58"/>
    </row>
    <row r="59" spans="11:11" ht="17.25" customHeight="1" x14ac:dyDescent="0.25">
      <c r="K59"/>
    </row>
    <row r="60" spans="11:11" ht="17.25" customHeight="1" x14ac:dyDescent="0.25">
      <c r="K60"/>
    </row>
    <row r="61" spans="11:11" ht="17.25" customHeight="1" x14ac:dyDescent="0.25">
      <c r="K61"/>
    </row>
    <row r="62" spans="11:11" ht="17.25" customHeight="1" x14ac:dyDescent="0.25">
      <c r="K62"/>
    </row>
  </sheetData>
  <conditionalFormatting sqref="C2:C3">
    <cfRule type="cellIs" dxfId="15" priority="1" operator="equal">
      <formula>"S"</formula>
    </cfRule>
  </conditionalFormatting>
  <printOptions horizontalCentered="1"/>
  <pageMargins left="0.45" right="0.45" top="0.5" bottom="0.5" header="0.3" footer="0.3"/>
  <pageSetup paperSize="9" scale="44" fitToHeight="0" orientation="portrait" r:id="rId1"/>
  <headerFooter differentFirst="1">
    <oddFooter>Página &amp;P de &amp;N</oddFooter>
  </headerFooter>
  <ignoredErrors>
    <ignoredError sqref="F3" calculatedColumn="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dimension ref="A1:C1201"/>
  <sheetViews>
    <sheetView showGridLines="0" tabSelected="1" workbookViewId="0">
      <selection activeCell="A2" sqref="A2"/>
    </sheetView>
  </sheetViews>
  <sheetFormatPr defaultRowHeight="13.5" x14ac:dyDescent="0.25"/>
  <cols>
    <col min="1" max="2" width="13.7109375" style="1" customWidth="1"/>
  </cols>
  <sheetData>
    <row r="1" spans="1:2" x14ac:dyDescent="0.25">
      <c r="A1" s="35" t="s">
        <v>39</v>
      </c>
      <c r="B1" s="35" t="s">
        <v>40</v>
      </c>
    </row>
    <row r="2" spans="1:2" x14ac:dyDescent="0.25">
      <c r="A2" s="4">
        <v>42917</v>
      </c>
      <c r="B2" s="35">
        <v>643.76599999999996</v>
      </c>
    </row>
    <row r="3" spans="1:2" x14ac:dyDescent="0.25">
      <c r="A3" s="4">
        <v>42887</v>
      </c>
      <c r="B3" s="35">
        <v>648.40899999999999</v>
      </c>
    </row>
    <row r="4" spans="1:2" x14ac:dyDescent="0.25">
      <c r="A4" s="4">
        <v>42856</v>
      </c>
      <c r="B4" s="35">
        <v>652.75800000000004</v>
      </c>
    </row>
    <row r="5" spans="1:2" x14ac:dyDescent="0.25">
      <c r="A5" s="4">
        <v>42826</v>
      </c>
      <c r="B5" s="35">
        <v>658.89800000000002</v>
      </c>
    </row>
    <row r="6" spans="1:2" x14ac:dyDescent="0.25">
      <c r="A6" s="4">
        <v>42795</v>
      </c>
      <c r="B6" s="35">
        <v>666.197</v>
      </c>
    </row>
    <row r="7" spans="1:2" x14ac:dyDescent="0.25">
      <c r="A7" s="4">
        <v>42767</v>
      </c>
      <c r="B7" s="35">
        <v>666.09900000000005</v>
      </c>
    </row>
    <row r="8" spans="1:2" x14ac:dyDescent="0.25">
      <c r="A8" s="4">
        <v>42736</v>
      </c>
      <c r="B8" s="35">
        <v>665.54200000000003</v>
      </c>
    </row>
    <row r="9" spans="1:2" x14ac:dyDescent="0.25">
      <c r="A9" s="4">
        <v>42705</v>
      </c>
      <c r="B9" s="35">
        <v>661.30399999999997</v>
      </c>
    </row>
    <row r="10" spans="1:2" x14ac:dyDescent="0.25">
      <c r="A10" s="4">
        <v>42675</v>
      </c>
      <c r="B10" s="35">
        <v>657.75199999999995</v>
      </c>
    </row>
    <row r="11" spans="1:2" x14ac:dyDescent="0.25">
      <c r="A11" s="4">
        <v>42644</v>
      </c>
      <c r="B11" s="35">
        <v>657.92700000000002</v>
      </c>
    </row>
    <row r="12" spans="1:2" x14ac:dyDescent="0.25">
      <c r="A12" s="4">
        <v>42614</v>
      </c>
      <c r="B12" s="35">
        <v>656.89400000000001</v>
      </c>
    </row>
    <row r="13" spans="1:2" x14ac:dyDescent="0.25">
      <c r="A13" s="4">
        <v>42583</v>
      </c>
      <c r="B13" s="35">
        <v>655.60199999999998</v>
      </c>
    </row>
    <row r="14" spans="1:2" x14ac:dyDescent="0.25">
      <c r="A14" s="4">
        <v>42552</v>
      </c>
      <c r="B14" s="35">
        <v>654.64099999999996</v>
      </c>
    </row>
    <row r="15" spans="1:2" x14ac:dyDescent="0.25">
      <c r="A15" s="4">
        <v>42522</v>
      </c>
      <c r="B15" s="35">
        <v>653.49599999999998</v>
      </c>
    </row>
    <row r="16" spans="1:2" x14ac:dyDescent="0.25">
      <c r="A16" s="4">
        <v>42491</v>
      </c>
      <c r="B16" s="35">
        <v>642.65099999999995</v>
      </c>
    </row>
    <row r="17" spans="1:2" x14ac:dyDescent="0.25">
      <c r="A17" s="4">
        <v>42461</v>
      </c>
      <c r="B17" s="35">
        <v>637.43399999999997</v>
      </c>
    </row>
    <row r="18" spans="1:2" x14ac:dyDescent="0.25">
      <c r="A18" s="4">
        <v>42430</v>
      </c>
      <c r="B18" s="35">
        <v>635.34900000000005</v>
      </c>
    </row>
    <row r="19" spans="1:2" x14ac:dyDescent="0.25">
      <c r="A19" s="4">
        <v>42401</v>
      </c>
      <c r="B19" s="35">
        <v>632.11400000000003</v>
      </c>
    </row>
    <row r="20" spans="1:2" x14ac:dyDescent="0.25">
      <c r="A20" s="4">
        <v>42370</v>
      </c>
      <c r="B20" s="35">
        <v>624.05999999999995</v>
      </c>
    </row>
    <row r="21" spans="1:2" x14ac:dyDescent="0.25">
      <c r="A21" s="4">
        <v>42339</v>
      </c>
      <c r="B21" s="35">
        <v>617.04399999999998</v>
      </c>
    </row>
    <row r="22" spans="1:2" x14ac:dyDescent="0.25">
      <c r="A22" s="4">
        <v>42309</v>
      </c>
      <c r="B22" s="35">
        <v>614.05100000000004</v>
      </c>
    </row>
    <row r="23" spans="1:2" x14ac:dyDescent="0.25">
      <c r="A23" s="4">
        <v>42278</v>
      </c>
      <c r="B23" s="35">
        <v>604.83199999999999</v>
      </c>
    </row>
    <row r="24" spans="1:2" x14ac:dyDescent="0.25">
      <c r="A24" s="4">
        <v>42248</v>
      </c>
      <c r="B24" s="35">
        <v>593.60599999999999</v>
      </c>
    </row>
    <row r="25" spans="1:2" x14ac:dyDescent="0.25">
      <c r="A25" s="4">
        <v>42217</v>
      </c>
      <c r="B25" s="35">
        <v>588.04200000000003</v>
      </c>
    </row>
    <row r="26" spans="1:2" x14ac:dyDescent="0.25">
      <c r="A26" s="4">
        <v>42186</v>
      </c>
      <c r="B26" s="35">
        <v>586.42600000000004</v>
      </c>
    </row>
    <row r="27" spans="1:2" x14ac:dyDescent="0.25">
      <c r="A27" s="4">
        <v>42156</v>
      </c>
      <c r="B27" s="35">
        <v>582.40099999999995</v>
      </c>
    </row>
    <row r="28" spans="1:2" x14ac:dyDescent="0.25">
      <c r="A28" s="4">
        <v>42125</v>
      </c>
      <c r="B28" s="35">
        <v>578.51599999999996</v>
      </c>
    </row>
    <row r="29" spans="1:2" x14ac:dyDescent="0.25">
      <c r="A29" s="4">
        <v>42095</v>
      </c>
      <c r="B29" s="35">
        <v>576.17499999999995</v>
      </c>
    </row>
    <row r="30" spans="1:2" x14ac:dyDescent="0.25">
      <c r="A30" s="4">
        <v>42064</v>
      </c>
      <c r="B30" s="35">
        <v>569.53599999999994</v>
      </c>
    </row>
    <row r="31" spans="1:2" x14ac:dyDescent="0.25">
      <c r="A31" s="4">
        <v>42036</v>
      </c>
      <c r="B31" s="35">
        <v>564.00400000000002</v>
      </c>
    </row>
    <row r="32" spans="1:2" x14ac:dyDescent="0.25">
      <c r="A32" s="4">
        <v>42005</v>
      </c>
      <c r="B32" s="35">
        <v>562.48199999999997</v>
      </c>
    </row>
    <row r="33" spans="1:2" x14ac:dyDescent="0.25">
      <c r="A33" s="4">
        <v>41974</v>
      </c>
      <c r="B33" s="35">
        <v>558.21299999999997</v>
      </c>
    </row>
    <row r="34" spans="1:2" x14ac:dyDescent="0.25">
      <c r="A34" s="4">
        <v>41944</v>
      </c>
      <c r="B34" s="35">
        <v>554.76900000000001</v>
      </c>
    </row>
    <row r="35" spans="1:2" x14ac:dyDescent="0.25">
      <c r="A35" s="4">
        <v>41913</v>
      </c>
      <c r="B35" s="35">
        <v>549.39599999999996</v>
      </c>
    </row>
    <row r="36" spans="1:2" x14ac:dyDescent="0.25">
      <c r="A36" s="4">
        <v>41883</v>
      </c>
      <c r="B36" s="35">
        <v>547.83900000000006</v>
      </c>
    </row>
    <row r="37" spans="1:2" x14ac:dyDescent="0.25">
      <c r="A37" s="4">
        <v>41852</v>
      </c>
      <c r="B37" s="35">
        <v>546.745</v>
      </c>
    </row>
    <row r="38" spans="1:2" x14ac:dyDescent="0.25">
      <c r="A38" s="4">
        <v>41821</v>
      </c>
      <c r="B38" s="35">
        <v>548.202</v>
      </c>
    </row>
    <row r="39" spans="1:2" x14ac:dyDescent="0.25">
      <c r="A39" s="4">
        <v>41791</v>
      </c>
      <c r="B39" s="35">
        <v>551.55399999999997</v>
      </c>
    </row>
    <row r="40" spans="1:2" x14ac:dyDescent="0.25">
      <c r="A40" s="4">
        <v>41760</v>
      </c>
      <c r="B40" s="35">
        <v>555.67899999999997</v>
      </c>
    </row>
    <row r="41" spans="1:2" x14ac:dyDescent="0.25">
      <c r="A41" s="4">
        <v>41730</v>
      </c>
      <c r="B41" s="35">
        <v>556.41999999999996</v>
      </c>
    </row>
    <row r="42" spans="1:2" x14ac:dyDescent="0.25">
      <c r="A42" s="4">
        <v>41699</v>
      </c>
      <c r="B42" s="35">
        <v>552.08699999999999</v>
      </c>
    </row>
    <row r="43" spans="1:2" x14ac:dyDescent="0.25">
      <c r="A43" s="4">
        <v>41671</v>
      </c>
      <c r="B43" s="35">
        <v>543.03800000000001</v>
      </c>
    </row>
    <row r="44" spans="1:2" x14ac:dyDescent="0.25">
      <c r="A44" s="4">
        <v>41640</v>
      </c>
      <c r="B44" s="35">
        <v>540.95899999999995</v>
      </c>
    </row>
    <row r="45" spans="1:2" x14ac:dyDescent="0.25">
      <c r="A45" s="4">
        <v>41609</v>
      </c>
      <c r="B45" s="35">
        <v>538.37</v>
      </c>
    </row>
    <row r="46" spans="1:2" x14ac:dyDescent="0.25">
      <c r="A46" s="4">
        <v>41579</v>
      </c>
      <c r="B46" s="35">
        <v>535.16800000000001</v>
      </c>
    </row>
    <row r="47" spans="1:2" x14ac:dyDescent="0.25">
      <c r="A47" s="4">
        <v>41548</v>
      </c>
      <c r="B47" s="35">
        <v>533.62099999999998</v>
      </c>
    </row>
    <row r="48" spans="1:2" x14ac:dyDescent="0.25">
      <c r="A48" s="4">
        <v>41518</v>
      </c>
      <c r="B48" s="35">
        <v>529.08500000000004</v>
      </c>
    </row>
    <row r="49" spans="1:2" x14ac:dyDescent="0.25">
      <c r="A49" s="4">
        <v>41487</v>
      </c>
      <c r="B49" s="35">
        <v>521.27</v>
      </c>
    </row>
    <row r="50" spans="1:2" x14ac:dyDescent="0.25">
      <c r="A50" s="4">
        <v>41456</v>
      </c>
      <c r="B50" s="35">
        <v>520.50800000000004</v>
      </c>
    </row>
    <row r="51" spans="1:2" x14ac:dyDescent="0.25">
      <c r="A51" s="4">
        <v>41426</v>
      </c>
      <c r="B51" s="35">
        <v>519.15300000000002</v>
      </c>
    </row>
    <row r="52" spans="1:2" x14ac:dyDescent="0.25">
      <c r="A52" s="4">
        <v>41395</v>
      </c>
      <c r="B52" s="35">
        <v>515.29899999999998</v>
      </c>
    </row>
    <row r="53" spans="1:2" x14ac:dyDescent="0.25">
      <c r="A53" s="4">
        <v>41365</v>
      </c>
      <c r="B53" s="35">
        <v>515.27599999999995</v>
      </c>
    </row>
    <row r="54" spans="1:2" x14ac:dyDescent="0.25">
      <c r="A54" s="4">
        <v>41334</v>
      </c>
      <c r="B54" s="35">
        <v>514.52599999999995</v>
      </c>
    </row>
    <row r="55" spans="1:2" x14ac:dyDescent="0.25">
      <c r="A55" s="4">
        <v>41306</v>
      </c>
      <c r="B55" s="35">
        <v>513.46699999999998</v>
      </c>
    </row>
    <row r="56" spans="1:2" x14ac:dyDescent="0.25">
      <c r="A56" s="4">
        <v>41275</v>
      </c>
      <c r="B56" s="35">
        <v>511.97699999999998</v>
      </c>
    </row>
    <row r="57" spans="1:2" x14ac:dyDescent="0.25">
      <c r="A57" s="4">
        <v>41244</v>
      </c>
      <c r="B57" s="35">
        <v>510.25200000000001</v>
      </c>
    </row>
    <row r="58" spans="1:2" x14ac:dyDescent="0.25">
      <c r="A58" s="4">
        <v>41214</v>
      </c>
      <c r="B58" s="35">
        <v>506.79500000000002</v>
      </c>
    </row>
    <row r="59" spans="1:2" x14ac:dyDescent="0.25">
      <c r="A59" s="4">
        <v>41183</v>
      </c>
      <c r="B59" s="35">
        <v>506.92599999999999</v>
      </c>
    </row>
    <row r="60" spans="1:2" x14ac:dyDescent="0.25">
      <c r="A60" s="4">
        <v>41153</v>
      </c>
      <c r="B60" s="35">
        <v>506.80399999999997</v>
      </c>
    </row>
    <row r="61" spans="1:2" x14ac:dyDescent="0.25">
      <c r="A61" s="4">
        <v>41122</v>
      </c>
      <c r="B61" s="35">
        <v>501.95699999999999</v>
      </c>
    </row>
    <row r="62" spans="1:2" x14ac:dyDescent="0.25">
      <c r="A62" s="4">
        <v>41091</v>
      </c>
      <c r="B62" s="35">
        <v>494.89100000000002</v>
      </c>
    </row>
    <row r="63" spans="1:2" x14ac:dyDescent="0.25">
      <c r="A63" s="4">
        <v>41061</v>
      </c>
      <c r="B63" s="35">
        <v>488.34199999999998</v>
      </c>
    </row>
    <row r="64" spans="1:2" x14ac:dyDescent="0.25">
      <c r="A64" s="4">
        <v>41030</v>
      </c>
      <c r="B64" s="35">
        <v>485.14</v>
      </c>
    </row>
    <row r="65" spans="1:2" x14ac:dyDescent="0.25">
      <c r="A65" s="4">
        <v>41000</v>
      </c>
      <c r="B65" s="35">
        <v>480.22899999999998</v>
      </c>
    </row>
    <row r="66" spans="1:2" x14ac:dyDescent="0.25">
      <c r="A66" s="4">
        <v>40969</v>
      </c>
      <c r="B66" s="35">
        <v>476.166</v>
      </c>
    </row>
    <row r="67" spans="1:2" x14ac:dyDescent="0.25">
      <c r="A67" s="4">
        <v>40940</v>
      </c>
      <c r="B67" s="35">
        <v>474.13799999999998</v>
      </c>
    </row>
    <row r="68" spans="1:2" x14ac:dyDescent="0.25">
      <c r="A68" s="4">
        <v>40909</v>
      </c>
      <c r="B68" s="35">
        <v>474.42899999999997</v>
      </c>
    </row>
    <row r="69" spans="1:2" x14ac:dyDescent="0.25">
      <c r="A69" s="4">
        <v>40878</v>
      </c>
      <c r="B69" s="35">
        <v>473.25200000000001</v>
      </c>
    </row>
    <row r="70" spans="1:2" x14ac:dyDescent="0.25">
      <c r="A70" s="4">
        <v>40848</v>
      </c>
      <c r="B70" s="35">
        <v>473.80799999999999</v>
      </c>
    </row>
    <row r="71" spans="1:2" x14ac:dyDescent="0.25">
      <c r="A71" s="4">
        <v>40817</v>
      </c>
      <c r="B71" s="35">
        <v>471.46600000000001</v>
      </c>
    </row>
    <row r="72" spans="1:2" x14ac:dyDescent="0.25">
      <c r="A72" s="4">
        <v>40787</v>
      </c>
      <c r="B72" s="35">
        <v>468.97500000000002</v>
      </c>
    </row>
    <row r="73" spans="1:2" x14ac:dyDescent="0.25">
      <c r="A73" s="4">
        <v>40756</v>
      </c>
      <c r="B73" s="35">
        <v>465.96800000000002</v>
      </c>
    </row>
    <row r="74" spans="1:2" x14ac:dyDescent="0.25">
      <c r="A74" s="4">
        <v>40725</v>
      </c>
      <c r="B74" s="35">
        <v>463.92700000000002</v>
      </c>
    </row>
    <row r="75" spans="1:2" x14ac:dyDescent="0.25">
      <c r="A75" s="4">
        <v>40695</v>
      </c>
      <c r="B75" s="35">
        <v>464.46300000000002</v>
      </c>
    </row>
    <row r="76" spans="1:2" x14ac:dyDescent="0.25">
      <c r="A76" s="4">
        <v>40664</v>
      </c>
      <c r="B76" s="35">
        <v>465.31099999999998</v>
      </c>
    </row>
    <row r="77" spans="1:2" x14ac:dyDescent="0.25">
      <c r="A77" s="4">
        <v>40634</v>
      </c>
      <c r="B77" s="35">
        <v>463.31099999999998</v>
      </c>
    </row>
    <row r="78" spans="1:2" x14ac:dyDescent="0.25">
      <c r="A78" s="4">
        <v>40603</v>
      </c>
      <c r="B78" s="35">
        <v>461.24900000000002</v>
      </c>
    </row>
    <row r="79" spans="1:2" x14ac:dyDescent="0.25">
      <c r="A79" s="4">
        <v>40575</v>
      </c>
      <c r="B79" s="35">
        <v>458.39699999999999</v>
      </c>
    </row>
    <row r="80" spans="1:2" x14ac:dyDescent="0.25">
      <c r="A80" s="4">
        <v>40544</v>
      </c>
      <c r="B80" s="35">
        <v>453.875</v>
      </c>
    </row>
    <row r="81" spans="1:2" x14ac:dyDescent="0.25">
      <c r="A81" s="4">
        <v>40513</v>
      </c>
      <c r="B81" s="35">
        <v>450.30099999999999</v>
      </c>
    </row>
    <row r="82" spans="1:2" x14ac:dyDescent="0.25">
      <c r="A82" s="4">
        <v>40483</v>
      </c>
      <c r="B82" s="35">
        <v>447.20600000000002</v>
      </c>
    </row>
    <row r="83" spans="1:2" x14ac:dyDescent="0.25">
      <c r="A83" s="4">
        <v>40452</v>
      </c>
      <c r="B83" s="35">
        <v>440.82900000000001</v>
      </c>
    </row>
    <row r="84" spans="1:2" x14ac:dyDescent="0.25">
      <c r="A84" s="4">
        <v>40422</v>
      </c>
      <c r="B84" s="35">
        <v>436.423</v>
      </c>
    </row>
    <row r="85" spans="1:2" x14ac:dyDescent="0.25">
      <c r="A85" s="4">
        <v>40391</v>
      </c>
      <c r="B85" s="35">
        <v>431.44499999999999</v>
      </c>
    </row>
    <row r="86" spans="1:2" x14ac:dyDescent="0.25">
      <c r="A86" s="4">
        <v>40360</v>
      </c>
      <c r="B86" s="35">
        <v>428.15</v>
      </c>
    </row>
    <row r="87" spans="1:2" x14ac:dyDescent="0.25">
      <c r="A87" s="4">
        <v>40330</v>
      </c>
      <c r="B87" s="35">
        <v>427.48899999999998</v>
      </c>
    </row>
    <row r="88" spans="1:2" x14ac:dyDescent="0.25">
      <c r="A88" s="4">
        <v>40299</v>
      </c>
      <c r="B88" s="35">
        <v>423.88499999999999</v>
      </c>
    </row>
    <row r="89" spans="1:2" x14ac:dyDescent="0.25">
      <c r="A89" s="4">
        <v>40269</v>
      </c>
      <c r="B89" s="35">
        <v>418.91699999999997</v>
      </c>
    </row>
    <row r="90" spans="1:2" x14ac:dyDescent="0.25">
      <c r="A90" s="4">
        <v>40238</v>
      </c>
      <c r="B90" s="35">
        <v>415.73399999999998</v>
      </c>
    </row>
    <row r="91" spans="1:2" x14ac:dyDescent="0.25">
      <c r="A91" s="4">
        <v>40210</v>
      </c>
      <c r="B91" s="35">
        <v>411.84300000000002</v>
      </c>
    </row>
    <row r="92" spans="1:2" x14ac:dyDescent="0.25">
      <c r="A92" s="4">
        <v>40179</v>
      </c>
      <c r="B92" s="35">
        <v>407.04899999999998</v>
      </c>
    </row>
    <row r="93" spans="1:2" x14ac:dyDescent="0.25">
      <c r="A93" s="4">
        <v>40148</v>
      </c>
      <c r="B93" s="35">
        <v>404.49900000000002</v>
      </c>
    </row>
    <row r="94" spans="1:2" x14ac:dyDescent="0.25">
      <c r="A94" s="4">
        <v>40118</v>
      </c>
      <c r="B94" s="35">
        <v>405.548</v>
      </c>
    </row>
    <row r="95" spans="1:2" x14ac:dyDescent="0.25">
      <c r="A95" s="4">
        <v>40087</v>
      </c>
      <c r="B95" s="35">
        <v>405.12900000000002</v>
      </c>
    </row>
    <row r="96" spans="1:2" x14ac:dyDescent="0.25">
      <c r="A96" s="4">
        <v>40057</v>
      </c>
      <c r="B96" s="35">
        <v>404.94499999999999</v>
      </c>
    </row>
    <row r="97" spans="1:2" x14ac:dyDescent="0.25">
      <c r="A97" s="4">
        <v>40026</v>
      </c>
      <c r="B97" s="35">
        <v>403.25299999999999</v>
      </c>
    </row>
    <row r="98" spans="1:2" x14ac:dyDescent="0.25">
      <c r="A98" s="4">
        <v>39995</v>
      </c>
      <c r="B98" s="35">
        <v>404.71800000000002</v>
      </c>
    </row>
    <row r="99" spans="1:2" x14ac:dyDescent="0.25">
      <c r="A99" s="4">
        <v>39965</v>
      </c>
      <c r="B99" s="35">
        <v>406.48599999999999</v>
      </c>
    </row>
    <row r="100" spans="1:2" x14ac:dyDescent="0.25">
      <c r="A100" s="4">
        <v>39934</v>
      </c>
      <c r="B100" s="35">
        <v>406.88499999999999</v>
      </c>
    </row>
    <row r="101" spans="1:2" x14ac:dyDescent="0.25">
      <c r="A101" s="4">
        <v>39904</v>
      </c>
      <c r="B101" s="35">
        <v>407.18099999999998</v>
      </c>
    </row>
    <row r="102" spans="1:2" x14ac:dyDescent="0.25">
      <c r="A102" s="4">
        <v>39873</v>
      </c>
      <c r="B102" s="35">
        <v>407.80799999999999</v>
      </c>
    </row>
    <row r="103" spans="1:2" x14ac:dyDescent="0.25">
      <c r="A103" s="4">
        <v>39845</v>
      </c>
      <c r="B103" s="35">
        <v>410.84899999999999</v>
      </c>
    </row>
    <row r="104" spans="1:2" x14ac:dyDescent="0.25">
      <c r="A104" s="4">
        <v>39814</v>
      </c>
      <c r="B104" s="35">
        <v>409.78199999999998</v>
      </c>
    </row>
    <row r="105" spans="1:2" x14ac:dyDescent="0.25">
      <c r="A105" s="4">
        <v>39783</v>
      </c>
      <c r="B105" s="35">
        <v>411.57499999999999</v>
      </c>
    </row>
    <row r="106" spans="1:2" x14ac:dyDescent="0.25">
      <c r="A106" s="4">
        <v>39753</v>
      </c>
      <c r="B106" s="35">
        <v>412.10399999999998</v>
      </c>
    </row>
    <row r="107" spans="1:2" x14ac:dyDescent="0.25">
      <c r="A107" s="4">
        <v>39722</v>
      </c>
      <c r="B107" s="35">
        <v>410.524</v>
      </c>
    </row>
    <row r="108" spans="1:2" x14ac:dyDescent="0.25">
      <c r="A108" s="4">
        <v>39692</v>
      </c>
      <c r="B108" s="35">
        <v>406.55700000000002</v>
      </c>
    </row>
    <row r="109" spans="1:2" x14ac:dyDescent="0.25">
      <c r="A109" s="4">
        <v>39661</v>
      </c>
      <c r="B109" s="35">
        <v>406.12700000000001</v>
      </c>
    </row>
    <row r="110" spans="1:2" x14ac:dyDescent="0.25">
      <c r="A110" s="4">
        <v>39630</v>
      </c>
      <c r="B110" s="35">
        <v>407.44600000000003</v>
      </c>
    </row>
    <row r="111" spans="1:2" x14ac:dyDescent="0.25">
      <c r="A111" s="4">
        <v>39600</v>
      </c>
      <c r="B111" s="35">
        <v>400.38200000000001</v>
      </c>
    </row>
    <row r="112" spans="1:2" x14ac:dyDescent="0.25">
      <c r="A112" s="4">
        <v>39569</v>
      </c>
      <c r="B112" s="35">
        <v>392.59199999999998</v>
      </c>
    </row>
    <row r="113" spans="1:2" x14ac:dyDescent="0.25">
      <c r="A113" s="4">
        <v>39539</v>
      </c>
      <c r="B113" s="35">
        <v>386.38</v>
      </c>
    </row>
    <row r="114" spans="1:2" x14ac:dyDescent="0.25">
      <c r="A114" s="4">
        <v>39508</v>
      </c>
      <c r="B114" s="35">
        <v>383.73099999999999</v>
      </c>
    </row>
    <row r="115" spans="1:2" x14ac:dyDescent="0.25">
      <c r="A115" s="4">
        <v>39479</v>
      </c>
      <c r="B115" s="35">
        <v>380.90600000000001</v>
      </c>
    </row>
    <row r="116" spans="1:2" x14ac:dyDescent="0.25">
      <c r="A116" s="4">
        <v>39448</v>
      </c>
      <c r="B116" s="35">
        <v>378.9</v>
      </c>
    </row>
    <row r="117" spans="1:2" x14ac:dyDescent="0.25">
      <c r="A117" s="4">
        <v>39417</v>
      </c>
      <c r="B117" s="35">
        <v>374.815</v>
      </c>
    </row>
    <row r="118" spans="1:2" x14ac:dyDescent="0.25">
      <c r="A118" s="4">
        <v>39387</v>
      </c>
      <c r="B118" s="35">
        <v>368.334</v>
      </c>
    </row>
    <row r="119" spans="1:2" x14ac:dyDescent="0.25">
      <c r="A119" s="4">
        <v>39356</v>
      </c>
      <c r="B119" s="35">
        <v>365.79399999999998</v>
      </c>
    </row>
    <row r="120" spans="1:2" x14ac:dyDescent="0.25">
      <c r="A120" s="4">
        <v>39326</v>
      </c>
      <c r="B120" s="35">
        <v>361.99700000000001</v>
      </c>
    </row>
    <row r="121" spans="1:2" x14ac:dyDescent="0.25">
      <c r="A121" s="4">
        <v>39295</v>
      </c>
      <c r="B121" s="35">
        <v>357.404</v>
      </c>
    </row>
    <row r="122" spans="1:2" x14ac:dyDescent="0.25">
      <c r="A122" s="4">
        <v>39264</v>
      </c>
      <c r="B122" s="35">
        <v>353.92</v>
      </c>
    </row>
    <row r="123" spans="1:2" x14ac:dyDescent="0.25">
      <c r="A123" s="4">
        <v>39234</v>
      </c>
      <c r="B123" s="35">
        <v>352.93599999999998</v>
      </c>
    </row>
    <row r="124" spans="1:2" x14ac:dyDescent="0.25">
      <c r="A124" s="4">
        <v>39203</v>
      </c>
      <c r="B124" s="35">
        <v>352.02</v>
      </c>
    </row>
    <row r="125" spans="1:2" x14ac:dyDescent="0.25">
      <c r="A125" s="4">
        <v>39173</v>
      </c>
      <c r="B125" s="35">
        <v>351.86900000000003</v>
      </c>
    </row>
    <row r="126" spans="1:2" x14ac:dyDescent="0.25">
      <c r="A126" s="4">
        <v>39142</v>
      </c>
      <c r="B126" s="35">
        <v>351.71699999999998</v>
      </c>
    </row>
    <row r="127" spans="1:2" x14ac:dyDescent="0.25">
      <c r="A127" s="4">
        <v>39114</v>
      </c>
      <c r="B127" s="35">
        <v>350.524</v>
      </c>
    </row>
    <row r="128" spans="1:2" x14ac:dyDescent="0.25">
      <c r="A128" s="4">
        <v>39083</v>
      </c>
      <c r="B128" s="35">
        <v>349.59300000000002</v>
      </c>
    </row>
    <row r="129" spans="1:2" x14ac:dyDescent="0.25">
      <c r="A129" s="4">
        <v>39052</v>
      </c>
      <c r="B129" s="35">
        <v>347.84199999999998</v>
      </c>
    </row>
    <row r="130" spans="1:2" x14ac:dyDescent="0.25">
      <c r="A130" s="4">
        <v>39022</v>
      </c>
      <c r="B130" s="35">
        <v>346.74599999999998</v>
      </c>
    </row>
    <row r="131" spans="1:2" x14ac:dyDescent="0.25">
      <c r="A131" s="4">
        <v>38991</v>
      </c>
      <c r="B131" s="35">
        <v>344.15499999999997</v>
      </c>
    </row>
    <row r="132" spans="1:2" x14ac:dyDescent="0.25">
      <c r="A132" s="4">
        <v>38961</v>
      </c>
      <c r="B132" s="35">
        <v>342.56099999999998</v>
      </c>
    </row>
    <row r="133" spans="1:2" x14ac:dyDescent="0.25">
      <c r="A133" s="4">
        <v>38930</v>
      </c>
      <c r="B133" s="35">
        <v>341.57400000000001</v>
      </c>
    </row>
    <row r="134" spans="1:2" x14ac:dyDescent="0.25">
      <c r="A134" s="4">
        <v>38899</v>
      </c>
      <c r="B134" s="35">
        <v>340.31200000000001</v>
      </c>
    </row>
    <row r="135" spans="1:2" x14ac:dyDescent="0.25">
      <c r="A135" s="4">
        <v>38869</v>
      </c>
      <c r="B135" s="35">
        <v>339.71199999999999</v>
      </c>
    </row>
    <row r="136" spans="1:2" x14ac:dyDescent="0.25">
      <c r="A136" s="4">
        <v>38838</v>
      </c>
      <c r="B136" s="35">
        <v>337.185</v>
      </c>
    </row>
    <row r="137" spans="1:2" x14ac:dyDescent="0.25">
      <c r="A137" s="4">
        <v>38808</v>
      </c>
      <c r="B137" s="35">
        <v>335.92099999999999</v>
      </c>
    </row>
    <row r="138" spans="1:2" x14ac:dyDescent="0.25">
      <c r="A138" s="4">
        <v>38777</v>
      </c>
      <c r="B138" s="35">
        <v>337.339</v>
      </c>
    </row>
    <row r="139" spans="1:2" x14ac:dyDescent="0.25">
      <c r="A139" s="4">
        <v>38749</v>
      </c>
      <c r="B139" s="35">
        <v>338.12799999999999</v>
      </c>
    </row>
    <row r="140" spans="1:2" x14ac:dyDescent="0.25">
      <c r="A140" s="4">
        <v>38718</v>
      </c>
      <c r="B140" s="35">
        <v>338.08300000000003</v>
      </c>
    </row>
    <row r="141" spans="1:2" x14ac:dyDescent="0.25">
      <c r="A141" s="4">
        <v>38687</v>
      </c>
      <c r="B141" s="35">
        <v>335.00599999999997</v>
      </c>
    </row>
    <row r="142" spans="1:2" x14ac:dyDescent="0.25">
      <c r="A142" s="4">
        <v>38657</v>
      </c>
      <c r="B142" s="35">
        <v>335.03300000000002</v>
      </c>
    </row>
    <row r="143" spans="1:2" x14ac:dyDescent="0.25">
      <c r="A143" s="4">
        <v>38626</v>
      </c>
      <c r="B143" s="35">
        <v>333.69400000000002</v>
      </c>
    </row>
    <row r="144" spans="1:2" x14ac:dyDescent="0.25">
      <c r="A144" s="4">
        <v>38596</v>
      </c>
      <c r="B144" s="35">
        <v>331.69</v>
      </c>
    </row>
    <row r="145" spans="1:2" x14ac:dyDescent="0.25">
      <c r="A145" s="4">
        <v>38565</v>
      </c>
      <c r="B145" s="35">
        <v>333.47399999999999</v>
      </c>
    </row>
    <row r="146" spans="1:2" x14ac:dyDescent="0.25">
      <c r="A146" s="4">
        <v>38534</v>
      </c>
      <c r="B146" s="35">
        <v>335.66300000000001</v>
      </c>
    </row>
    <row r="147" spans="1:2" x14ac:dyDescent="0.25">
      <c r="A147" s="4">
        <v>38504</v>
      </c>
      <c r="B147" s="35">
        <v>336.80099999999999</v>
      </c>
    </row>
    <row r="148" spans="1:2" x14ac:dyDescent="0.25">
      <c r="A148" s="4">
        <v>38473</v>
      </c>
      <c r="B148" s="35">
        <v>338.29899999999998</v>
      </c>
    </row>
    <row r="149" spans="1:2" x14ac:dyDescent="0.25">
      <c r="A149" s="4">
        <v>38443</v>
      </c>
      <c r="B149" s="35">
        <v>339.03</v>
      </c>
    </row>
    <row r="150" spans="1:2" x14ac:dyDescent="0.25">
      <c r="A150" s="4">
        <v>38412</v>
      </c>
      <c r="B150" s="35">
        <v>336.12299999999999</v>
      </c>
    </row>
    <row r="151" spans="1:2" x14ac:dyDescent="0.25">
      <c r="A151" s="4">
        <v>38384</v>
      </c>
      <c r="B151" s="35">
        <v>333.28800000000001</v>
      </c>
    </row>
    <row r="152" spans="1:2" x14ac:dyDescent="0.25">
      <c r="A152" s="4">
        <v>38353</v>
      </c>
      <c r="B152" s="35">
        <v>332.298</v>
      </c>
    </row>
    <row r="153" spans="1:2" x14ac:dyDescent="0.25">
      <c r="A153" s="4">
        <v>38322</v>
      </c>
      <c r="B153" s="35">
        <v>331.005</v>
      </c>
    </row>
    <row r="154" spans="1:2" x14ac:dyDescent="0.25">
      <c r="A154" s="4">
        <v>38292</v>
      </c>
      <c r="B154" s="35">
        <v>328.58800000000002</v>
      </c>
    </row>
    <row r="155" spans="1:2" x14ac:dyDescent="0.25">
      <c r="A155" s="4">
        <v>38261</v>
      </c>
      <c r="B155" s="35">
        <v>325.92500000000001</v>
      </c>
    </row>
    <row r="156" spans="1:2" x14ac:dyDescent="0.25">
      <c r="A156" s="4">
        <v>38231</v>
      </c>
      <c r="B156" s="35">
        <v>324.65100000000001</v>
      </c>
    </row>
    <row r="157" spans="1:2" x14ac:dyDescent="0.25">
      <c r="A157" s="4">
        <v>38200</v>
      </c>
      <c r="B157" s="35">
        <v>322.41199999999998</v>
      </c>
    </row>
    <row r="158" spans="1:2" x14ac:dyDescent="0.25">
      <c r="A158" s="4">
        <v>38169</v>
      </c>
      <c r="B158" s="35">
        <v>318.53199999999998</v>
      </c>
    </row>
    <row r="159" spans="1:2" x14ac:dyDescent="0.25">
      <c r="A159" s="4">
        <v>38139</v>
      </c>
      <c r="B159" s="35">
        <v>314.41899999999998</v>
      </c>
    </row>
    <row r="160" spans="1:2" x14ac:dyDescent="0.25">
      <c r="A160" s="4">
        <v>38108</v>
      </c>
      <c r="B160" s="35">
        <v>310.15199999999999</v>
      </c>
    </row>
    <row r="161" spans="1:2" x14ac:dyDescent="0.25">
      <c r="A161" s="4">
        <v>38078</v>
      </c>
      <c r="B161" s="35">
        <v>306.15100000000001</v>
      </c>
    </row>
    <row r="162" spans="1:2" x14ac:dyDescent="0.25">
      <c r="A162" s="4">
        <v>38047</v>
      </c>
      <c r="B162" s="35">
        <v>302.48399999999998</v>
      </c>
    </row>
    <row r="163" spans="1:2" x14ac:dyDescent="0.25">
      <c r="A163" s="4">
        <v>38018</v>
      </c>
      <c r="B163" s="35">
        <v>299.09699999999998</v>
      </c>
    </row>
    <row r="164" spans="1:2" x14ac:dyDescent="0.25">
      <c r="A164" s="4">
        <v>37987</v>
      </c>
      <c r="B164" s="35">
        <v>297.03899999999999</v>
      </c>
    </row>
    <row r="165" spans="1:2" x14ac:dyDescent="0.25">
      <c r="A165" s="4">
        <v>37956</v>
      </c>
      <c r="B165" s="35">
        <v>294.45499999999998</v>
      </c>
    </row>
    <row r="166" spans="1:2" x14ac:dyDescent="0.25">
      <c r="A166" s="4">
        <v>37926</v>
      </c>
      <c r="B166" s="35">
        <v>292.65699999999998</v>
      </c>
    </row>
    <row r="167" spans="1:2" x14ac:dyDescent="0.25">
      <c r="A167" s="4">
        <v>37895</v>
      </c>
      <c r="B167" s="35">
        <v>291.22899999999998</v>
      </c>
    </row>
    <row r="168" spans="1:2" x14ac:dyDescent="0.25">
      <c r="A168" s="4">
        <v>37865</v>
      </c>
      <c r="B168" s="35">
        <v>290.12700000000001</v>
      </c>
    </row>
    <row r="169" spans="1:2" x14ac:dyDescent="0.25">
      <c r="A169" s="4">
        <v>37834</v>
      </c>
      <c r="B169" s="35">
        <v>286.73500000000001</v>
      </c>
    </row>
    <row r="170" spans="1:2" x14ac:dyDescent="0.25">
      <c r="A170" s="4">
        <v>37803</v>
      </c>
      <c r="B170" s="35">
        <v>285.649</v>
      </c>
    </row>
    <row r="171" spans="1:2" x14ac:dyDescent="0.25">
      <c r="A171" s="4">
        <v>37773</v>
      </c>
      <c r="B171" s="35">
        <v>286.84300000000002</v>
      </c>
    </row>
    <row r="172" spans="1:2" x14ac:dyDescent="0.25">
      <c r="A172" s="4">
        <v>37742</v>
      </c>
      <c r="B172" s="35">
        <v>289.74700000000001</v>
      </c>
    </row>
    <row r="173" spans="1:2" x14ac:dyDescent="0.25">
      <c r="A173" s="4">
        <v>37712</v>
      </c>
      <c r="B173" s="35">
        <v>290.512</v>
      </c>
    </row>
    <row r="174" spans="1:2" x14ac:dyDescent="0.25">
      <c r="A174" s="4">
        <v>37681</v>
      </c>
      <c r="B174" s="35">
        <v>287.85500000000002</v>
      </c>
    </row>
    <row r="175" spans="1:2" x14ac:dyDescent="0.25">
      <c r="A175" s="4">
        <v>37653</v>
      </c>
      <c r="B175" s="35">
        <v>283.50599999999997</v>
      </c>
    </row>
    <row r="176" spans="1:2" x14ac:dyDescent="0.25">
      <c r="A176" s="4">
        <v>37622</v>
      </c>
      <c r="B176" s="35">
        <v>277.173</v>
      </c>
    </row>
    <row r="177" spans="1:2" x14ac:dyDescent="0.25">
      <c r="A177" s="4">
        <v>37591</v>
      </c>
      <c r="B177" s="35">
        <v>270.86700000000002</v>
      </c>
    </row>
    <row r="178" spans="1:2" x14ac:dyDescent="0.25">
      <c r="A178" s="4">
        <v>37561</v>
      </c>
      <c r="B178" s="35">
        <v>261.08</v>
      </c>
    </row>
    <row r="179" spans="1:2" x14ac:dyDescent="0.25">
      <c r="A179" s="4">
        <v>37530</v>
      </c>
      <c r="B179" s="35">
        <v>248.19900000000001</v>
      </c>
    </row>
    <row r="180" spans="1:2" x14ac:dyDescent="0.25">
      <c r="A180" s="4">
        <v>37500</v>
      </c>
      <c r="B180" s="35">
        <v>238.94300000000001</v>
      </c>
    </row>
    <row r="181" spans="1:2" x14ac:dyDescent="0.25">
      <c r="A181" s="4">
        <v>37469</v>
      </c>
      <c r="B181" s="35">
        <v>233.34800000000001</v>
      </c>
    </row>
    <row r="182" spans="1:2" x14ac:dyDescent="0.25">
      <c r="A182" s="4">
        <v>37438</v>
      </c>
      <c r="B182" s="35">
        <v>228.05699999999999</v>
      </c>
    </row>
    <row r="183" spans="1:2" x14ac:dyDescent="0.25">
      <c r="A183" s="4">
        <v>37408</v>
      </c>
      <c r="B183" s="35">
        <v>223.68799999999999</v>
      </c>
    </row>
    <row r="184" spans="1:2" x14ac:dyDescent="0.25">
      <c r="A184" s="4">
        <v>37377</v>
      </c>
      <c r="B184" s="35">
        <v>220.292</v>
      </c>
    </row>
    <row r="185" spans="1:2" x14ac:dyDescent="0.25">
      <c r="A185" s="4">
        <v>37347</v>
      </c>
      <c r="B185" s="35">
        <v>218.48599999999999</v>
      </c>
    </row>
    <row r="186" spans="1:2" x14ac:dyDescent="0.25">
      <c r="A186" s="4">
        <v>37316</v>
      </c>
      <c r="B186" s="35">
        <v>217.27600000000001</v>
      </c>
    </row>
    <row r="187" spans="1:2" x14ac:dyDescent="0.25">
      <c r="A187" s="4">
        <v>37288</v>
      </c>
      <c r="B187" s="35">
        <v>217.07400000000001</v>
      </c>
    </row>
    <row r="188" spans="1:2" x14ac:dyDescent="0.25">
      <c r="A188" s="4">
        <v>37257</v>
      </c>
      <c r="B188" s="35">
        <v>216.94399999999999</v>
      </c>
    </row>
    <row r="189" spans="1:2" x14ac:dyDescent="0.25">
      <c r="A189" s="4">
        <v>37226</v>
      </c>
      <c r="B189" s="35">
        <v>216.16300000000001</v>
      </c>
    </row>
    <row r="190" spans="1:2" x14ac:dyDescent="0.25">
      <c r="A190" s="4">
        <v>37196</v>
      </c>
      <c r="B190" s="35">
        <v>215.685</v>
      </c>
    </row>
    <row r="191" spans="1:2" x14ac:dyDescent="0.25">
      <c r="A191" s="4">
        <v>37165</v>
      </c>
      <c r="B191" s="35">
        <v>213.339</v>
      </c>
    </row>
    <row r="192" spans="1:2" x14ac:dyDescent="0.25">
      <c r="A192" s="4">
        <v>37135</v>
      </c>
      <c r="B192" s="35">
        <v>210.85300000000001</v>
      </c>
    </row>
    <row r="193" spans="1:2" x14ac:dyDescent="0.25">
      <c r="A193" s="4">
        <v>37104</v>
      </c>
      <c r="B193" s="35">
        <v>210.21100000000001</v>
      </c>
    </row>
    <row r="194" spans="1:2" x14ac:dyDescent="0.25">
      <c r="A194" s="4">
        <v>37073</v>
      </c>
      <c r="B194" s="35">
        <v>207.34100000000001</v>
      </c>
    </row>
    <row r="195" spans="1:2" x14ac:dyDescent="0.25">
      <c r="A195" s="4">
        <v>37043</v>
      </c>
      <c r="B195" s="35">
        <v>204.31</v>
      </c>
    </row>
    <row r="196" spans="1:2" x14ac:dyDescent="0.25">
      <c r="A196" s="4">
        <v>37012</v>
      </c>
      <c r="B196" s="35">
        <v>202.32400000000001</v>
      </c>
    </row>
    <row r="197" spans="1:2" x14ac:dyDescent="0.25">
      <c r="A197" s="4">
        <v>36982</v>
      </c>
      <c r="B197" s="35">
        <v>200.59100000000001</v>
      </c>
    </row>
    <row r="198" spans="1:2" x14ac:dyDescent="0.25">
      <c r="A198" s="4">
        <v>36951</v>
      </c>
      <c r="B198" s="35">
        <v>198.60599999999999</v>
      </c>
    </row>
    <row r="199" spans="1:2" x14ac:dyDescent="0.25">
      <c r="A199" s="4">
        <v>36923</v>
      </c>
      <c r="B199" s="35">
        <v>197.49100000000001</v>
      </c>
    </row>
    <row r="200" spans="1:2" x14ac:dyDescent="0.25">
      <c r="A200" s="4">
        <v>36892</v>
      </c>
      <c r="B200" s="35">
        <v>197.04499999999999</v>
      </c>
    </row>
    <row r="201" spans="1:2" x14ac:dyDescent="0.25">
      <c r="A201" s="4">
        <v>36861</v>
      </c>
      <c r="B201" s="35">
        <v>195.827</v>
      </c>
    </row>
    <row r="202" spans="1:2" x14ac:dyDescent="0.25">
      <c r="A202" s="4">
        <v>36831</v>
      </c>
      <c r="B202" s="35">
        <v>194.59899999999999</v>
      </c>
    </row>
    <row r="203" spans="1:2" x14ac:dyDescent="0.25">
      <c r="A203" s="4">
        <v>36800</v>
      </c>
      <c r="B203" s="35">
        <v>194.04</v>
      </c>
    </row>
    <row r="204" spans="1:2" x14ac:dyDescent="0.25">
      <c r="A204" s="4">
        <v>36770</v>
      </c>
      <c r="B204" s="35">
        <v>193.297</v>
      </c>
    </row>
    <row r="205" spans="1:2" x14ac:dyDescent="0.25">
      <c r="A205" s="4">
        <v>36739</v>
      </c>
      <c r="B205" s="35">
        <v>191.08699999999999</v>
      </c>
    </row>
    <row r="206" spans="1:2" x14ac:dyDescent="0.25">
      <c r="A206" s="4">
        <v>36708</v>
      </c>
      <c r="B206" s="35">
        <v>186.63399999999999</v>
      </c>
    </row>
    <row r="207" spans="1:2" x14ac:dyDescent="0.25">
      <c r="A207" s="4">
        <v>36678</v>
      </c>
      <c r="B207" s="35">
        <v>183.745</v>
      </c>
    </row>
    <row r="208" spans="1:2" x14ac:dyDescent="0.25">
      <c r="A208" s="4">
        <v>36647</v>
      </c>
      <c r="B208" s="35">
        <v>182.18899999999999</v>
      </c>
    </row>
    <row r="209" spans="1:2" x14ac:dyDescent="0.25">
      <c r="A209" s="4">
        <v>36617</v>
      </c>
      <c r="B209" s="35">
        <v>181.63499999999999</v>
      </c>
    </row>
    <row r="210" spans="1:2" x14ac:dyDescent="0.25">
      <c r="A210" s="4">
        <v>36586</v>
      </c>
      <c r="B210" s="35">
        <v>181.214</v>
      </c>
    </row>
    <row r="211" spans="1:2" x14ac:dyDescent="0.25">
      <c r="A211" s="4">
        <v>36557</v>
      </c>
      <c r="B211" s="35">
        <v>180.935</v>
      </c>
    </row>
    <row r="212" spans="1:2" x14ac:dyDescent="0.25">
      <c r="A212" s="4">
        <v>36526</v>
      </c>
      <c r="B212" s="35">
        <v>180.30099999999999</v>
      </c>
    </row>
    <row r="213" spans="1:2" x14ac:dyDescent="0.25">
      <c r="A213" s="4">
        <v>36495</v>
      </c>
      <c r="B213" s="35">
        <v>178.09899999999999</v>
      </c>
    </row>
    <row r="214" spans="1:2" x14ac:dyDescent="0.25">
      <c r="A214" s="4">
        <v>36465</v>
      </c>
      <c r="B214" s="35">
        <v>174.93899999999999</v>
      </c>
    </row>
    <row r="215" spans="1:2" x14ac:dyDescent="0.25">
      <c r="A215" s="4">
        <v>36434</v>
      </c>
      <c r="B215" s="35">
        <v>170.86099999999999</v>
      </c>
    </row>
    <row r="216" spans="1:2" x14ac:dyDescent="0.25">
      <c r="A216" s="4">
        <v>36404</v>
      </c>
      <c r="B216" s="35">
        <v>167.99700000000001</v>
      </c>
    </row>
    <row r="217" spans="1:2" x14ac:dyDescent="0.25">
      <c r="A217" s="4">
        <v>36373</v>
      </c>
      <c r="B217" s="35">
        <v>165.60300000000001</v>
      </c>
    </row>
    <row r="218" spans="1:2" x14ac:dyDescent="0.25">
      <c r="A218" s="4">
        <v>36342</v>
      </c>
      <c r="B218" s="35">
        <v>163.06</v>
      </c>
    </row>
    <row r="219" spans="1:2" x14ac:dyDescent="0.25">
      <c r="A219" s="4">
        <v>36312</v>
      </c>
      <c r="B219" s="35">
        <v>160.57300000000001</v>
      </c>
    </row>
    <row r="220" spans="1:2" x14ac:dyDescent="0.25">
      <c r="A220" s="4">
        <v>36281</v>
      </c>
      <c r="B220" s="35">
        <v>159.99600000000001</v>
      </c>
    </row>
    <row r="221" spans="1:2" x14ac:dyDescent="0.25">
      <c r="A221" s="4">
        <v>36251</v>
      </c>
      <c r="B221" s="35">
        <v>160.459</v>
      </c>
    </row>
    <row r="222" spans="1:2" x14ac:dyDescent="0.25">
      <c r="A222" s="4">
        <v>36220</v>
      </c>
      <c r="B222" s="35">
        <v>159.32499999999999</v>
      </c>
    </row>
    <row r="223" spans="1:2" x14ac:dyDescent="0.25">
      <c r="A223" s="4">
        <v>36192</v>
      </c>
      <c r="B223" s="35">
        <v>154.93299999999999</v>
      </c>
    </row>
    <row r="224" spans="1:2" x14ac:dyDescent="0.25">
      <c r="A224" s="4">
        <v>36161</v>
      </c>
      <c r="B224" s="35">
        <v>149.53299999999999</v>
      </c>
    </row>
    <row r="225" spans="1:2" x14ac:dyDescent="0.25">
      <c r="A225" s="4">
        <v>36130</v>
      </c>
      <c r="B225" s="35">
        <v>148.291</v>
      </c>
    </row>
    <row r="226" spans="1:2" x14ac:dyDescent="0.25">
      <c r="A226" s="4">
        <v>36100</v>
      </c>
      <c r="B226" s="35">
        <v>147.62799999999999</v>
      </c>
    </row>
    <row r="227" spans="1:2" x14ac:dyDescent="0.25">
      <c r="A227" s="4">
        <v>36069</v>
      </c>
      <c r="B227" s="35">
        <v>148.1</v>
      </c>
    </row>
    <row r="228" spans="1:2" x14ac:dyDescent="0.25">
      <c r="A228" s="4">
        <v>36039</v>
      </c>
      <c r="B228" s="35">
        <v>147.98400000000001</v>
      </c>
    </row>
    <row r="229" spans="1:2" x14ac:dyDescent="0.25">
      <c r="A229" s="4">
        <v>36008</v>
      </c>
      <c r="B229" s="35">
        <v>148.10900000000001</v>
      </c>
    </row>
    <row r="230" spans="1:2" x14ac:dyDescent="0.25">
      <c r="A230" s="4">
        <v>35977</v>
      </c>
      <c r="B230" s="35">
        <v>148.339</v>
      </c>
    </row>
    <row r="231" spans="1:2" x14ac:dyDescent="0.25">
      <c r="A231" s="4">
        <v>35947</v>
      </c>
      <c r="B231" s="35">
        <v>148.58799999999999</v>
      </c>
    </row>
    <row r="232" spans="1:2" x14ac:dyDescent="0.25">
      <c r="A232" s="4">
        <v>35916</v>
      </c>
      <c r="B232" s="35">
        <v>148.02099999999999</v>
      </c>
    </row>
    <row r="233" spans="1:2" x14ac:dyDescent="0.25">
      <c r="A233" s="4">
        <v>35886</v>
      </c>
      <c r="B233" s="35">
        <v>147.821</v>
      </c>
    </row>
    <row r="234" spans="1:2" x14ac:dyDescent="0.25">
      <c r="A234" s="4">
        <v>35855</v>
      </c>
      <c r="B234" s="35">
        <v>147.63499999999999</v>
      </c>
    </row>
    <row r="235" spans="1:2" x14ac:dyDescent="0.25">
      <c r="A235" s="4">
        <v>35827</v>
      </c>
      <c r="B235" s="35">
        <v>147.35599999999999</v>
      </c>
    </row>
    <row r="236" spans="1:2" x14ac:dyDescent="0.25">
      <c r="A236" s="4">
        <v>35796</v>
      </c>
      <c r="B236" s="35">
        <v>147.09100000000001</v>
      </c>
    </row>
    <row r="237" spans="1:2" x14ac:dyDescent="0.25">
      <c r="A237" s="4">
        <v>35765</v>
      </c>
      <c r="B237" s="35">
        <v>145.69499999999999</v>
      </c>
    </row>
    <row r="238" spans="1:2" x14ac:dyDescent="0.25">
      <c r="A238" s="4">
        <v>35735</v>
      </c>
      <c r="B238" s="35">
        <v>144.48099999999999</v>
      </c>
    </row>
    <row r="239" spans="1:2" x14ac:dyDescent="0.25">
      <c r="A239" s="4">
        <v>35704</v>
      </c>
      <c r="B239" s="35">
        <v>143.56700000000001</v>
      </c>
    </row>
    <row r="240" spans="1:2" x14ac:dyDescent="0.25">
      <c r="A240" s="4">
        <v>35674</v>
      </c>
      <c r="B240" s="35">
        <v>143.042</v>
      </c>
    </row>
    <row r="241" spans="1:2" x14ac:dyDescent="0.25">
      <c r="A241" s="4">
        <v>35643</v>
      </c>
      <c r="B241" s="35">
        <v>142.35300000000001</v>
      </c>
    </row>
    <row r="242" spans="1:2" x14ac:dyDescent="0.25">
      <c r="A242" s="4">
        <v>35612</v>
      </c>
      <c r="B242" s="35">
        <v>142.221</v>
      </c>
    </row>
    <row r="243" spans="1:2" x14ac:dyDescent="0.25">
      <c r="A243" s="4">
        <v>35582</v>
      </c>
      <c r="B243" s="35">
        <v>142.09</v>
      </c>
    </row>
    <row r="244" spans="1:2" x14ac:dyDescent="0.25">
      <c r="A244" s="4">
        <v>35551</v>
      </c>
      <c r="B244" s="35">
        <v>141.04</v>
      </c>
    </row>
    <row r="245" spans="1:2" x14ac:dyDescent="0.25">
      <c r="A245" s="4">
        <v>35521</v>
      </c>
      <c r="B245" s="35">
        <v>140.74199999999999</v>
      </c>
    </row>
    <row r="246" spans="1:2" x14ac:dyDescent="0.25">
      <c r="A246" s="4">
        <v>35490</v>
      </c>
      <c r="B246" s="35">
        <v>139.79499999999999</v>
      </c>
    </row>
    <row r="247" spans="1:2" x14ac:dyDescent="0.25">
      <c r="A247" s="4">
        <v>35462</v>
      </c>
      <c r="B247" s="35">
        <v>138.20400000000001</v>
      </c>
    </row>
    <row r="248" spans="1:2" x14ac:dyDescent="0.25">
      <c r="A248" s="4">
        <v>35431</v>
      </c>
      <c r="B248" s="35">
        <v>137.613</v>
      </c>
    </row>
    <row r="249" spans="1:2" x14ac:dyDescent="0.25">
      <c r="A249" s="4">
        <v>35400</v>
      </c>
      <c r="B249" s="35">
        <v>135.22499999999999</v>
      </c>
    </row>
    <row r="250" spans="1:2" x14ac:dyDescent="0.25">
      <c r="A250" s="4">
        <v>35370</v>
      </c>
      <c r="B250" s="35">
        <v>134.24199999999999</v>
      </c>
    </row>
    <row r="251" spans="1:2" x14ac:dyDescent="0.25">
      <c r="A251" s="4">
        <v>35339</v>
      </c>
      <c r="B251" s="35">
        <v>133.97800000000001</v>
      </c>
    </row>
    <row r="252" spans="1:2" x14ac:dyDescent="0.25">
      <c r="A252" s="4">
        <v>35309</v>
      </c>
      <c r="B252" s="35">
        <v>133.72200000000001</v>
      </c>
    </row>
    <row r="253" spans="1:2" x14ac:dyDescent="0.25">
      <c r="A253" s="4">
        <v>35278</v>
      </c>
      <c r="B253" s="35">
        <v>133.58699999999999</v>
      </c>
    </row>
    <row r="254" spans="1:2" x14ac:dyDescent="0.25">
      <c r="A254" s="4">
        <v>35247</v>
      </c>
      <c r="B254" s="35">
        <v>133.21299999999999</v>
      </c>
    </row>
    <row r="255" spans="1:2" x14ac:dyDescent="0.25">
      <c r="A255" s="4">
        <v>35217</v>
      </c>
      <c r="B255" s="35">
        <v>131.44499999999999</v>
      </c>
    </row>
    <row r="256" spans="1:2" x14ac:dyDescent="0.25">
      <c r="A256" s="4">
        <v>35186</v>
      </c>
      <c r="B256" s="35">
        <v>130.12100000000001</v>
      </c>
    </row>
    <row r="257" spans="1:2" x14ac:dyDescent="0.25">
      <c r="A257" s="4">
        <v>35156</v>
      </c>
      <c r="B257" s="35">
        <v>128.13</v>
      </c>
    </row>
    <row r="258" spans="1:2" x14ac:dyDescent="0.25">
      <c r="A258" s="4">
        <v>35125</v>
      </c>
      <c r="B258" s="35">
        <v>127.715</v>
      </c>
    </row>
    <row r="259" spans="1:2" x14ac:dyDescent="0.25">
      <c r="A259" s="4">
        <v>35096</v>
      </c>
      <c r="B259" s="35">
        <v>127.202</v>
      </c>
    </row>
    <row r="260" spans="1:2" x14ac:dyDescent="0.25">
      <c r="A260" s="4">
        <v>35065</v>
      </c>
      <c r="B260" s="35">
        <v>125.977</v>
      </c>
    </row>
    <row r="261" spans="1:2" x14ac:dyDescent="0.25">
      <c r="A261" s="4">
        <v>35034</v>
      </c>
      <c r="B261" s="35">
        <v>123.833</v>
      </c>
    </row>
    <row r="262" spans="1:2" x14ac:dyDescent="0.25">
      <c r="A262" s="4">
        <v>35004</v>
      </c>
      <c r="B262" s="35">
        <v>122.955</v>
      </c>
    </row>
    <row r="263" spans="1:2" x14ac:dyDescent="0.25">
      <c r="A263" s="4">
        <v>34973</v>
      </c>
      <c r="B263" s="35">
        <v>121.503</v>
      </c>
    </row>
    <row r="264" spans="1:2" x14ac:dyDescent="0.25">
      <c r="A264" s="4">
        <v>34943</v>
      </c>
      <c r="B264" s="35">
        <v>120.869</v>
      </c>
    </row>
    <row r="265" spans="1:2" x14ac:dyDescent="0.25">
      <c r="A265" s="4">
        <v>34912</v>
      </c>
      <c r="B265" s="35">
        <v>121.729</v>
      </c>
    </row>
    <row r="266" spans="1:2" x14ac:dyDescent="0.25">
      <c r="A266" s="4">
        <v>34881</v>
      </c>
      <c r="B266" s="35">
        <v>119.114</v>
      </c>
    </row>
    <row r="267" spans="1:2" x14ac:dyDescent="0.25">
      <c r="A267" s="4">
        <v>34851</v>
      </c>
      <c r="B267" s="35">
        <v>116.98399999999999</v>
      </c>
    </row>
    <row r="268" spans="1:2" x14ac:dyDescent="0.25">
      <c r="A268" s="4">
        <v>34820</v>
      </c>
      <c r="B268" s="35">
        <v>114.17100000000001</v>
      </c>
    </row>
    <row r="269" spans="1:2" x14ac:dyDescent="0.25">
      <c r="A269" s="4">
        <v>34790</v>
      </c>
      <c r="B269" s="35">
        <v>113.518</v>
      </c>
    </row>
    <row r="270" spans="1:2" x14ac:dyDescent="0.25">
      <c r="A270" s="4">
        <v>34759</v>
      </c>
      <c r="B270" s="35">
        <v>111.178</v>
      </c>
    </row>
    <row r="271" spans="1:2" x14ac:dyDescent="0.25">
      <c r="A271" s="4">
        <v>34731</v>
      </c>
      <c r="B271" s="35">
        <v>109.94499999999999</v>
      </c>
    </row>
    <row r="272" spans="1:2" x14ac:dyDescent="0.25">
      <c r="A272" s="4">
        <v>34700</v>
      </c>
      <c r="B272" s="35">
        <v>108.44199999999999</v>
      </c>
    </row>
    <row r="273" spans="1:2" x14ac:dyDescent="0.25">
      <c r="A273" s="4">
        <v>34669</v>
      </c>
      <c r="B273" s="35">
        <v>107.45</v>
      </c>
    </row>
    <row r="274" spans="1:2" x14ac:dyDescent="0.25">
      <c r="A274" s="4">
        <v>34639</v>
      </c>
      <c r="B274" s="35">
        <v>106.553</v>
      </c>
    </row>
    <row r="275" spans="1:2" x14ac:dyDescent="0.25">
      <c r="A275" s="4">
        <v>34608</v>
      </c>
      <c r="B275" s="35">
        <v>103.602</v>
      </c>
    </row>
    <row r="276" spans="1:2" x14ac:dyDescent="0.25">
      <c r="A276" s="4">
        <v>34578</v>
      </c>
      <c r="B276" s="35">
        <v>101.751</v>
      </c>
    </row>
    <row r="277" spans="1:2" x14ac:dyDescent="0.25">
      <c r="A277" s="4">
        <v>34547</v>
      </c>
      <c r="B277" s="35">
        <v>100</v>
      </c>
    </row>
    <row r="278" spans="1:2" x14ac:dyDescent="0.25">
      <c r="A278" s="4">
        <v>34516</v>
      </c>
      <c r="B278" s="35">
        <v>92.968000000000004</v>
      </c>
    </row>
    <row r="279" spans="1:2" x14ac:dyDescent="0.25">
      <c r="A279" s="4">
        <v>34486</v>
      </c>
      <c r="B279" s="35">
        <v>66.408000000000001</v>
      </c>
    </row>
    <row r="280" spans="1:2" x14ac:dyDescent="0.25">
      <c r="A280" s="4">
        <v>34455</v>
      </c>
      <c r="B280" s="35">
        <v>45.731999999999999</v>
      </c>
    </row>
    <row r="281" spans="1:2" x14ac:dyDescent="0.25">
      <c r="A281" s="4">
        <v>34425</v>
      </c>
      <c r="B281" s="35">
        <v>32.075000000000003</v>
      </c>
    </row>
    <row r="282" spans="1:2" x14ac:dyDescent="0.25">
      <c r="A282" s="4">
        <v>34394</v>
      </c>
      <c r="B282" s="35">
        <v>22.763000000000002</v>
      </c>
    </row>
    <row r="283" spans="1:2" x14ac:dyDescent="0.25">
      <c r="A283" s="4">
        <v>34366</v>
      </c>
      <c r="B283" s="35">
        <v>15.622</v>
      </c>
    </row>
    <row r="284" spans="1:2" x14ac:dyDescent="0.25">
      <c r="A284" s="4">
        <v>34335</v>
      </c>
      <c r="B284" s="35">
        <v>11.097</v>
      </c>
    </row>
    <row r="285" spans="1:2" x14ac:dyDescent="0.25">
      <c r="A285" s="4">
        <v>34304</v>
      </c>
      <c r="B285" s="35">
        <v>7.9790000000000001</v>
      </c>
    </row>
    <row r="286" spans="1:2" x14ac:dyDescent="0.25">
      <c r="A286" s="4">
        <v>34274</v>
      </c>
      <c r="B286" s="35">
        <v>5.7690000000000001</v>
      </c>
    </row>
    <row r="287" spans="1:2" x14ac:dyDescent="0.25">
      <c r="A287" s="4">
        <v>34243</v>
      </c>
      <c r="B287" s="35">
        <v>4.2370000000000001</v>
      </c>
    </row>
    <row r="288" spans="1:2" x14ac:dyDescent="0.25">
      <c r="A288" s="4">
        <v>34213</v>
      </c>
      <c r="B288" s="35">
        <v>3.1379999999999999</v>
      </c>
    </row>
    <row r="289" spans="1:2" x14ac:dyDescent="0.25">
      <c r="A289" s="4">
        <v>34182</v>
      </c>
      <c r="B289" s="35">
        <v>2.319</v>
      </c>
    </row>
    <row r="290" spans="1:2" x14ac:dyDescent="0.25">
      <c r="A290" s="4">
        <v>34151</v>
      </c>
      <c r="B290" s="35">
        <v>1.76</v>
      </c>
    </row>
    <row r="291" spans="1:2" x14ac:dyDescent="0.25">
      <c r="A291" s="4">
        <v>34121</v>
      </c>
      <c r="B291" s="35">
        <v>1.341</v>
      </c>
    </row>
    <row r="292" spans="1:2" x14ac:dyDescent="0.25">
      <c r="A292" s="4">
        <v>34090</v>
      </c>
      <c r="B292" s="35">
        <v>1.02</v>
      </c>
    </row>
    <row r="293" spans="1:2" x14ac:dyDescent="0.25">
      <c r="A293" s="4">
        <v>34060</v>
      </c>
      <c r="B293" s="35">
        <v>0.78600000000000003</v>
      </c>
    </row>
    <row r="294" spans="1:2" x14ac:dyDescent="0.25">
      <c r="A294" s="4">
        <v>34029</v>
      </c>
      <c r="B294" s="35">
        <v>0.61</v>
      </c>
    </row>
    <row r="295" spans="1:2" x14ac:dyDescent="0.25">
      <c r="A295" s="4">
        <v>34001</v>
      </c>
      <c r="B295" s="35">
        <v>0.48299999999999998</v>
      </c>
    </row>
    <row r="296" spans="1:2" x14ac:dyDescent="0.25">
      <c r="A296" s="4">
        <v>33970</v>
      </c>
      <c r="B296" s="35">
        <v>0.376</v>
      </c>
    </row>
    <row r="297" spans="1:2" x14ac:dyDescent="0.25">
      <c r="A297" s="4">
        <v>33939</v>
      </c>
      <c r="B297" s="35">
        <v>0.29899999999999999</v>
      </c>
    </row>
    <row r="298" spans="1:2" x14ac:dyDescent="0.25">
      <c r="A298" s="4">
        <v>33909</v>
      </c>
      <c r="B298" s="35">
        <v>0.23899999999999999</v>
      </c>
    </row>
    <row r="299" spans="1:2" x14ac:dyDescent="0.25">
      <c r="A299" s="4">
        <v>33878</v>
      </c>
      <c r="B299" s="35">
        <v>0.19400000000000001</v>
      </c>
    </row>
    <row r="300" spans="1:2" x14ac:dyDescent="0.25">
      <c r="A300" s="4">
        <v>33848</v>
      </c>
      <c r="B300" s="35">
        <v>0.153</v>
      </c>
    </row>
    <row r="301" spans="1:2" x14ac:dyDescent="0.25">
      <c r="A301" s="4">
        <v>33817</v>
      </c>
      <c r="B301" s="35">
        <v>0.122</v>
      </c>
    </row>
    <row r="302" spans="1:2" x14ac:dyDescent="0.25">
      <c r="A302" s="4">
        <v>33786</v>
      </c>
      <c r="B302" s="35">
        <v>9.8000000000000004E-2</v>
      </c>
    </row>
    <row r="303" spans="1:2" x14ac:dyDescent="0.25">
      <c r="A303" s="4">
        <v>33756</v>
      </c>
      <c r="B303" s="35">
        <v>0.08</v>
      </c>
    </row>
    <row r="304" spans="1:2" x14ac:dyDescent="0.25">
      <c r="A304" s="4">
        <v>33725</v>
      </c>
      <c r="B304" s="35">
        <v>6.5000000000000002E-2</v>
      </c>
    </row>
    <row r="305" spans="1:2" x14ac:dyDescent="0.25">
      <c r="A305" s="4">
        <v>33695</v>
      </c>
      <c r="B305" s="35">
        <v>5.3999999999999999E-2</v>
      </c>
    </row>
    <row r="306" spans="1:2" x14ac:dyDescent="0.25">
      <c r="A306" s="4">
        <v>33664</v>
      </c>
      <c r="B306" s="35">
        <v>4.4999999999999998E-2</v>
      </c>
    </row>
    <row r="307" spans="1:2" x14ac:dyDescent="0.25">
      <c r="A307" s="4">
        <v>33635</v>
      </c>
      <c r="B307" s="35">
        <v>3.6999999999999998E-2</v>
      </c>
    </row>
    <row r="308" spans="1:2" x14ac:dyDescent="0.25">
      <c r="A308" s="4">
        <v>33604</v>
      </c>
      <c r="B308" s="35">
        <v>2.9000000000000001E-2</v>
      </c>
    </row>
    <row r="309" spans="1:2" x14ac:dyDescent="0.25">
      <c r="A309" s="4">
        <v>33573</v>
      </c>
      <c r="B309" s="35">
        <v>2.4E-2</v>
      </c>
    </row>
    <row r="310" spans="1:2" x14ac:dyDescent="0.25">
      <c r="A310" s="4">
        <v>33543</v>
      </c>
      <c r="B310" s="35">
        <v>1.9E-2</v>
      </c>
    </row>
    <row r="311" spans="1:2" x14ac:dyDescent="0.25">
      <c r="A311" s="4">
        <v>33512</v>
      </c>
      <c r="B311" s="35">
        <v>1.4999999999999999E-2</v>
      </c>
    </row>
    <row r="312" spans="1:2" x14ac:dyDescent="0.25">
      <c r="A312" s="4">
        <v>33482</v>
      </c>
      <c r="B312" s="35">
        <v>1.2E-2</v>
      </c>
    </row>
    <row r="313" spans="1:2" x14ac:dyDescent="0.25">
      <c r="A313" s="4">
        <v>33451</v>
      </c>
      <c r="B313" s="35">
        <v>1.0999999999999999E-2</v>
      </c>
    </row>
    <row r="314" spans="1:2" x14ac:dyDescent="0.25">
      <c r="A314" s="4">
        <v>33420</v>
      </c>
      <c r="B314" s="35">
        <v>8.9999999999999993E-3</v>
      </c>
    </row>
    <row r="315" spans="1:2" x14ac:dyDescent="0.25">
      <c r="A315" s="4">
        <v>33390</v>
      </c>
      <c r="B315" s="35">
        <v>8.0000000000000002E-3</v>
      </c>
    </row>
    <row r="316" spans="1:2" x14ac:dyDescent="0.25">
      <c r="A316" s="4">
        <v>33359</v>
      </c>
      <c r="B316" s="35">
        <v>8.0000000000000002E-3</v>
      </c>
    </row>
    <row r="317" spans="1:2" x14ac:dyDescent="0.25">
      <c r="A317" s="4">
        <v>33329</v>
      </c>
      <c r="B317" s="35">
        <v>7.0000000000000001E-3</v>
      </c>
    </row>
    <row r="318" spans="1:2" x14ac:dyDescent="0.25">
      <c r="A318" s="4">
        <v>33298</v>
      </c>
      <c r="B318" s="35">
        <v>6.0000000000000001E-3</v>
      </c>
    </row>
    <row r="319" spans="1:2" x14ac:dyDescent="0.25">
      <c r="A319" s="4">
        <v>33270</v>
      </c>
      <c r="B319" s="35">
        <v>6.0000000000000001E-3</v>
      </c>
    </row>
    <row r="320" spans="1:2" x14ac:dyDescent="0.25">
      <c r="A320" s="4">
        <v>33239</v>
      </c>
      <c r="B320" s="35">
        <v>5.0000000000000001E-3</v>
      </c>
    </row>
    <row r="321" spans="1:2" x14ac:dyDescent="0.25">
      <c r="A321" s="4">
        <v>33208</v>
      </c>
      <c r="B321" s="35">
        <v>4.0000000000000001E-3</v>
      </c>
    </row>
    <row r="322" spans="1:2" x14ac:dyDescent="0.25">
      <c r="A322" s="4">
        <v>33178</v>
      </c>
      <c r="B322" s="35">
        <v>4.0000000000000001E-3</v>
      </c>
    </row>
    <row r="323" spans="1:2" x14ac:dyDescent="0.25">
      <c r="A323" s="4">
        <v>33147</v>
      </c>
      <c r="B323" s="35">
        <v>3.0000000000000001E-3</v>
      </c>
    </row>
    <row r="324" spans="1:2" x14ac:dyDescent="0.25">
      <c r="A324" s="4">
        <v>33117</v>
      </c>
      <c r="B324" s="35">
        <v>3.0000000000000001E-3</v>
      </c>
    </row>
    <row r="325" spans="1:2" x14ac:dyDescent="0.25">
      <c r="A325" s="4">
        <v>33086</v>
      </c>
      <c r="B325" s="35">
        <v>2E-3</v>
      </c>
    </row>
    <row r="326" spans="1:2" x14ac:dyDescent="0.25">
      <c r="A326" s="4">
        <v>33055</v>
      </c>
      <c r="B326" s="35">
        <v>2E-3</v>
      </c>
    </row>
    <row r="327" spans="1:2" x14ac:dyDescent="0.25">
      <c r="A327" s="4">
        <v>33025</v>
      </c>
      <c r="B327" s="35">
        <v>2E-3</v>
      </c>
    </row>
    <row r="328" spans="1:2" x14ac:dyDescent="0.25">
      <c r="A328" s="4">
        <v>32994</v>
      </c>
      <c r="B328" s="35">
        <v>2E-3</v>
      </c>
    </row>
    <row r="329" spans="1:2" x14ac:dyDescent="0.25">
      <c r="A329" s="4">
        <v>32964</v>
      </c>
      <c r="B329" s="35">
        <v>2E-3</v>
      </c>
    </row>
    <row r="330" spans="1:2" x14ac:dyDescent="0.25">
      <c r="A330" s="4">
        <v>32933</v>
      </c>
      <c r="B330" s="35">
        <v>1E-3</v>
      </c>
    </row>
    <row r="331" spans="1:2" x14ac:dyDescent="0.25">
      <c r="A331" s="4">
        <v>32905</v>
      </c>
      <c r="B331" s="35">
        <v>1E-3</v>
      </c>
    </row>
    <row r="332" spans="1:2" x14ac:dyDescent="0.25">
      <c r="A332" s="4">
        <v>32874</v>
      </c>
      <c r="B332" s="35">
        <v>0</v>
      </c>
    </row>
    <row r="333" spans="1:2" x14ac:dyDescent="0.25">
      <c r="A333" s="4">
        <v>32843</v>
      </c>
      <c r="B333" s="35">
        <v>0</v>
      </c>
    </row>
    <row r="334" spans="1:2" x14ac:dyDescent="0.25">
      <c r="A334" s="4">
        <v>32813</v>
      </c>
      <c r="B334" s="35">
        <v>0</v>
      </c>
    </row>
    <row r="335" spans="1:2" x14ac:dyDescent="0.25">
      <c r="A335" s="4">
        <v>32782</v>
      </c>
      <c r="B335" s="35">
        <v>0</v>
      </c>
    </row>
    <row r="336" spans="1:2" x14ac:dyDescent="0.25">
      <c r="A336" s="4">
        <v>32752</v>
      </c>
      <c r="B336" s="35">
        <v>0</v>
      </c>
    </row>
    <row r="337" spans="1:3" x14ac:dyDescent="0.25">
      <c r="A337" s="4">
        <v>32721</v>
      </c>
      <c r="B337" s="35">
        <v>0</v>
      </c>
      <c r="C337" s="1"/>
    </row>
    <row r="338" spans="1:3" x14ac:dyDescent="0.25">
      <c r="A338" s="4">
        <v>32690</v>
      </c>
      <c r="B338" s="35">
        <v>0</v>
      </c>
      <c r="C338" s="1"/>
    </row>
    <row r="339" spans="1:3" x14ac:dyDescent="0.25">
      <c r="A339" s="4">
        <v>32660</v>
      </c>
      <c r="B339" s="35">
        <v>0</v>
      </c>
      <c r="C339" s="1"/>
    </row>
    <row r="340" spans="1:3" x14ac:dyDescent="0.25">
      <c r="C340" s="1"/>
    </row>
    <row r="341" spans="1:3" x14ac:dyDescent="0.25">
      <c r="C341" s="1"/>
    </row>
    <row r="342" spans="1:3" x14ac:dyDescent="0.25">
      <c r="C342" s="1"/>
    </row>
    <row r="343" spans="1:3" x14ac:dyDescent="0.25">
      <c r="C343" s="1"/>
    </row>
    <row r="344" spans="1:3" x14ac:dyDescent="0.25">
      <c r="C344" s="1"/>
    </row>
    <row r="345" spans="1:3" x14ac:dyDescent="0.25">
      <c r="C345" s="1"/>
    </row>
    <row r="346" spans="1:3" x14ac:dyDescent="0.25">
      <c r="C346" s="1"/>
    </row>
    <row r="347" spans="1:3" x14ac:dyDescent="0.25">
      <c r="C347" s="1"/>
    </row>
    <row r="348" spans="1:3" x14ac:dyDescent="0.25">
      <c r="C348" s="1"/>
    </row>
    <row r="349" spans="1:3" x14ac:dyDescent="0.25">
      <c r="C349" s="1"/>
    </row>
    <row r="350" spans="1:3" x14ac:dyDescent="0.25">
      <c r="C350" s="1"/>
    </row>
    <row r="351" spans="1:3" x14ac:dyDescent="0.25">
      <c r="C351" s="1"/>
    </row>
    <row r="352" spans="1:3" x14ac:dyDescent="0.25">
      <c r="C352" s="1"/>
    </row>
    <row r="353" spans="3:3" x14ac:dyDescent="0.25">
      <c r="C353" s="1"/>
    </row>
    <row r="354" spans="3:3" x14ac:dyDescent="0.25">
      <c r="C354" s="1"/>
    </row>
    <row r="355" spans="3:3" x14ac:dyDescent="0.25">
      <c r="C355" s="1"/>
    </row>
    <row r="356" spans="3:3" x14ac:dyDescent="0.25">
      <c r="C356" s="1"/>
    </row>
    <row r="357" spans="3:3" x14ac:dyDescent="0.25">
      <c r="C357" s="1"/>
    </row>
    <row r="358" spans="3:3" x14ac:dyDescent="0.25">
      <c r="C358" s="1"/>
    </row>
    <row r="359" spans="3:3" x14ac:dyDescent="0.25">
      <c r="C359" s="1"/>
    </row>
    <row r="360" spans="3:3" x14ac:dyDescent="0.25">
      <c r="C360" s="1"/>
    </row>
    <row r="361" spans="3:3" x14ac:dyDescent="0.25">
      <c r="C361" s="1"/>
    </row>
    <row r="362" spans="3:3" x14ac:dyDescent="0.25">
      <c r="C362" s="1"/>
    </row>
    <row r="363" spans="3:3" x14ac:dyDescent="0.25">
      <c r="C363" s="1"/>
    </row>
    <row r="364" spans="3:3" x14ac:dyDescent="0.25">
      <c r="C364" s="1"/>
    </row>
    <row r="365" spans="3:3" x14ac:dyDescent="0.25">
      <c r="C365" s="1"/>
    </row>
    <row r="366" spans="3:3" x14ac:dyDescent="0.25">
      <c r="C366" s="1"/>
    </row>
    <row r="367" spans="3:3" x14ac:dyDescent="0.25">
      <c r="C367" s="1"/>
    </row>
    <row r="368" spans="3:3" x14ac:dyDescent="0.25">
      <c r="C368" s="1"/>
    </row>
    <row r="369" spans="3:3" x14ac:dyDescent="0.25">
      <c r="C369" s="1"/>
    </row>
    <row r="370" spans="3:3" x14ac:dyDescent="0.25">
      <c r="C370" s="1"/>
    </row>
    <row r="371" spans="3:3" x14ac:dyDescent="0.25">
      <c r="C371" s="1"/>
    </row>
    <row r="372" spans="3:3" x14ac:dyDescent="0.25">
      <c r="C372" s="1"/>
    </row>
    <row r="373" spans="3:3" x14ac:dyDescent="0.25">
      <c r="C373" s="1"/>
    </row>
    <row r="374" spans="3:3" x14ac:dyDescent="0.25">
      <c r="C374" s="1"/>
    </row>
    <row r="375" spans="3:3" x14ac:dyDescent="0.25">
      <c r="C375" s="1"/>
    </row>
    <row r="376" spans="3:3" x14ac:dyDescent="0.25">
      <c r="C376" s="1"/>
    </row>
    <row r="377" spans="3:3" x14ac:dyDescent="0.25">
      <c r="C377" s="1"/>
    </row>
    <row r="378" spans="3:3" x14ac:dyDescent="0.25">
      <c r="C378" s="1"/>
    </row>
    <row r="379" spans="3:3" x14ac:dyDescent="0.25">
      <c r="C379" s="1"/>
    </row>
    <row r="380" spans="3:3" x14ac:dyDescent="0.25">
      <c r="C380" s="1"/>
    </row>
    <row r="381" spans="3:3" x14ac:dyDescent="0.25">
      <c r="C381" s="1"/>
    </row>
    <row r="382" spans="3:3" x14ac:dyDescent="0.25">
      <c r="C382" s="1"/>
    </row>
    <row r="383" spans="3:3" x14ac:dyDescent="0.25">
      <c r="C383" s="1"/>
    </row>
    <row r="384" spans="3:3" x14ac:dyDescent="0.25">
      <c r="C384" s="1"/>
    </row>
    <row r="385" spans="3:3" x14ac:dyDescent="0.25">
      <c r="C385" s="1"/>
    </row>
    <row r="386" spans="3:3" x14ac:dyDescent="0.25">
      <c r="C386" s="1"/>
    </row>
    <row r="387" spans="3:3" x14ac:dyDescent="0.25">
      <c r="C387" s="1"/>
    </row>
    <row r="388" spans="3:3" x14ac:dyDescent="0.25">
      <c r="C388" s="1"/>
    </row>
    <row r="389" spans="3:3" x14ac:dyDescent="0.25">
      <c r="C389" s="1"/>
    </row>
    <row r="390" spans="3:3" x14ac:dyDescent="0.25">
      <c r="C390" s="1"/>
    </row>
    <row r="391" spans="3:3" x14ac:dyDescent="0.25">
      <c r="C391" s="1"/>
    </row>
    <row r="392" spans="3:3" x14ac:dyDescent="0.25">
      <c r="C392" s="1"/>
    </row>
    <row r="393" spans="3:3" x14ac:dyDescent="0.25">
      <c r="C393" s="1"/>
    </row>
    <row r="394" spans="3:3" x14ac:dyDescent="0.25">
      <c r="C394" s="1"/>
    </row>
    <row r="395" spans="3:3" x14ac:dyDescent="0.25">
      <c r="C395" s="1"/>
    </row>
    <row r="396" spans="3:3" x14ac:dyDescent="0.25">
      <c r="C396" s="1"/>
    </row>
    <row r="397" spans="3:3" x14ac:dyDescent="0.25">
      <c r="C397" s="1"/>
    </row>
    <row r="398" spans="3:3" x14ac:dyDescent="0.25">
      <c r="C398" s="1"/>
    </row>
    <row r="399" spans="3:3" x14ac:dyDescent="0.25">
      <c r="C399" s="1"/>
    </row>
    <row r="400" spans="3:3" x14ac:dyDescent="0.25">
      <c r="C400" s="1"/>
    </row>
    <row r="401" spans="3:3" x14ac:dyDescent="0.25">
      <c r="C401" s="1"/>
    </row>
    <row r="402" spans="3:3" x14ac:dyDescent="0.25">
      <c r="C402" s="1"/>
    </row>
    <row r="403" spans="3:3" x14ac:dyDescent="0.25">
      <c r="C403" s="1"/>
    </row>
    <row r="404" spans="3:3" x14ac:dyDescent="0.25">
      <c r="C404" s="1"/>
    </row>
    <row r="405" spans="3:3" x14ac:dyDescent="0.25">
      <c r="C405" s="1"/>
    </row>
    <row r="406" spans="3:3" x14ac:dyDescent="0.25">
      <c r="C406" s="1"/>
    </row>
    <row r="407" spans="3:3" x14ac:dyDescent="0.25">
      <c r="C407" s="1"/>
    </row>
    <row r="408" spans="3:3" x14ac:dyDescent="0.25">
      <c r="C408" s="1"/>
    </row>
    <row r="409" spans="3:3" x14ac:dyDescent="0.25">
      <c r="C409" s="1"/>
    </row>
    <row r="410" spans="3:3" x14ac:dyDescent="0.25">
      <c r="C410" s="1"/>
    </row>
    <row r="411" spans="3:3" x14ac:dyDescent="0.25">
      <c r="C411" s="1"/>
    </row>
    <row r="412" spans="3:3" x14ac:dyDescent="0.25">
      <c r="C412" s="1"/>
    </row>
    <row r="413" spans="3:3" x14ac:dyDescent="0.25">
      <c r="C413" s="1"/>
    </row>
    <row r="414" spans="3:3" x14ac:dyDescent="0.25">
      <c r="C414" s="1"/>
    </row>
    <row r="415" spans="3:3" x14ac:dyDescent="0.25">
      <c r="C415" s="1"/>
    </row>
    <row r="416" spans="3:3" x14ac:dyDescent="0.25">
      <c r="C416" s="1"/>
    </row>
    <row r="417" spans="3:3" x14ac:dyDescent="0.25">
      <c r="C417" s="1"/>
    </row>
    <row r="418" spans="3:3" x14ac:dyDescent="0.25">
      <c r="C418" s="1"/>
    </row>
    <row r="419" spans="3:3" x14ac:dyDescent="0.25">
      <c r="C419" s="1"/>
    </row>
    <row r="420" spans="3:3" x14ac:dyDescent="0.25">
      <c r="C420" s="1"/>
    </row>
    <row r="421" spans="3:3" x14ac:dyDescent="0.25">
      <c r="C421" s="1"/>
    </row>
    <row r="422" spans="3:3" x14ac:dyDescent="0.25">
      <c r="C422" s="1"/>
    </row>
    <row r="423" spans="3:3" x14ac:dyDescent="0.25">
      <c r="C423" s="1"/>
    </row>
    <row r="424" spans="3:3" x14ac:dyDescent="0.25">
      <c r="C424" s="1"/>
    </row>
    <row r="425" spans="3:3" x14ac:dyDescent="0.25">
      <c r="C425" s="1"/>
    </row>
    <row r="426" spans="3:3" x14ac:dyDescent="0.25">
      <c r="C426" s="1"/>
    </row>
    <row r="427" spans="3:3" x14ac:dyDescent="0.25">
      <c r="C427" s="1"/>
    </row>
    <row r="428" spans="3:3" x14ac:dyDescent="0.25">
      <c r="C428" s="1"/>
    </row>
    <row r="429" spans="3:3" x14ac:dyDescent="0.25">
      <c r="C429" s="1"/>
    </row>
    <row r="430" spans="3:3" x14ac:dyDescent="0.25">
      <c r="C430" s="1"/>
    </row>
    <row r="431" spans="3:3" x14ac:dyDescent="0.25">
      <c r="C431" s="1"/>
    </row>
    <row r="432" spans="3:3" x14ac:dyDescent="0.25">
      <c r="C432" s="1"/>
    </row>
    <row r="433" spans="3:3" x14ac:dyDescent="0.25">
      <c r="C433" s="1"/>
    </row>
    <row r="434" spans="3:3" x14ac:dyDescent="0.25">
      <c r="C434" s="1"/>
    </row>
    <row r="435" spans="3:3" x14ac:dyDescent="0.25">
      <c r="C435" s="1"/>
    </row>
    <row r="436" spans="3:3" x14ac:dyDescent="0.25">
      <c r="C436" s="1"/>
    </row>
    <row r="437" spans="3:3" x14ac:dyDescent="0.25">
      <c r="C437" s="1"/>
    </row>
    <row r="438" spans="3:3" x14ac:dyDescent="0.25">
      <c r="C438" s="1"/>
    </row>
    <row r="439" spans="3:3" x14ac:dyDescent="0.25">
      <c r="C439" s="1"/>
    </row>
    <row r="440" spans="3:3" x14ac:dyDescent="0.25">
      <c r="C440" s="1"/>
    </row>
    <row r="441" spans="3:3" x14ac:dyDescent="0.25">
      <c r="C441" s="1"/>
    </row>
    <row r="442" spans="3:3" x14ac:dyDescent="0.25">
      <c r="C442" s="1"/>
    </row>
    <row r="443" spans="3:3" x14ac:dyDescent="0.25">
      <c r="C443" s="1"/>
    </row>
    <row r="444" spans="3:3" x14ac:dyDescent="0.25">
      <c r="C444" s="1"/>
    </row>
    <row r="445" spans="3:3" x14ac:dyDescent="0.25">
      <c r="C445" s="1"/>
    </row>
    <row r="446" spans="3:3" x14ac:dyDescent="0.25">
      <c r="C446" s="1"/>
    </row>
    <row r="447" spans="3:3" x14ac:dyDescent="0.25">
      <c r="C447" s="1"/>
    </row>
    <row r="448" spans="3:3" x14ac:dyDescent="0.25">
      <c r="C448" s="1"/>
    </row>
    <row r="449" spans="3:3" x14ac:dyDescent="0.25">
      <c r="C449" s="1"/>
    </row>
    <row r="450" spans="3:3" x14ac:dyDescent="0.25">
      <c r="C450" s="1"/>
    </row>
    <row r="451" spans="3:3" x14ac:dyDescent="0.25">
      <c r="C451" s="1"/>
    </row>
    <row r="452" spans="3:3" x14ac:dyDescent="0.25">
      <c r="C452" s="1"/>
    </row>
    <row r="453" spans="3:3" x14ac:dyDescent="0.25">
      <c r="C453" s="1"/>
    </row>
    <row r="454" spans="3:3" x14ac:dyDescent="0.25">
      <c r="C454" s="1"/>
    </row>
    <row r="455" spans="3:3" x14ac:dyDescent="0.25">
      <c r="C455" s="1"/>
    </row>
    <row r="456" spans="3:3" x14ac:dyDescent="0.25">
      <c r="C456" s="1"/>
    </row>
    <row r="457" spans="3:3" x14ac:dyDescent="0.25">
      <c r="C457" s="1"/>
    </row>
    <row r="458" spans="3:3" x14ac:dyDescent="0.25">
      <c r="C458" s="1"/>
    </row>
    <row r="459" spans="3:3" x14ac:dyDescent="0.25">
      <c r="C459" s="1"/>
    </row>
    <row r="460" spans="3:3" x14ac:dyDescent="0.25">
      <c r="C460" s="1"/>
    </row>
    <row r="461" spans="3:3" x14ac:dyDescent="0.25">
      <c r="C461" s="1"/>
    </row>
    <row r="462" spans="3:3" x14ac:dyDescent="0.25">
      <c r="C462" s="1"/>
    </row>
    <row r="463" spans="3:3" x14ac:dyDescent="0.25">
      <c r="C463" s="1"/>
    </row>
    <row r="464" spans="3:3" x14ac:dyDescent="0.25">
      <c r="C464" s="1"/>
    </row>
    <row r="465" spans="3:3" x14ac:dyDescent="0.25">
      <c r="C465" s="1"/>
    </row>
    <row r="466" spans="3:3" x14ac:dyDescent="0.25">
      <c r="C466" s="1"/>
    </row>
    <row r="467" spans="3:3" x14ac:dyDescent="0.25">
      <c r="C467" s="1"/>
    </row>
    <row r="468" spans="3:3" x14ac:dyDescent="0.25">
      <c r="C468" s="1"/>
    </row>
    <row r="469" spans="3:3" x14ac:dyDescent="0.25">
      <c r="C469" s="1"/>
    </row>
    <row r="470" spans="3:3" x14ac:dyDescent="0.25">
      <c r="C470" s="1"/>
    </row>
    <row r="471" spans="3:3" x14ac:dyDescent="0.25">
      <c r="C471" s="1"/>
    </row>
    <row r="472" spans="3:3" x14ac:dyDescent="0.25">
      <c r="C472" s="1"/>
    </row>
    <row r="473" spans="3:3" x14ac:dyDescent="0.25">
      <c r="C473" s="1"/>
    </row>
    <row r="474" spans="3:3" x14ac:dyDescent="0.25">
      <c r="C474" s="1"/>
    </row>
    <row r="475" spans="3:3" x14ac:dyDescent="0.25">
      <c r="C475" s="1"/>
    </row>
    <row r="476" spans="3:3" x14ac:dyDescent="0.25">
      <c r="C476" s="1"/>
    </row>
    <row r="477" spans="3:3" x14ac:dyDescent="0.25">
      <c r="C477" s="1"/>
    </row>
    <row r="478" spans="3:3" x14ac:dyDescent="0.25">
      <c r="C478" s="1"/>
    </row>
    <row r="479" spans="3:3" x14ac:dyDescent="0.25">
      <c r="C479" s="1"/>
    </row>
    <row r="480" spans="3:3" x14ac:dyDescent="0.25">
      <c r="C480" s="1"/>
    </row>
    <row r="481" spans="3:3" x14ac:dyDescent="0.25">
      <c r="C481" s="1"/>
    </row>
    <row r="482" spans="3:3" x14ac:dyDescent="0.25">
      <c r="C482" s="1"/>
    </row>
    <row r="483" spans="3:3" x14ac:dyDescent="0.25">
      <c r="C483" s="1"/>
    </row>
    <row r="484" spans="3:3" x14ac:dyDescent="0.25">
      <c r="C484" s="1"/>
    </row>
    <row r="485" spans="3:3" x14ac:dyDescent="0.25">
      <c r="C485" s="1"/>
    </row>
    <row r="486" spans="3:3" x14ac:dyDescent="0.25">
      <c r="C486" s="1"/>
    </row>
    <row r="487" spans="3:3" x14ac:dyDescent="0.25">
      <c r="C487" s="1"/>
    </row>
    <row r="488" spans="3:3" x14ac:dyDescent="0.25">
      <c r="C488" s="1"/>
    </row>
    <row r="489" spans="3:3" x14ac:dyDescent="0.25">
      <c r="C489" s="1"/>
    </row>
    <row r="490" spans="3:3" x14ac:dyDescent="0.25">
      <c r="C490" s="1"/>
    </row>
    <row r="491" spans="3:3" x14ac:dyDescent="0.25">
      <c r="C491" s="1"/>
    </row>
    <row r="492" spans="3:3" x14ac:dyDescent="0.25">
      <c r="C492" s="1"/>
    </row>
    <row r="493" spans="3:3" x14ac:dyDescent="0.25">
      <c r="C493" s="1"/>
    </row>
    <row r="494" spans="3:3" x14ac:dyDescent="0.25">
      <c r="C494" s="1"/>
    </row>
    <row r="495" spans="3:3" x14ac:dyDescent="0.25">
      <c r="C495" s="1"/>
    </row>
    <row r="496" spans="3:3" x14ac:dyDescent="0.25">
      <c r="C496" s="1"/>
    </row>
    <row r="497" spans="3:3" x14ac:dyDescent="0.25">
      <c r="C497" s="1"/>
    </row>
    <row r="498" spans="3:3" x14ac:dyDescent="0.25">
      <c r="C498" s="1"/>
    </row>
    <row r="499" spans="3:3" x14ac:dyDescent="0.25">
      <c r="C499" s="1"/>
    </row>
    <row r="500" spans="3:3" x14ac:dyDescent="0.25">
      <c r="C500" s="1"/>
    </row>
    <row r="501" spans="3:3" x14ac:dyDescent="0.25">
      <c r="C501" s="1"/>
    </row>
    <row r="502" spans="3:3" x14ac:dyDescent="0.25">
      <c r="C502" s="1"/>
    </row>
    <row r="503" spans="3:3" x14ac:dyDescent="0.25">
      <c r="C503" s="1"/>
    </row>
    <row r="504" spans="3:3" x14ac:dyDescent="0.25">
      <c r="C504" s="1"/>
    </row>
    <row r="505" spans="3:3" x14ac:dyDescent="0.25">
      <c r="C505" s="1"/>
    </row>
    <row r="506" spans="3:3" x14ac:dyDescent="0.25">
      <c r="C506" s="1"/>
    </row>
    <row r="507" spans="3:3" x14ac:dyDescent="0.25">
      <c r="C507" s="1"/>
    </row>
    <row r="508" spans="3:3" x14ac:dyDescent="0.25">
      <c r="C508" s="1"/>
    </row>
    <row r="509" spans="3:3" x14ac:dyDescent="0.25">
      <c r="C509" s="1"/>
    </row>
    <row r="510" spans="3:3" x14ac:dyDescent="0.25">
      <c r="C510" s="1"/>
    </row>
    <row r="511" spans="3:3" x14ac:dyDescent="0.25">
      <c r="C511" s="1"/>
    </row>
    <row r="512" spans="3:3" x14ac:dyDescent="0.25">
      <c r="C512" s="1"/>
    </row>
    <row r="513" spans="3:3" x14ac:dyDescent="0.25">
      <c r="C513" s="1"/>
    </row>
    <row r="514" spans="3:3" x14ac:dyDescent="0.25">
      <c r="C514" s="1"/>
    </row>
    <row r="515" spans="3:3" x14ac:dyDescent="0.25">
      <c r="C515" s="1"/>
    </row>
    <row r="516" spans="3:3" x14ac:dyDescent="0.25">
      <c r="C516" s="1"/>
    </row>
    <row r="517" spans="3:3" x14ac:dyDescent="0.25">
      <c r="C517" s="1"/>
    </row>
    <row r="518" spans="3:3" x14ac:dyDescent="0.25">
      <c r="C518" s="1"/>
    </row>
    <row r="519" spans="3:3" x14ac:dyDescent="0.25">
      <c r="C519" s="1"/>
    </row>
    <row r="520" spans="3:3" x14ac:dyDescent="0.25">
      <c r="C520" s="1"/>
    </row>
    <row r="521" spans="3:3" x14ac:dyDescent="0.25">
      <c r="C521" s="1"/>
    </row>
    <row r="522" spans="3:3" x14ac:dyDescent="0.25">
      <c r="C522" s="1"/>
    </row>
    <row r="523" spans="3:3" x14ac:dyDescent="0.25">
      <c r="C523" s="1"/>
    </row>
    <row r="524" spans="3:3" x14ac:dyDescent="0.25">
      <c r="C524" s="1"/>
    </row>
    <row r="525" spans="3:3" x14ac:dyDescent="0.25">
      <c r="C525" s="1"/>
    </row>
    <row r="526" spans="3:3" x14ac:dyDescent="0.25">
      <c r="C526" s="1"/>
    </row>
    <row r="527" spans="3:3" x14ac:dyDescent="0.25">
      <c r="C527" s="1"/>
    </row>
    <row r="528" spans="3:3" x14ac:dyDescent="0.25">
      <c r="C528" s="1"/>
    </row>
    <row r="529" spans="3:3" x14ac:dyDescent="0.25">
      <c r="C529" s="1"/>
    </row>
    <row r="530" spans="3:3" x14ac:dyDescent="0.25">
      <c r="C530" s="1"/>
    </row>
    <row r="531" spans="3:3" x14ac:dyDescent="0.25">
      <c r="C531" s="1"/>
    </row>
    <row r="532" spans="3:3" x14ac:dyDescent="0.25">
      <c r="C532" s="1"/>
    </row>
    <row r="533" spans="3:3" x14ac:dyDescent="0.25">
      <c r="C533" s="1"/>
    </row>
    <row r="534" spans="3:3" x14ac:dyDescent="0.25">
      <c r="C534" s="1"/>
    </row>
    <row r="535" spans="3:3" x14ac:dyDescent="0.25">
      <c r="C535" s="1"/>
    </row>
    <row r="536" spans="3:3" x14ac:dyDescent="0.25">
      <c r="C536" s="1"/>
    </row>
    <row r="537" spans="3:3" x14ac:dyDescent="0.25">
      <c r="C537" s="1"/>
    </row>
    <row r="538" spans="3:3" x14ac:dyDescent="0.25">
      <c r="C538" s="1"/>
    </row>
    <row r="539" spans="3:3" x14ac:dyDescent="0.25">
      <c r="C539" s="1"/>
    </row>
    <row r="540" spans="3:3" x14ac:dyDescent="0.25">
      <c r="C540" s="1"/>
    </row>
    <row r="541" spans="3:3" x14ac:dyDescent="0.25">
      <c r="C541" s="1"/>
    </row>
    <row r="542" spans="3:3" x14ac:dyDescent="0.25">
      <c r="C542" s="1"/>
    </row>
    <row r="543" spans="3:3" x14ac:dyDescent="0.25">
      <c r="C543" s="1"/>
    </row>
    <row r="544" spans="3:3" x14ac:dyDescent="0.25">
      <c r="C544" s="1"/>
    </row>
    <row r="545" spans="3:3" x14ac:dyDescent="0.25">
      <c r="C545" s="1"/>
    </row>
    <row r="546" spans="3:3" x14ac:dyDescent="0.25">
      <c r="C546" s="1"/>
    </row>
    <row r="547" spans="3:3" x14ac:dyDescent="0.25">
      <c r="C547" s="1"/>
    </row>
    <row r="548" spans="3:3" x14ac:dyDescent="0.25">
      <c r="C548" s="1"/>
    </row>
    <row r="549" spans="3:3" x14ac:dyDescent="0.25">
      <c r="C549" s="1"/>
    </row>
    <row r="550" spans="3:3" x14ac:dyDescent="0.25">
      <c r="C550" s="1"/>
    </row>
    <row r="551" spans="3:3" x14ac:dyDescent="0.25">
      <c r="C551" s="1"/>
    </row>
    <row r="552" spans="3:3" x14ac:dyDescent="0.25">
      <c r="C552" s="1"/>
    </row>
    <row r="553" spans="3:3" x14ac:dyDescent="0.25">
      <c r="C553" s="1"/>
    </row>
    <row r="554" spans="3:3" x14ac:dyDescent="0.25">
      <c r="C554" s="1"/>
    </row>
    <row r="555" spans="3:3" x14ac:dyDescent="0.25">
      <c r="C555" s="1"/>
    </row>
    <row r="556" spans="3:3" x14ac:dyDescent="0.25">
      <c r="C556" s="1"/>
    </row>
    <row r="557" spans="3:3" x14ac:dyDescent="0.25">
      <c r="C557" s="1"/>
    </row>
    <row r="558" spans="3:3" x14ac:dyDescent="0.25">
      <c r="C558" s="1"/>
    </row>
    <row r="559" spans="3:3" x14ac:dyDescent="0.25">
      <c r="C559" s="1"/>
    </row>
    <row r="560" spans="3:3" x14ac:dyDescent="0.25">
      <c r="C560" s="1"/>
    </row>
    <row r="561" spans="3:3" x14ac:dyDescent="0.25">
      <c r="C561" s="1"/>
    </row>
    <row r="562" spans="3:3" x14ac:dyDescent="0.25">
      <c r="C562" s="1"/>
    </row>
    <row r="563" spans="3:3" x14ac:dyDescent="0.25">
      <c r="C563" s="1"/>
    </row>
    <row r="564" spans="3:3" x14ac:dyDescent="0.25">
      <c r="C564" s="1"/>
    </row>
    <row r="565" spans="3:3" x14ac:dyDescent="0.25">
      <c r="C565" s="1"/>
    </row>
    <row r="566" spans="3:3" x14ac:dyDescent="0.25">
      <c r="C566" s="1"/>
    </row>
    <row r="567" spans="3:3" x14ac:dyDescent="0.25">
      <c r="C567" s="1"/>
    </row>
    <row r="568" spans="3:3" x14ac:dyDescent="0.25">
      <c r="C568" s="1"/>
    </row>
    <row r="569" spans="3:3" x14ac:dyDescent="0.25">
      <c r="C569" s="1"/>
    </row>
    <row r="570" spans="3:3" x14ac:dyDescent="0.25">
      <c r="C570" s="1"/>
    </row>
    <row r="571" spans="3:3" x14ac:dyDescent="0.25">
      <c r="C571" s="1"/>
    </row>
    <row r="572" spans="3:3" x14ac:dyDescent="0.25">
      <c r="C572" s="1"/>
    </row>
    <row r="573" spans="3:3" x14ac:dyDescent="0.25">
      <c r="C573" s="1"/>
    </row>
    <row r="574" spans="3:3" x14ac:dyDescent="0.25">
      <c r="C574" s="1"/>
    </row>
    <row r="575" spans="3:3" x14ac:dyDescent="0.25">
      <c r="C575" s="1"/>
    </row>
    <row r="576" spans="3:3" x14ac:dyDescent="0.25">
      <c r="C576" s="1"/>
    </row>
    <row r="577" spans="3:3" x14ac:dyDescent="0.25">
      <c r="C577" s="1"/>
    </row>
    <row r="578" spans="3:3" x14ac:dyDescent="0.25">
      <c r="C578" s="1"/>
    </row>
    <row r="579" spans="3:3" x14ac:dyDescent="0.25">
      <c r="C579" s="1"/>
    </row>
    <row r="580" spans="3:3" x14ac:dyDescent="0.25">
      <c r="C580" s="1"/>
    </row>
    <row r="581" spans="3:3" x14ac:dyDescent="0.25">
      <c r="C581" s="1"/>
    </row>
    <row r="582" spans="3:3" x14ac:dyDescent="0.25">
      <c r="C582" s="1"/>
    </row>
    <row r="583" spans="3:3" x14ac:dyDescent="0.25">
      <c r="C583" s="1"/>
    </row>
    <row r="584" spans="3:3" x14ac:dyDescent="0.25">
      <c r="C584" s="1"/>
    </row>
    <row r="585" spans="3:3" x14ac:dyDescent="0.25">
      <c r="C585" s="1"/>
    </row>
    <row r="586" spans="3:3" x14ac:dyDescent="0.25">
      <c r="C586" s="1"/>
    </row>
    <row r="587" spans="3:3" x14ac:dyDescent="0.25">
      <c r="C587" s="1"/>
    </row>
    <row r="588" spans="3:3" x14ac:dyDescent="0.25">
      <c r="C588" s="1"/>
    </row>
    <row r="589" spans="3:3" x14ac:dyDescent="0.25">
      <c r="C589" s="1"/>
    </row>
    <row r="590" spans="3:3" x14ac:dyDescent="0.25">
      <c r="C590" s="1"/>
    </row>
    <row r="591" spans="3:3" x14ac:dyDescent="0.25">
      <c r="C591" s="1"/>
    </row>
    <row r="592" spans="3:3" x14ac:dyDescent="0.25">
      <c r="C592" s="1"/>
    </row>
    <row r="593" spans="3:3" x14ac:dyDescent="0.25">
      <c r="C593" s="1"/>
    </row>
    <row r="594" spans="3:3" x14ac:dyDescent="0.25">
      <c r="C594" s="1"/>
    </row>
    <row r="595" spans="3:3" x14ac:dyDescent="0.25">
      <c r="C595" s="1"/>
    </row>
    <row r="596" spans="3:3" x14ac:dyDescent="0.25">
      <c r="C596" s="1"/>
    </row>
    <row r="597" spans="3:3" x14ac:dyDescent="0.25">
      <c r="C597" s="1"/>
    </row>
    <row r="598" spans="3:3" x14ac:dyDescent="0.25">
      <c r="C598" s="1"/>
    </row>
    <row r="599" spans="3:3" x14ac:dyDescent="0.25">
      <c r="C599" s="1"/>
    </row>
    <row r="600" spans="3:3" x14ac:dyDescent="0.25">
      <c r="C600" s="1"/>
    </row>
    <row r="601" spans="3:3" x14ac:dyDescent="0.25">
      <c r="C601" s="1"/>
    </row>
    <row r="602" spans="3:3" x14ac:dyDescent="0.25">
      <c r="C602" s="1"/>
    </row>
    <row r="603" spans="3:3" x14ac:dyDescent="0.25">
      <c r="C603" s="1"/>
    </row>
    <row r="604" spans="3:3" x14ac:dyDescent="0.25">
      <c r="C604" s="1"/>
    </row>
    <row r="605" spans="3:3" x14ac:dyDescent="0.25">
      <c r="C605" s="1"/>
    </row>
    <row r="606" spans="3:3" x14ac:dyDescent="0.25">
      <c r="C606" s="1"/>
    </row>
    <row r="607" spans="3:3" x14ac:dyDescent="0.25">
      <c r="C607" s="1"/>
    </row>
    <row r="608" spans="3:3" x14ac:dyDescent="0.25">
      <c r="C608" s="1"/>
    </row>
    <row r="609" spans="3:3" x14ac:dyDescent="0.25">
      <c r="C609" s="1"/>
    </row>
    <row r="610" spans="3:3" x14ac:dyDescent="0.25">
      <c r="C610" s="1"/>
    </row>
    <row r="611" spans="3:3" x14ac:dyDescent="0.25">
      <c r="C611" s="1"/>
    </row>
    <row r="612" spans="3:3" x14ac:dyDescent="0.25">
      <c r="C612" s="1"/>
    </row>
    <row r="613" spans="3:3" x14ac:dyDescent="0.25">
      <c r="C613" s="1"/>
    </row>
    <row r="614" spans="3:3" x14ac:dyDescent="0.25">
      <c r="C614" s="1"/>
    </row>
    <row r="615" spans="3:3" x14ac:dyDescent="0.25">
      <c r="C615" s="1"/>
    </row>
    <row r="616" spans="3:3" x14ac:dyDescent="0.25">
      <c r="C616" s="1"/>
    </row>
    <row r="617" spans="3:3" x14ac:dyDescent="0.25">
      <c r="C617" s="1"/>
    </row>
    <row r="618" spans="3:3" x14ac:dyDescent="0.25">
      <c r="C618" s="1"/>
    </row>
    <row r="619" spans="3:3" x14ac:dyDescent="0.25">
      <c r="C619" s="1"/>
    </row>
    <row r="620" spans="3:3" x14ac:dyDescent="0.25">
      <c r="C620" s="1"/>
    </row>
    <row r="621" spans="3:3" x14ac:dyDescent="0.25">
      <c r="C621" s="1"/>
    </row>
    <row r="622" spans="3:3" x14ac:dyDescent="0.25">
      <c r="C622" s="1"/>
    </row>
    <row r="623" spans="3:3" x14ac:dyDescent="0.25">
      <c r="C623" s="1"/>
    </row>
    <row r="624" spans="3:3" x14ac:dyDescent="0.25">
      <c r="C624" s="1"/>
    </row>
    <row r="625" spans="3:3" x14ac:dyDescent="0.25">
      <c r="C625" s="1"/>
    </row>
    <row r="626" spans="3:3" x14ac:dyDescent="0.25">
      <c r="C626" s="1"/>
    </row>
    <row r="627" spans="3:3" x14ac:dyDescent="0.25">
      <c r="C627" s="1"/>
    </row>
    <row r="628" spans="3:3" x14ac:dyDescent="0.25">
      <c r="C628" s="1"/>
    </row>
    <row r="629" spans="3:3" x14ac:dyDescent="0.25">
      <c r="C629" s="1"/>
    </row>
    <row r="630" spans="3:3" x14ac:dyDescent="0.25">
      <c r="C630" s="1"/>
    </row>
    <row r="631" spans="3:3" x14ac:dyDescent="0.25">
      <c r="C631" s="1"/>
    </row>
    <row r="632" spans="3:3" x14ac:dyDescent="0.25">
      <c r="C632" s="1"/>
    </row>
    <row r="633" spans="3:3" x14ac:dyDescent="0.25">
      <c r="C633" s="1"/>
    </row>
    <row r="634" spans="3:3" x14ac:dyDescent="0.25">
      <c r="C634" s="1"/>
    </row>
    <row r="635" spans="3:3" x14ac:dyDescent="0.25">
      <c r="C635" s="1"/>
    </row>
    <row r="636" spans="3:3" x14ac:dyDescent="0.25">
      <c r="C636" s="1"/>
    </row>
    <row r="637" spans="3:3" x14ac:dyDescent="0.25">
      <c r="C637" s="1"/>
    </row>
    <row r="638" spans="3:3" x14ac:dyDescent="0.25">
      <c r="C638" s="1"/>
    </row>
    <row r="639" spans="3:3" x14ac:dyDescent="0.25">
      <c r="C639" s="1"/>
    </row>
    <row r="640" spans="3:3" x14ac:dyDescent="0.25">
      <c r="C640" s="1"/>
    </row>
    <row r="641" spans="3:3" x14ac:dyDescent="0.25">
      <c r="C641" s="1"/>
    </row>
    <row r="642" spans="3:3" x14ac:dyDescent="0.25">
      <c r="C642" s="1"/>
    </row>
    <row r="643" spans="3:3" x14ac:dyDescent="0.25">
      <c r="C643" s="1"/>
    </row>
    <row r="644" spans="3:3" x14ac:dyDescent="0.25">
      <c r="C644" s="1"/>
    </row>
    <row r="645" spans="3:3" x14ac:dyDescent="0.25">
      <c r="C645" s="1"/>
    </row>
    <row r="646" spans="3:3" x14ac:dyDescent="0.25">
      <c r="C646" s="1"/>
    </row>
    <row r="647" spans="3:3" x14ac:dyDescent="0.25">
      <c r="C647" s="1"/>
    </row>
    <row r="648" spans="3:3" x14ac:dyDescent="0.25">
      <c r="C648" s="1"/>
    </row>
    <row r="649" spans="3:3" x14ac:dyDescent="0.25">
      <c r="C649" s="1"/>
    </row>
    <row r="650" spans="3:3" x14ac:dyDescent="0.25">
      <c r="C650" s="1"/>
    </row>
    <row r="651" spans="3:3" x14ac:dyDescent="0.25">
      <c r="C651" s="1"/>
    </row>
    <row r="652" spans="3:3" x14ac:dyDescent="0.25">
      <c r="C652" s="1"/>
    </row>
    <row r="653" spans="3:3" x14ac:dyDescent="0.25">
      <c r="C653" s="1"/>
    </row>
    <row r="654" spans="3:3" x14ac:dyDescent="0.25">
      <c r="C654" s="1"/>
    </row>
    <row r="655" spans="3:3" x14ac:dyDescent="0.25">
      <c r="C655" s="1"/>
    </row>
    <row r="656" spans="3:3" x14ac:dyDescent="0.25">
      <c r="C656" s="1"/>
    </row>
    <row r="657" spans="3:3" x14ac:dyDescent="0.25">
      <c r="C657" s="1"/>
    </row>
    <row r="658" spans="3:3" x14ac:dyDescent="0.25">
      <c r="C658" s="1"/>
    </row>
    <row r="659" spans="3:3" x14ac:dyDescent="0.25">
      <c r="C659" s="1"/>
    </row>
    <row r="660" spans="3:3" x14ac:dyDescent="0.25">
      <c r="C660" s="1"/>
    </row>
    <row r="661" spans="3:3" x14ac:dyDescent="0.25">
      <c r="C661" s="1"/>
    </row>
    <row r="662" spans="3:3" x14ac:dyDescent="0.25">
      <c r="C662" s="1"/>
    </row>
    <row r="663" spans="3:3" x14ac:dyDescent="0.25">
      <c r="C663" s="1"/>
    </row>
    <row r="664" spans="3:3" x14ac:dyDescent="0.25">
      <c r="C664" s="1"/>
    </row>
    <row r="665" spans="3:3" x14ac:dyDescent="0.25">
      <c r="C665" s="1"/>
    </row>
    <row r="666" spans="3:3" x14ac:dyDescent="0.25">
      <c r="C666" s="1"/>
    </row>
    <row r="667" spans="3:3" x14ac:dyDescent="0.25">
      <c r="C667" s="1"/>
    </row>
    <row r="668" spans="3:3" x14ac:dyDescent="0.25">
      <c r="C668" s="1"/>
    </row>
    <row r="669" spans="3:3" x14ac:dyDescent="0.25">
      <c r="C669" s="1"/>
    </row>
    <row r="670" spans="3:3" x14ac:dyDescent="0.25">
      <c r="C670" s="1"/>
    </row>
    <row r="671" spans="3:3" x14ac:dyDescent="0.25">
      <c r="C671" s="1"/>
    </row>
    <row r="672" spans="3:3" x14ac:dyDescent="0.25">
      <c r="C672" s="1"/>
    </row>
    <row r="673" spans="3:3" x14ac:dyDescent="0.25">
      <c r="C673" s="1"/>
    </row>
    <row r="674" spans="3:3" x14ac:dyDescent="0.25">
      <c r="C674" s="1"/>
    </row>
    <row r="675" spans="3:3" x14ac:dyDescent="0.25">
      <c r="C675" s="1"/>
    </row>
    <row r="676" spans="3:3" x14ac:dyDescent="0.25">
      <c r="C676" s="1"/>
    </row>
    <row r="677" spans="3:3" x14ac:dyDescent="0.25">
      <c r="C677" s="1"/>
    </row>
    <row r="678" spans="3:3" x14ac:dyDescent="0.25">
      <c r="C678" s="1"/>
    </row>
    <row r="679" spans="3:3" x14ac:dyDescent="0.25">
      <c r="C679" s="1"/>
    </row>
    <row r="680" spans="3:3" x14ac:dyDescent="0.25">
      <c r="C680" s="1"/>
    </row>
    <row r="681" spans="3:3" x14ac:dyDescent="0.25">
      <c r="C681" s="1"/>
    </row>
    <row r="682" spans="3:3" x14ac:dyDescent="0.25">
      <c r="C682" s="1"/>
    </row>
    <row r="683" spans="3:3" x14ac:dyDescent="0.25">
      <c r="C683" s="1"/>
    </row>
    <row r="684" spans="3:3" x14ac:dyDescent="0.25">
      <c r="C684" s="1"/>
    </row>
    <row r="685" spans="3:3" x14ac:dyDescent="0.25">
      <c r="C685" s="1"/>
    </row>
    <row r="686" spans="3:3" x14ac:dyDescent="0.25">
      <c r="C686" s="1"/>
    </row>
    <row r="687" spans="3:3" x14ac:dyDescent="0.25">
      <c r="C687" s="1"/>
    </row>
    <row r="688" spans="3:3" x14ac:dyDescent="0.25">
      <c r="C688" s="1"/>
    </row>
    <row r="689" spans="3:3" x14ac:dyDescent="0.25">
      <c r="C689" s="1"/>
    </row>
    <row r="690" spans="3:3" x14ac:dyDescent="0.25">
      <c r="C690" s="1"/>
    </row>
    <row r="691" spans="3:3" x14ac:dyDescent="0.25">
      <c r="C691" s="1"/>
    </row>
    <row r="692" spans="3:3" x14ac:dyDescent="0.25">
      <c r="C692" s="1"/>
    </row>
    <row r="693" spans="3:3" x14ac:dyDescent="0.25">
      <c r="C693" s="1"/>
    </row>
    <row r="694" spans="3:3" x14ac:dyDescent="0.25">
      <c r="C694" s="1"/>
    </row>
    <row r="695" spans="3:3" x14ac:dyDescent="0.25">
      <c r="C695" s="1"/>
    </row>
    <row r="696" spans="3:3" x14ac:dyDescent="0.25">
      <c r="C696" s="1"/>
    </row>
    <row r="697" spans="3:3" x14ac:dyDescent="0.25">
      <c r="C697" s="1"/>
    </row>
    <row r="698" spans="3:3" x14ac:dyDescent="0.25">
      <c r="C698" s="1"/>
    </row>
    <row r="699" spans="3:3" x14ac:dyDescent="0.25">
      <c r="C699" s="1"/>
    </row>
    <row r="700" spans="3:3" x14ac:dyDescent="0.25">
      <c r="C700" s="1"/>
    </row>
    <row r="701" spans="3:3" x14ac:dyDescent="0.25">
      <c r="C701" s="1"/>
    </row>
    <row r="702" spans="3:3" x14ac:dyDescent="0.25">
      <c r="C702" s="1"/>
    </row>
    <row r="703" spans="3:3" x14ac:dyDescent="0.25">
      <c r="C703" s="1"/>
    </row>
    <row r="704" spans="3:3" x14ac:dyDescent="0.25">
      <c r="C704" s="1"/>
    </row>
    <row r="705" spans="3:3" x14ac:dyDescent="0.25">
      <c r="C705" s="1"/>
    </row>
    <row r="706" spans="3:3" x14ac:dyDescent="0.25">
      <c r="C706" s="1"/>
    </row>
    <row r="707" spans="3:3" x14ac:dyDescent="0.25">
      <c r="C707" s="1"/>
    </row>
    <row r="708" spans="3:3" x14ac:dyDescent="0.25">
      <c r="C708" s="1"/>
    </row>
    <row r="709" spans="3:3" x14ac:dyDescent="0.25">
      <c r="C709" s="1"/>
    </row>
    <row r="710" spans="3:3" x14ac:dyDescent="0.25">
      <c r="C710" s="1"/>
    </row>
    <row r="711" spans="3:3" x14ac:dyDescent="0.25">
      <c r="C711" s="1"/>
    </row>
    <row r="712" spans="3:3" x14ac:dyDescent="0.25">
      <c r="C712" s="1"/>
    </row>
    <row r="713" spans="3:3" x14ac:dyDescent="0.25">
      <c r="C713" s="1"/>
    </row>
    <row r="714" spans="3:3" x14ac:dyDescent="0.25">
      <c r="C714" s="1"/>
    </row>
    <row r="715" spans="3:3" x14ac:dyDescent="0.25">
      <c r="C715" s="1"/>
    </row>
    <row r="716" spans="3:3" x14ac:dyDescent="0.25">
      <c r="C716" s="1"/>
    </row>
    <row r="717" spans="3:3" x14ac:dyDescent="0.25">
      <c r="C717" s="1"/>
    </row>
    <row r="718" spans="3:3" x14ac:dyDescent="0.25">
      <c r="C718" s="1"/>
    </row>
    <row r="719" spans="3:3" x14ac:dyDescent="0.25">
      <c r="C719" s="1"/>
    </row>
    <row r="720" spans="3:3" x14ac:dyDescent="0.25">
      <c r="C720" s="1"/>
    </row>
    <row r="721" spans="3:3" x14ac:dyDescent="0.25">
      <c r="C721" s="1"/>
    </row>
    <row r="722" spans="3:3" x14ac:dyDescent="0.25">
      <c r="C722" s="1"/>
    </row>
    <row r="723" spans="3:3" x14ac:dyDescent="0.25">
      <c r="C723" s="1"/>
    </row>
    <row r="724" spans="3:3" x14ac:dyDescent="0.25">
      <c r="C724" s="1"/>
    </row>
    <row r="725" spans="3:3" x14ac:dyDescent="0.25">
      <c r="C725" s="1"/>
    </row>
    <row r="726" spans="3:3" x14ac:dyDescent="0.25">
      <c r="C726" s="1"/>
    </row>
    <row r="727" spans="3:3" x14ac:dyDescent="0.25">
      <c r="C727" s="1"/>
    </row>
    <row r="728" spans="3:3" x14ac:dyDescent="0.25">
      <c r="C728" s="1"/>
    </row>
    <row r="729" spans="3:3" x14ac:dyDescent="0.25">
      <c r="C729" s="1"/>
    </row>
    <row r="730" spans="3:3" x14ac:dyDescent="0.25">
      <c r="C730" s="1"/>
    </row>
    <row r="731" spans="3:3" x14ac:dyDescent="0.25">
      <c r="C731" s="1"/>
    </row>
    <row r="732" spans="3:3" x14ac:dyDescent="0.25">
      <c r="C732" s="1"/>
    </row>
    <row r="733" spans="3:3" x14ac:dyDescent="0.25">
      <c r="C733" s="1"/>
    </row>
    <row r="734" spans="3:3" x14ac:dyDescent="0.25">
      <c r="C734" s="1"/>
    </row>
    <row r="735" spans="3:3" x14ac:dyDescent="0.25">
      <c r="C735" s="1"/>
    </row>
    <row r="736" spans="3:3" x14ac:dyDescent="0.25">
      <c r="C736" s="1"/>
    </row>
    <row r="737" spans="3:3" x14ac:dyDescent="0.25">
      <c r="C737" s="1"/>
    </row>
    <row r="738" spans="3:3" x14ac:dyDescent="0.25">
      <c r="C738" s="1"/>
    </row>
    <row r="739" spans="3:3" x14ac:dyDescent="0.25">
      <c r="C739" s="1"/>
    </row>
    <row r="740" spans="3:3" x14ac:dyDescent="0.25">
      <c r="C740" s="1"/>
    </row>
    <row r="741" spans="3:3" x14ac:dyDescent="0.25">
      <c r="C741" s="1"/>
    </row>
    <row r="742" spans="3:3" x14ac:dyDescent="0.25">
      <c r="C742" s="1"/>
    </row>
    <row r="743" spans="3:3" x14ac:dyDescent="0.25">
      <c r="C743" s="1"/>
    </row>
    <row r="744" spans="3:3" x14ac:dyDescent="0.25">
      <c r="C744" s="1"/>
    </row>
    <row r="745" spans="3:3" x14ac:dyDescent="0.25">
      <c r="C745" s="1"/>
    </row>
    <row r="746" spans="3:3" x14ac:dyDescent="0.25">
      <c r="C746" s="1"/>
    </row>
    <row r="747" spans="3:3" x14ac:dyDescent="0.25">
      <c r="C747" s="1"/>
    </row>
    <row r="748" spans="3:3" x14ac:dyDescent="0.25">
      <c r="C748" s="1"/>
    </row>
    <row r="749" spans="3:3" x14ac:dyDescent="0.25">
      <c r="C749" s="1"/>
    </row>
    <row r="750" spans="3:3" x14ac:dyDescent="0.25">
      <c r="C750" s="1"/>
    </row>
    <row r="751" spans="3:3" x14ac:dyDescent="0.25">
      <c r="C751" s="1"/>
    </row>
    <row r="752" spans="3:3" x14ac:dyDescent="0.25">
      <c r="C752" s="1"/>
    </row>
    <row r="753" spans="3:3" x14ac:dyDescent="0.25">
      <c r="C753" s="1"/>
    </row>
    <row r="754" spans="3:3" x14ac:dyDescent="0.25">
      <c r="C754" s="1"/>
    </row>
    <row r="755" spans="3:3" x14ac:dyDescent="0.25">
      <c r="C755" s="1"/>
    </row>
    <row r="756" spans="3:3" x14ac:dyDescent="0.25">
      <c r="C756" s="1"/>
    </row>
    <row r="757" spans="3:3" x14ac:dyDescent="0.25">
      <c r="C757" s="1"/>
    </row>
    <row r="758" spans="3:3" x14ac:dyDescent="0.25">
      <c r="C758" s="1"/>
    </row>
    <row r="759" spans="3:3" x14ac:dyDescent="0.25">
      <c r="C759" s="1"/>
    </row>
    <row r="760" spans="3:3" x14ac:dyDescent="0.25">
      <c r="C760" s="1"/>
    </row>
    <row r="761" spans="3:3" x14ac:dyDescent="0.25">
      <c r="C761" s="1"/>
    </row>
    <row r="762" spans="3:3" x14ac:dyDescent="0.25">
      <c r="C762" s="1"/>
    </row>
    <row r="763" spans="3:3" x14ac:dyDescent="0.25">
      <c r="C763" s="1"/>
    </row>
    <row r="764" spans="3:3" x14ac:dyDescent="0.25">
      <c r="C764" s="1"/>
    </row>
    <row r="765" spans="3:3" x14ac:dyDescent="0.25">
      <c r="C765" s="1"/>
    </row>
    <row r="766" spans="3:3" x14ac:dyDescent="0.25">
      <c r="C766" s="1"/>
    </row>
    <row r="767" spans="3:3" x14ac:dyDescent="0.25">
      <c r="C767" s="1"/>
    </row>
    <row r="768" spans="3:3" x14ac:dyDescent="0.25">
      <c r="C768" s="1"/>
    </row>
    <row r="769" spans="3:3" x14ac:dyDescent="0.25">
      <c r="C769" s="1"/>
    </row>
    <row r="770" spans="3:3" x14ac:dyDescent="0.25">
      <c r="C770" s="1"/>
    </row>
    <row r="771" spans="3:3" x14ac:dyDescent="0.25">
      <c r="C771" s="1"/>
    </row>
    <row r="772" spans="3:3" x14ac:dyDescent="0.25">
      <c r="C772" s="1"/>
    </row>
    <row r="773" spans="3:3" x14ac:dyDescent="0.25">
      <c r="C773" s="1"/>
    </row>
    <row r="774" spans="3:3" x14ac:dyDescent="0.25">
      <c r="C774" s="1"/>
    </row>
    <row r="775" spans="3:3" x14ac:dyDescent="0.25">
      <c r="C775" s="1"/>
    </row>
    <row r="776" spans="3:3" x14ac:dyDescent="0.25">
      <c r="C776" s="1"/>
    </row>
    <row r="777" spans="3:3" x14ac:dyDescent="0.25">
      <c r="C777" s="1"/>
    </row>
    <row r="778" spans="3:3" x14ac:dyDescent="0.25">
      <c r="C778" s="1"/>
    </row>
    <row r="779" spans="3:3" x14ac:dyDescent="0.25">
      <c r="C779" s="1"/>
    </row>
    <row r="780" spans="3:3" x14ac:dyDescent="0.25">
      <c r="C780" s="1"/>
    </row>
    <row r="781" spans="3:3" x14ac:dyDescent="0.25">
      <c r="C781" s="1"/>
    </row>
    <row r="782" spans="3:3" x14ac:dyDescent="0.25">
      <c r="C782" s="1"/>
    </row>
    <row r="783" spans="3:3" x14ac:dyDescent="0.25">
      <c r="C783" s="1"/>
    </row>
    <row r="784" spans="3:3" x14ac:dyDescent="0.25">
      <c r="C784" s="1"/>
    </row>
    <row r="785" spans="3:3" x14ac:dyDescent="0.25">
      <c r="C785" s="1"/>
    </row>
    <row r="786" spans="3:3" x14ac:dyDescent="0.25">
      <c r="C786" s="1"/>
    </row>
    <row r="787" spans="3:3" x14ac:dyDescent="0.25">
      <c r="C787" s="1"/>
    </row>
    <row r="788" spans="3:3" x14ac:dyDescent="0.25">
      <c r="C788" s="1"/>
    </row>
    <row r="789" spans="3:3" x14ac:dyDescent="0.25">
      <c r="C789" s="1"/>
    </row>
    <row r="790" spans="3:3" x14ac:dyDescent="0.25">
      <c r="C790" s="1"/>
    </row>
    <row r="791" spans="3:3" x14ac:dyDescent="0.25">
      <c r="C791" s="1"/>
    </row>
    <row r="792" spans="3:3" x14ac:dyDescent="0.25">
      <c r="C792" s="1"/>
    </row>
    <row r="793" spans="3:3" x14ac:dyDescent="0.25">
      <c r="C793" s="1"/>
    </row>
    <row r="794" spans="3:3" x14ac:dyDescent="0.25">
      <c r="C794" s="1"/>
    </row>
    <row r="795" spans="3:3" x14ac:dyDescent="0.25">
      <c r="C795" s="1"/>
    </row>
    <row r="796" spans="3:3" x14ac:dyDescent="0.25">
      <c r="C796" s="1"/>
    </row>
    <row r="797" spans="3:3" x14ac:dyDescent="0.25">
      <c r="C797" s="1"/>
    </row>
    <row r="798" spans="3:3" x14ac:dyDescent="0.25">
      <c r="C798" s="1"/>
    </row>
    <row r="799" spans="3:3" x14ac:dyDescent="0.25">
      <c r="C799" s="1"/>
    </row>
    <row r="800" spans="3:3" x14ac:dyDescent="0.25">
      <c r="C800" s="1"/>
    </row>
    <row r="801" spans="3:3" x14ac:dyDescent="0.25">
      <c r="C801" s="1"/>
    </row>
    <row r="802" spans="3:3" x14ac:dyDescent="0.25">
      <c r="C802" s="1"/>
    </row>
    <row r="803" spans="3:3" x14ac:dyDescent="0.25">
      <c r="C803" s="1"/>
    </row>
    <row r="804" spans="3:3" x14ac:dyDescent="0.25">
      <c r="C804" s="1"/>
    </row>
    <row r="805" spans="3:3" x14ac:dyDescent="0.25">
      <c r="C805" s="1"/>
    </row>
    <row r="806" spans="3:3" x14ac:dyDescent="0.25">
      <c r="C806" s="1"/>
    </row>
    <row r="807" spans="3:3" x14ac:dyDescent="0.25">
      <c r="C807" s="1"/>
    </row>
    <row r="808" spans="3:3" x14ac:dyDescent="0.25">
      <c r="C808" s="1"/>
    </row>
    <row r="809" spans="3:3" x14ac:dyDescent="0.25">
      <c r="C809" s="1"/>
    </row>
    <row r="810" spans="3:3" x14ac:dyDescent="0.25">
      <c r="C810" s="1"/>
    </row>
    <row r="811" spans="3:3" x14ac:dyDescent="0.25">
      <c r="C811" s="1"/>
    </row>
    <row r="812" spans="3:3" x14ac:dyDescent="0.25">
      <c r="C812" s="1"/>
    </row>
    <row r="813" spans="3:3" x14ac:dyDescent="0.25">
      <c r="C813" s="1"/>
    </row>
    <row r="814" spans="3:3" x14ac:dyDescent="0.25">
      <c r="C814" s="1"/>
    </row>
    <row r="815" spans="3:3" x14ac:dyDescent="0.25">
      <c r="C815" s="1"/>
    </row>
    <row r="816" spans="3:3" x14ac:dyDescent="0.25">
      <c r="C816" s="1"/>
    </row>
    <row r="817" spans="3:3" x14ac:dyDescent="0.25">
      <c r="C817" s="1"/>
    </row>
    <row r="818" spans="3:3" x14ac:dyDescent="0.25">
      <c r="C818" s="1"/>
    </row>
    <row r="819" spans="3:3" x14ac:dyDescent="0.25">
      <c r="C819" s="1"/>
    </row>
    <row r="820" spans="3:3" x14ac:dyDescent="0.25">
      <c r="C820" s="1"/>
    </row>
    <row r="821" spans="3:3" x14ac:dyDescent="0.25">
      <c r="C821" s="1"/>
    </row>
    <row r="822" spans="3:3" x14ac:dyDescent="0.25">
      <c r="C822" s="1"/>
    </row>
    <row r="823" spans="3:3" x14ac:dyDescent="0.25">
      <c r="C823" s="1"/>
    </row>
    <row r="824" spans="3:3" x14ac:dyDescent="0.25">
      <c r="C824" s="1"/>
    </row>
    <row r="825" spans="3:3" x14ac:dyDescent="0.25">
      <c r="C825" s="1"/>
    </row>
    <row r="826" spans="3:3" x14ac:dyDescent="0.25">
      <c r="C826" s="1"/>
    </row>
    <row r="827" spans="3:3" x14ac:dyDescent="0.25">
      <c r="C827" s="1"/>
    </row>
    <row r="828" spans="3:3" x14ac:dyDescent="0.25">
      <c r="C828" s="1"/>
    </row>
    <row r="829" spans="3:3" x14ac:dyDescent="0.25">
      <c r="C829" s="1"/>
    </row>
    <row r="830" spans="3:3" x14ac:dyDescent="0.25">
      <c r="C830" s="1"/>
    </row>
    <row r="831" spans="3:3" x14ac:dyDescent="0.25">
      <c r="C831" s="1"/>
    </row>
    <row r="832" spans="3:3" x14ac:dyDescent="0.25">
      <c r="C832" s="1"/>
    </row>
    <row r="833" spans="3:3" x14ac:dyDescent="0.25">
      <c r="C833" s="1"/>
    </row>
    <row r="834" spans="3:3" x14ac:dyDescent="0.25">
      <c r="C834" s="1"/>
    </row>
    <row r="835" spans="3:3" x14ac:dyDescent="0.25">
      <c r="C835" s="1"/>
    </row>
    <row r="836" spans="3:3" x14ac:dyDescent="0.25">
      <c r="C836" s="1"/>
    </row>
    <row r="837" spans="3:3" x14ac:dyDescent="0.25">
      <c r="C837" s="1"/>
    </row>
    <row r="838" spans="3:3" x14ac:dyDescent="0.25">
      <c r="C838" s="1"/>
    </row>
    <row r="839" spans="3:3" x14ac:dyDescent="0.25">
      <c r="C839" s="1"/>
    </row>
    <row r="840" spans="3:3" x14ac:dyDescent="0.25">
      <c r="C840" s="1"/>
    </row>
    <row r="841" spans="3:3" x14ac:dyDescent="0.25">
      <c r="C841" s="1"/>
    </row>
    <row r="842" spans="3:3" x14ac:dyDescent="0.25">
      <c r="C842" s="1"/>
    </row>
    <row r="843" spans="3:3" x14ac:dyDescent="0.25">
      <c r="C843" s="1"/>
    </row>
    <row r="844" spans="3:3" x14ac:dyDescent="0.25">
      <c r="C844" s="1"/>
    </row>
    <row r="845" spans="3:3" x14ac:dyDescent="0.25">
      <c r="C845" s="1"/>
    </row>
    <row r="846" spans="3:3" x14ac:dyDescent="0.25">
      <c r="C846" s="1"/>
    </row>
    <row r="847" spans="3:3" x14ac:dyDescent="0.25">
      <c r="C847" s="1"/>
    </row>
    <row r="848" spans="3:3" x14ac:dyDescent="0.25">
      <c r="C848" s="1"/>
    </row>
    <row r="849" spans="3:3" x14ac:dyDescent="0.25">
      <c r="C849" s="1"/>
    </row>
    <row r="850" spans="3:3" x14ac:dyDescent="0.25">
      <c r="C850" s="1"/>
    </row>
    <row r="851" spans="3:3" x14ac:dyDescent="0.25">
      <c r="C851" s="1"/>
    </row>
    <row r="852" spans="3:3" x14ac:dyDescent="0.25">
      <c r="C852" s="1"/>
    </row>
    <row r="853" spans="3:3" x14ac:dyDescent="0.25">
      <c r="C853" s="1"/>
    </row>
    <row r="854" spans="3:3" x14ac:dyDescent="0.25">
      <c r="C854" s="1"/>
    </row>
    <row r="855" spans="3:3" x14ac:dyDescent="0.25">
      <c r="C855" s="1"/>
    </row>
    <row r="856" spans="3:3" x14ac:dyDescent="0.25">
      <c r="C856" s="1"/>
    </row>
    <row r="857" spans="3:3" x14ac:dyDescent="0.25">
      <c r="C857" s="1"/>
    </row>
    <row r="858" spans="3:3" x14ac:dyDescent="0.25">
      <c r="C858" s="1"/>
    </row>
    <row r="859" spans="3:3" x14ac:dyDescent="0.25">
      <c r="C859" s="1"/>
    </row>
    <row r="860" spans="3:3" x14ac:dyDescent="0.25">
      <c r="C860" s="1"/>
    </row>
    <row r="861" spans="3:3" x14ac:dyDescent="0.25">
      <c r="C861" s="1"/>
    </row>
    <row r="862" spans="3:3" x14ac:dyDescent="0.25">
      <c r="C862" s="1"/>
    </row>
    <row r="863" spans="3:3" x14ac:dyDescent="0.25">
      <c r="C863" s="1"/>
    </row>
    <row r="864" spans="3:3" x14ac:dyDescent="0.25">
      <c r="C864" s="1"/>
    </row>
    <row r="865" spans="3:3" x14ac:dyDescent="0.25">
      <c r="C865" s="1"/>
    </row>
    <row r="866" spans="3:3" x14ac:dyDescent="0.25">
      <c r="C866" s="1"/>
    </row>
    <row r="867" spans="3:3" x14ac:dyDescent="0.25">
      <c r="C867" s="1"/>
    </row>
    <row r="868" spans="3:3" x14ac:dyDescent="0.25">
      <c r="C868" s="1"/>
    </row>
    <row r="869" spans="3:3" x14ac:dyDescent="0.25">
      <c r="C869" s="1"/>
    </row>
    <row r="870" spans="3:3" x14ac:dyDescent="0.25">
      <c r="C870" s="1"/>
    </row>
    <row r="871" spans="3:3" x14ac:dyDescent="0.25">
      <c r="C871" s="1"/>
    </row>
    <row r="872" spans="3:3" x14ac:dyDescent="0.25">
      <c r="C872" s="1"/>
    </row>
    <row r="873" spans="3:3" x14ac:dyDescent="0.25">
      <c r="C873" s="1"/>
    </row>
    <row r="874" spans="3:3" x14ac:dyDescent="0.25">
      <c r="C874" s="1"/>
    </row>
    <row r="875" spans="3:3" x14ac:dyDescent="0.25">
      <c r="C875" s="1"/>
    </row>
    <row r="876" spans="3:3" x14ac:dyDescent="0.25">
      <c r="C876" s="1"/>
    </row>
    <row r="877" spans="3:3" x14ac:dyDescent="0.25">
      <c r="C877" s="1"/>
    </row>
    <row r="878" spans="3:3" x14ac:dyDescent="0.25">
      <c r="C878" s="1"/>
    </row>
    <row r="879" spans="3:3" x14ac:dyDescent="0.25">
      <c r="C879" s="1"/>
    </row>
    <row r="880" spans="3:3" x14ac:dyDescent="0.25">
      <c r="C880" s="1"/>
    </row>
    <row r="881" spans="3:3" x14ac:dyDescent="0.25">
      <c r="C881" s="1"/>
    </row>
    <row r="882" spans="3:3" x14ac:dyDescent="0.25">
      <c r="C882" s="1"/>
    </row>
    <row r="883" spans="3:3" x14ac:dyDescent="0.25">
      <c r="C883" s="1"/>
    </row>
    <row r="884" spans="3:3" x14ac:dyDescent="0.25">
      <c r="C884" s="1"/>
    </row>
    <row r="885" spans="3:3" x14ac:dyDescent="0.25">
      <c r="C885" s="1"/>
    </row>
    <row r="886" spans="3:3" x14ac:dyDescent="0.25">
      <c r="C886" s="1"/>
    </row>
    <row r="887" spans="3:3" x14ac:dyDescent="0.25">
      <c r="C887" s="1"/>
    </row>
    <row r="888" spans="3:3" x14ac:dyDescent="0.25">
      <c r="C888" s="1"/>
    </row>
    <row r="889" spans="3:3" x14ac:dyDescent="0.25">
      <c r="C889" s="1"/>
    </row>
    <row r="890" spans="3:3" x14ac:dyDescent="0.25">
      <c r="C890" s="1"/>
    </row>
    <row r="891" spans="3:3" x14ac:dyDescent="0.25">
      <c r="C891" s="1"/>
    </row>
    <row r="892" spans="3:3" x14ac:dyDescent="0.25">
      <c r="C892" s="1"/>
    </row>
    <row r="893" spans="3:3" x14ac:dyDescent="0.25">
      <c r="C893" s="1"/>
    </row>
    <row r="894" spans="3:3" x14ac:dyDescent="0.25">
      <c r="C894" s="1"/>
    </row>
    <row r="895" spans="3:3" x14ac:dyDescent="0.25">
      <c r="C895" s="1"/>
    </row>
    <row r="896" spans="3:3" x14ac:dyDescent="0.25">
      <c r="C896" s="1"/>
    </row>
    <row r="897" spans="3:3" x14ac:dyDescent="0.25">
      <c r="C897" s="1"/>
    </row>
    <row r="898" spans="3:3" x14ac:dyDescent="0.25">
      <c r="C898" s="1"/>
    </row>
    <row r="899" spans="3:3" x14ac:dyDescent="0.25">
      <c r="C899" s="1"/>
    </row>
    <row r="900" spans="3:3" x14ac:dyDescent="0.25">
      <c r="C900" s="1"/>
    </row>
    <row r="901" spans="3:3" x14ac:dyDescent="0.25">
      <c r="C901" s="1"/>
    </row>
    <row r="902" spans="3:3" x14ac:dyDescent="0.25">
      <c r="C902" s="1"/>
    </row>
    <row r="903" spans="3:3" x14ac:dyDescent="0.25">
      <c r="C903" s="1"/>
    </row>
    <row r="904" spans="3:3" x14ac:dyDescent="0.25">
      <c r="C904" s="1"/>
    </row>
    <row r="905" spans="3:3" x14ac:dyDescent="0.25">
      <c r="C905" s="1"/>
    </row>
    <row r="906" spans="3:3" x14ac:dyDescent="0.25">
      <c r="C906" s="1"/>
    </row>
    <row r="907" spans="3:3" x14ac:dyDescent="0.25">
      <c r="C907" s="1"/>
    </row>
    <row r="908" spans="3:3" x14ac:dyDescent="0.25">
      <c r="C908" s="1"/>
    </row>
    <row r="909" spans="3:3" x14ac:dyDescent="0.25">
      <c r="C909" s="1"/>
    </row>
    <row r="910" spans="3:3" x14ac:dyDescent="0.25">
      <c r="C910" s="1"/>
    </row>
    <row r="911" spans="3:3" x14ac:dyDescent="0.25">
      <c r="C911" s="1"/>
    </row>
    <row r="912" spans="3:3" x14ac:dyDescent="0.25">
      <c r="C912" s="1"/>
    </row>
    <row r="913" spans="3:3" x14ac:dyDescent="0.25">
      <c r="C913" s="1"/>
    </row>
    <row r="914" spans="3:3" x14ac:dyDescent="0.25">
      <c r="C914" s="1"/>
    </row>
    <row r="915" spans="3:3" x14ac:dyDescent="0.25">
      <c r="C915" s="1"/>
    </row>
    <row r="916" spans="3:3" x14ac:dyDescent="0.25">
      <c r="C916" s="1"/>
    </row>
    <row r="917" spans="3:3" x14ac:dyDescent="0.25">
      <c r="C917" s="1"/>
    </row>
    <row r="918" spans="3:3" x14ac:dyDescent="0.25">
      <c r="C918" s="1"/>
    </row>
    <row r="919" spans="3:3" x14ac:dyDescent="0.25">
      <c r="C919" s="1"/>
    </row>
    <row r="920" spans="3:3" x14ac:dyDescent="0.25">
      <c r="C920" s="1"/>
    </row>
    <row r="921" spans="3:3" x14ac:dyDescent="0.25">
      <c r="C921" s="1"/>
    </row>
    <row r="922" spans="3:3" x14ac:dyDescent="0.25">
      <c r="C922" s="1"/>
    </row>
    <row r="923" spans="3:3" x14ac:dyDescent="0.25">
      <c r="C923" s="1"/>
    </row>
    <row r="924" spans="3:3" x14ac:dyDescent="0.25">
      <c r="C924" s="1"/>
    </row>
    <row r="925" spans="3:3" x14ac:dyDescent="0.25">
      <c r="C925" s="1"/>
    </row>
    <row r="926" spans="3:3" x14ac:dyDescent="0.25">
      <c r="C926" s="1"/>
    </row>
    <row r="927" spans="3:3" x14ac:dyDescent="0.25">
      <c r="C927" s="1"/>
    </row>
    <row r="928" spans="3:3" x14ac:dyDescent="0.25">
      <c r="C928" s="1"/>
    </row>
    <row r="929" spans="3:3" x14ac:dyDescent="0.25">
      <c r="C929" s="1"/>
    </row>
    <row r="930" spans="3:3" x14ac:dyDescent="0.25">
      <c r="C930" s="1"/>
    </row>
    <row r="931" spans="3:3" x14ac:dyDescent="0.25">
      <c r="C931" s="1"/>
    </row>
    <row r="932" spans="3:3" x14ac:dyDescent="0.25">
      <c r="C932" s="1"/>
    </row>
    <row r="933" spans="3:3" x14ac:dyDescent="0.25">
      <c r="C933" s="1"/>
    </row>
    <row r="934" spans="3:3" x14ac:dyDescent="0.25">
      <c r="C934" s="1"/>
    </row>
    <row r="935" spans="3:3" x14ac:dyDescent="0.25">
      <c r="C935" s="1"/>
    </row>
    <row r="936" spans="3:3" x14ac:dyDescent="0.25">
      <c r="C936" s="1"/>
    </row>
    <row r="937" spans="3:3" x14ac:dyDescent="0.25">
      <c r="C937" s="1"/>
    </row>
    <row r="938" spans="3:3" x14ac:dyDescent="0.25">
      <c r="C938" s="1"/>
    </row>
    <row r="939" spans="3:3" x14ac:dyDescent="0.25">
      <c r="C939" s="1"/>
    </row>
    <row r="940" spans="3:3" x14ac:dyDescent="0.25">
      <c r="C940" s="1"/>
    </row>
    <row r="941" spans="3:3" x14ac:dyDescent="0.25">
      <c r="C941" s="1"/>
    </row>
    <row r="942" spans="3:3" x14ac:dyDescent="0.25">
      <c r="C942" s="1"/>
    </row>
    <row r="943" spans="3:3" x14ac:dyDescent="0.25">
      <c r="C943" s="1"/>
    </row>
    <row r="944" spans="3:3" x14ac:dyDescent="0.25">
      <c r="C944" s="1"/>
    </row>
    <row r="945" spans="3:3" x14ac:dyDescent="0.25">
      <c r="C945" s="1"/>
    </row>
    <row r="946" spans="3:3" x14ac:dyDescent="0.25">
      <c r="C946" s="1"/>
    </row>
    <row r="947" spans="3:3" x14ac:dyDescent="0.25">
      <c r="C947" s="1"/>
    </row>
    <row r="948" spans="3:3" x14ac:dyDescent="0.25">
      <c r="C948" s="1"/>
    </row>
    <row r="949" spans="3:3" x14ac:dyDescent="0.25">
      <c r="C949" s="1"/>
    </row>
    <row r="950" spans="3:3" x14ac:dyDescent="0.25">
      <c r="C950" s="1"/>
    </row>
    <row r="951" spans="3:3" x14ac:dyDescent="0.25">
      <c r="C951" s="1"/>
    </row>
    <row r="952" spans="3:3" x14ac:dyDescent="0.25">
      <c r="C952" s="1"/>
    </row>
    <row r="953" spans="3:3" x14ac:dyDescent="0.25">
      <c r="C953" s="1"/>
    </row>
    <row r="954" spans="3:3" x14ac:dyDescent="0.25">
      <c r="C954" s="1"/>
    </row>
    <row r="955" spans="3:3" x14ac:dyDescent="0.25">
      <c r="C955" s="1"/>
    </row>
    <row r="956" spans="3:3" x14ac:dyDescent="0.25">
      <c r="C956" s="1"/>
    </row>
    <row r="957" spans="3:3" x14ac:dyDescent="0.25">
      <c r="C957" s="1"/>
    </row>
    <row r="958" spans="3:3" x14ac:dyDescent="0.25">
      <c r="C958" s="1"/>
    </row>
    <row r="959" spans="3:3" x14ac:dyDescent="0.25">
      <c r="C959" s="1"/>
    </row>
    <row r="960" spans="3:3" x14ac:dyDescent="0.25">
      <c r="C960" s="1"/>
    </row>
    <row r="961" spans="3:3" x14ac:dyDescent="0.25">
      <c r="C961" s="1"/>
    </row>
    <row r="962" spans="3:3" x14ac:dyDescent="0.25">
      <c r="C962" s="1"/>
    </row>
    <row r="963" spans="3:3" x14ac:dyDescent="0.25">
      <c r="C963" s="1"/>
    </row>
    <row r="964" spans="3:3" x14ac:dyDescent="0.25">
      <c r="C964" s="1"/>
    </row>
    <row r="965" spans="3:3" x14ac:dyDescent="0.25">
      <c r="C965" s="1"/>
    </row>
    <row r="966" spans="3:3" x14ac:dyDescent="0.25">
      <c r="C966" s="1"/>
    </row>
    <row r="967" spans="3:3" x14ac:dyDescent="0.25">
      <c r="C967" s="1"/>
    </row>
    <row r="968" spans="3:3" x14ac:dyDescent="0.25">
      <c r="C968" s="1"/>
    </row>
    <row r="969" spans="3:3" x14ac:dyDescent="0.25">
      <c r="C969" s="1"/>
    </row>
    <row r="970" spans="3:3" x14ac:dyDescent="0.25">
      <c r="C970" s="1"/>
    </row>
    <row r="971" spans="3:3" x14ac:dyDescent="0.25">
      <c r="C971" s="1"/>
    </row>
    <row r="972" spans="3:3" x14ac:dyDescent="0.25">
      <c r="C972" s="1"/>
    </row>
    <row r="973" spans="3:3" x14ac:dyDescent="0.25">
      <c r="C973" s="1"/>
    </row>
    <row r="974" spans="3:3" x14ac:dyDescent="0.25">
      <c r="C974" s="1"/>
    </row>
    <row r="975" spans="3:3" x14ac:dyDescent="0.25">
      <c r="C975" s="1"/>
    </row>
    <row r="976" spans="3:3" x14ac:dyDescent="0.25">
      <c r="C976" s="1"/>
    </row>
    <row r="977" spans="3:3" x14ac:dyDescent="0.25">
      <c r="C977" s="1"/>
    </row>
    <row r="978" spans="3:3" x14ac:dyDescent="0.25">
      <c r="C978" s="1"/>
    </row>
    <row r="979" spans="3:3" x14ac:dyDescent="0.25">
      <c r="C979" s="1"/>
    </row>
    <row r="980" spans="3:3" x14ac:dyDescent="0.25">
      <c r="C980" s="1"/>
    </row>
    <row r="981" spans="3:3" x14ac:dyDescent="0.25">
      <c r="C981" s="1"/>
    </row>
    <row r="982" spans="3:3" x14ac:dyDescent="0.25">
      <c r="C982" s="1"/>
    </row>
    <row r="983" spans="3:3" x14ac:dyDescent="0.25">
      <c r="C983" s="1"/>
    </row>
    <row r="984" spans="3:3" x14ac:dyDescent="0.25">
      <c r="C984" s="1"/>
    </row>
    <row r="985" spans="3:3" x14ac:dyDescent="0.25">
      <c r="C985" s="1"/>
    </row>
    <row r="986" spans="3:3" x14ac:dyDescent="0.25">
      <c r="C986" s="1"/>
    </row>
    <row r="987" spans="3:3" x14ac:dyDescent="0.25">
      <c r="C987" s="1"/>
    </row>
    <row r="988" spans="3:3" x14ac:dyDescent="0.25">
      <c r="C988" s="1"/>
    </row>
    <row r="989" spans="3:3" x14ac:dyDescent="0.25">
      <c r="C989" s="1"/>
    </row>
    <row r="990" spans="3:3" x14ac:dyDescent="0.25">
      <c r="C990" s="1"/>
    </row>
    <row r="991" spans="3:3" x14ac:dyDescent="0.25">
      <c r="C991" s="1"/>
    </row>
    <row r="992" spans="3:3" x14ac:dyDescent="0.25">
      <c r="C992" s="1"/>
    </row>
    <row r="993" spans="3:3" x14ac:dyDescent="0.25">
      <c r="C993" s="1"/>
    </row>
    <row r="994" spans="3:3" x14ac:dyDescent="0.25">
      <c r="C994" s="1"/>
    </row>
    <row r="995" spans="3:3" x14ac:dyDescent="0.25">
      <c r="C995" s="1"/>
    </row>
    <row r="996" spans="3:3" x14ac:dyDescent="0.25">
      <c r="C996" s="1"/>
    </row>
    <row r="997" spans="3:3" x14ac:dyDescent="0.25">
      <c r="C997" s="1"/>
    </row>
    <row r="998" spans="3:3" x14ac:dyDescent="0.25">
      <c r="C998" s="1"/>
    </row>
    <row r="999" spans="3:3" x14ac:dyDescent="0.25">
      <c r="C999" s="1"/>
    </row>
    <row r="1000" spans="3:3" x14ac:dyDescent="0.25">
      <c r="C1000" s="1"/>
    </row>
    <row r="1001" spans="3:3" x14ac:dyDescent="0.25">
      <c r="C1001" s="1"/>
    </row>
    <row r="1002" spans="3:3" x14ac:dyDescent="0.25">
      <c r="C1002" s="1"/>
    </row>
    <row r="1003" spans="3:3" x14ac:dyDescent="0.25">
      <c r="C1003" s="1"/>
    </row>
    <row r="1004" spans="3:3" x14ac:dyDescent="0.25">
      <c r="C1004" s="1"/>
    </row>
    <row r="1005" spans="3:3" x14ac:dyDescent="0.25">
      <c r="C1005" s="1"/>
    </row>
    <row r="1006" spans="3:3" x14ac:dyDescent="0.25">
      <c r="C1006" s="1"/>
    </row>
    <row r="1007" spans="3:3" x14ac:dyDescent="0.25">
      <c r="C1007" s="1"/>
    </row>
    <row r="1008" spans="3:3" x14ac:dyDescent="0.25">
      <c r="C1008" s="1"/>
    </row>
    <row r="1009" spans="3:3" x14ac:dyDescent="0.25">
      <c r="C1009" s="1"/>
    </row>
    <row r="1010" spans="3:3" x14ac:dyDescent="0.25">
      <c r="C1010" s="1"/>
    </row>
    <row r="1011" spans="3:3" x14ac:dyDescent="0.25">
      <c r="C1011" s="1"/>
    </row>
    <row r="1012" spans="3:3" x14ac:dyDescent="0.25">
      <c r="C1012" s="1"/>
    </row>
    <row r="1013" spans="3:3" x14ac:dyDescent="0.25">
      <c r="C1013" s="1"/>
    </row>
    <row r="1014" spans="3:3" x14ac:dyDescent="0.25">
      <c r="C1014" s="1"/>
    </row>
    <row r="1015" spans="3:3" x14ac:dyDescent="0.25">
      <c r="C1015" s="1"/>
    </row>
    <row r="1016" spans="3:3" x14ac:dyDescent="0.25">
      <c r="C1016" s="1"/>
    </row>
    <row r="1017" spans="3:3" x14ac:dyDescent="0.25">
      <c r="C1017" s="1"/>
    </row>
    <row r="1018" spans="3:3" x14ac:dyDescent="0.25">
      <c r="C1018" s="1"/>
    </row>
    <row r="1019" spans="3:3" x14ac:dyDescent="0.25">
      <c r="C1019" s="1"/>
    </row>
    <row r="1020" spans="3:3" x14ac:dyDescent="0.25">
      <c r="C1020" s="1"/>
    </row>
    <row r="1021" spans="3:3" x14ac:dyDescent="0.25">
      <c r="C1021" s="1"/>
    </row>
    <row r="1022" spans="3:3" x14ac:dyDescent="0.25">
      <c r="C1022" s="1"/>
    </row>
    <row r="1023" spans="3:3" x14ac:dyDescent="0.25">
      <c r="C1023" s="1"/>
    </row>
    <row r="1024" spans="3:3" x14ac:dyDescent="0.25">
      <c r="C1024" s="1"/>
    </row>
    <row r="1025" spans="3:3" x14ac:dyDescent="0.25">
      <c r="C1025" s="1"/>
    </row>
    <row r="1026" spans="3:3" x14ac:dyDescent="0.25">
      <c r="C1026" s="1"/>
    </row>
    <row r="1027" spans="3:3" x14ac:dyDescent="0.25">
      <c r="C1027" s="1"/>
    </row>
    <row r="1028" spans="3:3" x14ac:dyDescent="0.25">
      <c r="C1028" s="1"/>
    </row>
    <row r="1029" spans="3:3" x14ac:dyDescent="0.25">
      <c r="C1029" s="1"/>
    </row>
    <row r="1030" spans="3:3" x14ac:dyDescent="0.25">
      <c r="C1030" s="1"/>
    </row>
    <row r="1031" spans="3:3" x14ac:dyDescent="0.25">
      <c r="C1031" s="1"/>
    </row>
    <row r="1032" spans="3:3" x14ac:dyDescent="0.25">
      <c r="C1032" s="1"/>
    </row>
    <row r="1033" spans="3:3" x14ac:dyDescent="0.25">
      <c r="C1033" s="1"/>
    </row>
    <row r="1034" spans="3:3" x14ac:dyDescent="0.25">
      <c r="C1034" s="1"/>
    </row>
    <row r="1035" spans="3:3" x14ac:dyDescent="0.25">
      <c r="C1035" s="1"/>
    </row>
    <row r="1036" spans="3:3" x14ac:dyDescent="0.25">
      <c r="C1036" s="1"/>
    </row>
    <row r="1037" spans="3:3" x14ac:dyDescent="0.25">
      <c r="C1037" s="1"/>
    </row>
    <row r="1038" spans="3:3" x14ac:dyDescent="0.25">
      <c r="C1038" s="1"/>
    </row>
    <row r="1039" spans="3:3" x14ac:dyDescent="0.25">
      <c r="C1039" s="1"/>
    </row>
    <row r="1040" spans="3:3" x14ac:dyDescent="0.25">
      <c r="C1040" s="1"/>
    </row>
    <row r="1041" spans="3:3" x14ac:dyDescent="0.25">
      <c r="C1041" s="1"/>
    </row>
    <row r="1042" spans="3:3" x14ac:dyDescent="0.25">
      <c r="C1042" s="1"/>
    </row>
    <row r="1043" spans="3:3" x14ac:dyDescent="0.25">
      <c r="C1043" s="1"/>
    </row>
    <row r="1044" spans="3:3" x14ac:dyDescent="0.25">
      <c r="C1044" s="1"/>
    </row>
    <row r="1045" spans="3:3" x14ac:dyDescent="0.25">
      <c r="C1045" s="1"/>
    </row>
    <row r="1046" spans="3:3" x14ac:dyDescent="0.25">
      <c r="C1046" s="1"/>
    </row>
    <row r="1047" spans="3:3" x14ac:dyDescent="0.25">
      <c r="C1047" s="1"/>
    </row>
    <row r="1048" spans="3:3" x14ac:dyDescent="0.25">
      <c r="C1048" s="1"/>
    </row>
    <row r="1049" spans="3:3" x14ac:dyDescent="0.25">
      <c r="C1049" s="1"/>
    </row>
    <row r="1050" spans="3:3" x14ac:dyDescent="0.25">
      <c r="C1050" s="1"/>
    </row>
    <row r="1051" spans="3:3" x14ac:dyDescent="0.25">
      <c r="C1051" s="1"/>
    </row>
    <row r="1052" spans="3:3" x14ac:dyDescent="0.25">
      <c r="C1052" s="1"/>
    </row>
    <row r="1053" spans="3:3" x14ac:dyDescent="0.25">
      <c r="C1053" s="1"/>
    </row>
    <row r="1054" spans="3:3" x14ac:dyDescent="0.25">
      <c r="C1054" s="1"/>
    </row>
    <row r="1055" spans="3:3" x14ac:dyDescent="0.25">
      <c r="C1055" s="1"/>
    </row>
    <row r="1056" spans="3:3" x14ac:dyDescent="0.25">
      <c r="C1056" s="1"/>
    </row>
    <row r="1057" spans="3:3" x14ac:dyDescent="0.25">
      <c r="C1057" s="1"/>
    </row>
    <row r="1058" spans="3:3" x14ac:dyDescent="0.25">
      <c r="C1058" s="1"/>
    </row>
    <row r="1059" spans="3:3" x14ac:dyDescent="0.25">
      <c r="C1059" s="1"/>
    </row>
    <row r="1060" spans="3:3" x14ac:dyDescent="0.25">
      <c r="C1060" s="1"/>
    </row>
    <row r="1061" spans="3:3" x14ac:dyDescent="0.25">
      <c r="C1061" s="1"/>
    </row>
    <row r="1062" spans="3:3" x14ac:dyDescent="0.25">
      <c r="C1062" s="1"/>
    </row>
    <row r="1063" spans="3:3" x14ac:dyDescent="0.25">
      <c r="C1063" s="1"/>
    </row>
    <row r="1064" spans="3:3" x14ac:dyDescent="0.25">
      <c r="C1064" s="1"/>
    </row>
    <row r="1065" spans="3:3" x14ac:dyDescent="0.25">
      <c r="C1065" s="1"/>
    </row>
    <row r="1066" spans="3:3" x14ac:dyDescent="0.25">
      <c r="C1066" s="1"/>
    </row>
    <row r="1067" spans="3:3" x14ac:dyDescent="0.25">
      <c r="C1067" s="1"/>
    </row>
    <row r="1068" spans="3:3" x14ac:dyDescent="0.25">
      <c r="C1068" s="1"/>
    </row>
    <row r="1069" spans="3:3" x14ac:dyDescent="0.25">
      <c r="C1069" s="1"/>
    </row>
    <row r="1070" spans="3:3" x14ac:dyDescent="0.25">
      <c r="C1070" s="1"/>
    </row>
    <row r="1071" spans="3:3" x14ac:dyDescent="0.25">
      <c r="C1071" s="1"/>
    </row>
    <row r="1072" spans="3:3" x14ac:dyDescent="0.25">
      <c r="C1072" s="1"/>
    </row>
    <row r="1073" spans="3:3" x14ac:dyDescent="0.25">
      <c r="C1073" s="1"/>
    </row>
    <row r="1074" spans="3:3" x14ac:dyDescent="0.25">
      <c r="C1074" s="1"/>
    </row>
    <row r="1075" spans="3:3" x14ac:dyDescent="0.25">
      <c r="C1075" s="1"/>
    </row>
    <row r="1076" spans="3:3" x14ac:dyDescent="0.25">
      <c r="C1076" s="1"/>
    </row>
    <row r="1077" spans="3:3" x14ac:dyDescent="0.25">
      <c r="C1077" s="1"/>
    </row>
    <row r="1078" spans="3:3" x14ac:dyDescent="0.25">
      <c r="C1078" s="1"/>
    </row>
    <row r="1079" spans="3:3" x14ac:dyDescent="0.25">
      <c r="C1079" s="1"/>
    </row>
    <row r="1080" spans="3:3" x14ac:dyDescent="0.25">
      <c r="C1080" s="1"/>
    </row>
    <row r="1081" spans="3:3" x14ac:dyDescent="0.25">
      <c r="C1081" s="1"/>
    </row>
    <row r="1082" spans="3:3" x14ac:dyDescent="0.25">
      <c r="C1082" s="1"/>
    </row>
    <row r="1083" spans="3:3" x14ac:dyDescent="0.25">
      <c r="C1083" s="1"/>
    </row>
    <row r="1084" spans="3:3" x14ac:dyDescent="0.25">
      <c r="C1084" s="1"/>
    </row>
    <row r="1085" spans="3:3" x14ac:dyDescent="0.25">
      <c r="C1085" s="1"/>
    </row>
    <row r="1086" spans="3:3" x14ac:dyDescent="0.25">
      <c r="C1086" s="1"/>
    </row>
    <row r="1087" spans="3:3" x14ac:dyDescent="0.25">
      <c r="C1087" s="1"/>
    </row>
    <row r="1088" spans="3:3" x14ac:dyDescent="0.25">
      <c r="C1088" s="1"/>
    </row>
    <row r="1089" spans="3:3" x14ac:dyDescent="0.25">
      <c r="C1089" s="1"/>
    </row>
    <row r="1090" spans="3:3" x14ac:dyDescent="0.25">
      <c r="C1090" s="1"/>
    </row>
    <row r="1091" spans="3:3" x14ac:dyDescent="0.25">
      <c r="C1091" s="1"/>
    </row>
    <row r="1092" spans="3:3" x14ac:dyDescent="0.25">
      <c r="C1092" s="1"/>
    </row>
    <row r="1093" spans="3:3" x14ac:dyDescent="0.25">
      <c r="C1093" s="1"/>
    </row>
    <row r="1094" spans="3:3" x14ac:dyDescent="0.25">
      <c r="C1094" s="1"/>
    </row>
    <row r="1095" spans="3:3" x14ac:dyDescent="0.25">
      <c r="C1095" s="1"/>
    </row>
    <row r="1096" spans="3:3" x14ac:dyDescent="0.25">
      <c r="C1096" s="1"/>
    </row>
    <row r="1097" spans="3:3" x14ac:dyDescent="0.25">
      <c r="C1097" s="1"/>
    </row>
    <row r="1098" spans="3:3" x14ac:dyDescent="0.25">
      <c r="C1098" s="1"/>
    </row>
    <row r="1099" spans="3:3" x14ac:dyDescent="0.25">
      <c r="C1099" s="1"/>
    </row>
    <row r="1100" spans="3:3" x14ac:dyDescent="0.25">
      <c r="C1100" s="1"/>
    </row>
    <row r="1101" spans="3:3" x14ac:dyDescent="0.25">
      <c r="C1101" s="1"/>
    </row>
    <row r="1102" spans="3:3" x14ac:dyDescent="0.25">
      <c r="C1102" s="1"/>
    </row>
    <row r="1103" spans="3:3" x14ac:dyDescent="0.25">
      <c r="C1103" s="1"/>
    </row>
    <row r="1104" spans="3:3" x14ac:dyDescent="0.25">
      <c r="C1104" s="1"/>
    </row>
    <row r="1105" spans="3:3" x14ac:dyDescent="0.25">
      <c r="C1105" s="1"/>
    </row>
    <row r="1106" spans="3:3" x14ac:dyDescent="0.25">
      <c r="C1106" s="1"/>
    </row>
    <row r="1107" spans="3:3" x14ac:dyDescent="0.25">
      <c r="C1107" s="1"/>
    </row>
    <row r="1108" spans="3:3" x14ac:dyDescent="0.25">
      <c r="C1108" s="1"/>
    </row>
    <row r="1109" spans="3:3" x14ac:dyDescent="0.25">
      <c r="C1109" s="1"/>
    </row>
    <row r="1110" spans="3:3" x14ac:dyDescent="0.25">
      <c r="C1110" s="1"/>
    </row>
    <row r="1111" spans="3:3" x14ac:dyDescent="0.25">
      <c r="C1111" s="1"/>
    </row>
    <row r="1112" spans="3:3" x14ac:dyDescent="0.25">
      <c r="C1112" s="1"/>
    </row>
    <row r="1113" spans="3:3" x14ac:dyDescent="0.25">
      <c r="C1113" s="1"/>
    </row>
    <row r="1114" spans="3:3" x14ac:dyDescent="0.25">
      <c r="C1114" s="1"/>
    </row>
    <row r="1115" spans="3:3" x14ac:dyDescent="0.25">
      <c r="C1115" s="1"/>
    </row>
    <row r="1116" spans="3:3" x14ac:dyDescent="0.25">
      <c r="C1116" s="1"/>
    </row>
    <row r="1117" spans="3:3" x14ac:dyDescent="0.25">
      <c r="C1117" s="1"/>
    </row>
    <row r="1118" spans="3:3" x14ac:dyDescent="0.25">
      <c r="C1118" s="1"/>
    </row>
    <row r="1119" spans="3:3" x14ac:dyDescent="0.25">
      <c r="C1119" s="1"/>
    </row>
    <row r="1120" spans="3:3" x14ac:dyDescent="0.25">
      <c r="C1120" s="1"/>
    </row>
    <row r="1121" spans="3:3" x14ac:dyDescent="0.25">
      <c r="C1121" s="1"/>
    </row>
    <row r="1122" spans="3:3" x14ac:dyDescent="0.25">
      <c r="C1122" s="1"/>
    </row>
    <row r="1123" spans="3:3" x14ac:dyDescent="0.25">
      <c r="C1123" s="1"/>
    </row>
    <row r="1124" spans="3:3" x14ac:dyDescent="0.25">
      <c r="C1124" s="1"/>
    </row>
    <row r="1125" spans="3:3" x14ac:dyDescent="0.25">
      <c r="C1125" s="1"/>
    </row>
    <row r="1126" spans="3:3" x14ac:dyDescent="0.25">
      <c r="C1126" s="1"/>
    </row>
    <row r="1127" spans="3:3" x14ac:dyDescent="0.25">
      <c r="C1127" s="1"/>
    </row>
    <row r="1128" spans="3:3" x14ac:dyDescent="0.25">
      <c r="C1128" s="1"/>
    </row>
    <row r="1129" spans="3:3" x14ac:dyDescent="0.25">
      <c r="C1129" s="1"/>
    </row>
    <row r="1130" spans="3:3" x14ac:dyDescent="0.25">
      <c r="C1130" s="1"/>
    </row>
    <row r="1131" spans="3:3" x14ac:dyDescent="0.25">
      <c r="C1131" s="1"/>
    </row>
    <row r="1132" spans="3:3" x14ac:dyDescent="0.25">
      <c r="C1132" s="1"/>
    </row>
    <row r="1133" spans="3:3" x14ac:dyDescent="0.25">
      <c r="C1133" s="1"/>
    </row>
    <row r="1134" spans="3:3" x14ac:dyDescent="0.25">
      <c r="C1134" s="1"/>
    </row>
    <row r="1135" spans="3:3" x14ac:dyDescent="0.25">
      <c r="C1135" s="1"/>
    </row>
    <row r="1136" spans="3:3" x14ac:dyDescent="0.25">
      <c r="C1136" s="1"/>
    </row>
    <row r="1137" spans="3:3" x14ac:dyDescent="0.25">
      <c r="C1137" s="1"/>
    </row>
    <row r="1138" spans="3:3" x14ac:dyDescent="0.25">
      <c r="C1138" s="1"/>
    </row>
    <row r="1139" spans="3:3" x14ac:dyDescent="0.25">
      <c r="C1139" s="1"/>
    </row>
    <row r="1140" spans="3:3" x14ac:dyDescent="0.25">
      <c r="C1140" s="1"/>
    </row>
    <row r="1141" spans="3:3" x14ac:dyDescent="0.25">
      <c r="C1141" s="1"/>
    </row>
    <row r="1142" spans="3:3" x14ac:dyDescent="0.25">
      <c r="C1142" s="1"/>
    </row>
    <row r="1143" spans="3:3" x14ac:dyDescent="0.25">
      <c r="C1143" s="1"/>
    </row>
    <row r="1144" spans="3:3" x14ac:dyDescent="0.25">
      <c r="C1144" s="1"/>
    </row>
    <row r="1145" spans="3:3" x14ac:dyDescent="0.25">
      <c r="C1145" s="1"/>
    </row>
    <row r="1146" spans="3:3" x14ac:dyDescent="0.25">
      <c r="C1146" s="1"/>
    </row>
    <row r="1147" spans="3:3" x14ac:dyDescent="0.25">
      <c r="C1147" s="1"/>
    </row>
    <row r="1148" spans="3:3" x14ac:dyDescent="0.25">
      <c r="C1148" s="1"/>
    </row>
    <row r="1149" spans="3:3" x14ac:dyDescent="0.25">
      <c r="C1149" s="1"/>
    </row>
    <row r="1150" spans="3:3" x14ac:dyDescent="0.25">
      <c r="C1150" s="1"/>
    </row>
    <row r="1151" spans="3:3" x14ac:dyDescent="0.25">
      <c r="C1151" s="1"/>
    </row>
    <row r="1152" spans="3:3" x14ac:dyDescent="0.25">
      <c r="C1152" s="1"/>
    </row>
    <row r="1153" spans="3:3" x14ac:dyDescent="0.25">
      <c r="C1153" s="1"/>
    </row>
    <row r="1154" spans="3:3" x14ac:dyDescent="0.25">
      <c r="C1154" s="1"/>
    </row>
    <row r="1155" spans="3:3" x14ac:dyDescent="0.25">
      <c r="C1155" s="1"/>
    </row>
    <row r="1156" spans="3:3" x14ac:dyDescent="0.25">
      <c r="C1156" s="1"/>
    </row>
    <row r="1157" spans="3:3" x14ac:dyDescent="0.25">
      <c r="C1157" s="1"/>
    </row>
    <row r="1158" spans="3:3" x14ac:dyDescent="0.25">
      <c r="C1158" s="1"/>
    </row>
    <row r="1159" spans="3:3" x14ac:dyDescent="0.25">
      <c r="C1159" s="1"/>
    </row>
    <row r="1160" spans="3:3" x14ac:dyDescent="0.25">
      <c r="C1160" s="1"/>
    </row>
    <row r="1161" spans="3:3" x14ac:dyDescent="0.25">
      <c r="C1161" s="1"/>
    </row>
    <row r="1162" spans="3:3" x14ac:dyDescent="0.25">
      <c r="C1162" s="1"/>
    </row>
    <row r="1163" spans="3:3" x14ac:dyDescent="0.25">
      <c r="C1163" s="1"/>
    </row>
    <row r="1164" spans="3:3" x14ac:dyDescent="0.25">
      <c r="C1164" s="1"/>
    </row>
    <row r="1165" spans="3:3" x14ac:dyDescent="0.25">
      <c r="C1165" s="1"/>
    </row>
    <row r="1166" spans="3:3" x14ac:dyDescent="0.25">
      <c r="C1166" s="1"/>
    </row>
    <row r="1167" spans="3:3" x14ac:dyDescent="0.25">
      <c r="C1167" s="1"/>
    </row>
    <row r="1168" spans="3:3" x14ac:dyDescent="0.25">
      <c r="C1168" s="1"/>
    </row>
    <row r="1169" spans="3:3" x14ac:dyDescent="0.25">
      <c r="C1169" s="1"/>
    </row>
    <row r="1170" spans="3:3" x14ac:dyDescent="0.25">
      <c r="C1170" s="1"/>
    </row>
    <row r="1171" spans="3:3" x14ac:dyDescent="0.25">
      <c r="C1171" s="1"/>
    </row>
    <row r="1172" spans="3:3" x14ac:dyDescent="0.25">
      <c r="C1172" s="1"/>
    </row>
    <row r="1173" spans="3:3" x14ac:dyDescent="0.25">
      <c r="C1173" s="1"/>
    </row>
    <row r="1174" spans="3:3" x14ac:dyDescent="0.25">
      <c r="C1174" s="1"/>
    </row>
    <row r="1175" spans="3:3" x14ac:dyDescent="0.25">
      <c r="C1175" s="1"/>
    </row>
    <row r="1176" spans="3:3" x14ac:dyDescent="0.25">
      <c r="C1176" s="1"/>
    </row>
    <row r="1177" spans="3:3" x14ac:dyDescent="0.25">
      <c r="C1177" s="1"/>
    </row>
    <row r="1178" spans="3:3" x14ac:dyDescent="0.25">
      <c r="C1178" s="1"/>
    </row>
    <row r="1179" spans="3:3" x14ac:dyDescent="0.25">
      <c r="C1179" s="1"/>
    </row>
    <row r="1180" spans="3:3" x14ac:dyDescent="0.25">
      <c r="C1180" s="1"/>
    </row>
    <row r="1181" spans="3:3" x14ac:dyDescent="0.25">
      <c r="C1181" s="1"/>
    </row>
    <row r="1182" spans="3:3" x14ac:dyDescent="0.25">
      <c r="C1182" s="1"/>
    </row>
    <row r="1183" spans="3:3" x14ac:dyDescent="0.25">
      <c r="C1183" s="1"/>
    </row>
    <row r="1184" spans="3:3" x14ac:dyDescent="0.25">
      <c r="C1184" s="1"/>
    </row>
    <row r="1185" spans="3:3" x14ac:dyDescent="0.25">
      <c r="C1185" s="1"/>
    </row>
    <row r="1186" spans="3:3" x14ac:dyDescent="0.25">
      <c r="C1186" s="1"/>
    </row>
    <row r="1187" spans="3:3" x14ac:dyDescent="0.25">
      <c r="C1187" s="1"/>
    </row>
    <row r="1188" spans="3:3" x14ac:dyDescent="0.25">
      <c r="C1188" s="1"/>
    </row>
    <row r="1189" spans="3:3" x14ac:dyDescent="0.25">
      <c r="C1189" s="1"/>
    </row>
    <row r="1190" spans="3:3" x14ac:dyDescent="0.25">
      <c r="C1190" s="1"/>
    </row>
    <row r="1191" spans="3:3" x14ac:dyDescent="0.25">
      <c r="C1191" s="1"/>
    </row>
    <row r="1192" spans="3:3" x14ac:dyDescent="0.25">
      <c r="C1192" s="1"/>
    </row>
    <row r="1193" spans="3:3" x14ac:dyDescent="0.25">
      <c r="C1193" s="1"/>
    </row>
    <row r="1194" spans="3:3" x14ac:dyDescent="0.25">
      <c r="C1194" s="1"/>
    </row>
    <row r="1195" spans="3:3" x14ac:dyDescent="0.25">
      <c r="C1195" s="1"/>
    </row>
    <row r="1196" spans="3:3" x14ac:dyDescent="0.25">
      <c r="C1196" s="1"/>
    </row>
    <row r="1197" spans="3:3" x14ac:dyDescent="0.25">
      <c r="C1197" s="1"/>
    </row>
    <row r="1198" spans="3:3" x14ac:dyDescent="0.25">
      <c r="C1198" s="1"/>
    </row>
    <row r="1199" spans="3:3" x14ac:dyDescent="0.25">
      <c r="C1199" s="1"/>
    </row>
    <row r="1200" spans="3:3" x14ac:dyDescent="0.25">
      <c r="C1200" s="1"/>
    </row>
    <row r="1201" spans="3:3" x14ac:dyDescent="0.25">
      <c r="C1201" s="1"/>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7"/>
  <sheetViews>
    <sheetView showGridLines="0" workbookViewId="0">
      <selection activeCell="F5" sqref="F5"/>
    </sheetView>
  </sheetViews>
  <sheetFormatPr defaultRowHeight="13.5" x14ac:dyDescent="0.25"/>
  <cols>
    <col min="1" max="1" width="22.85546875" style="1" customWidth="1"/>
    <col min="2" max="2" width="9.140625" style="1"/>
    <col min="3" max="3" width="14" style="1" bestFit="1" customWidth="1"/>
    <col min="4" max="4" width="12.5703125" style="1"/>
    <col min="5" max="5" width="9.140625" style="1"/>
    <col min="6" max="6" width="18.5703125" bestFit="1" customWidth="1"/>
    <col min="7" max="7" width="29.7109375" bestFit="1" customWidth="1"/>
    <col min="8" max="16384" width="9.140625" style="1"/>
  </cols>
  <sheetData>
    <row r="1" spans="1:7" x14ac:dyDescent="0.25">
      <c r="A1" s="16" t="s">
        <v>41</v>
      </c>
      <c r="C1" s="16" t="s">
        <v>44</v>
      </c>
      <c r="D1" s="23" t="s">
        <v>45</v>
      </c>
      <c r="F1" s="39" t="s">
        <v>82</v>
      </c>
      <c r="G1" s="1" t="s">
        <v>162</v>
      </c>
    </row>
    <row r="2" spans="1:7" x14ac:dyDescent="0.25">
      <c r="A2" s="17">
        <v>36892</v>
      </c>
      <c r="C2" s="17" t="s">
        <v>43</v>
      </c>
      <c r="D2" s="21">
        <v>1</v>
      </c>
    </row>
    <row r="3" spans="1:7" x14ac:dyDescent="0.25">
      <c r="A3" s="18">
        <v>36948</v>
      </c>
      <c r="C3" s="18" t="s">
        <v>46</v>
      </c>
      <c r="D3" s="22">
        <v>2</v>
      </c>
      <c r="F3" s="39" t="s">
        <v>85</v>
      </c>
      <c r="G3" t="s">
        <v>88</v>
      </c>
    </row>
    <row r="4" spans="1:7" x14ac:dyDescent="0.25">
      <c r="A4" s="17">
        <v>36949</v>
      </c>
      <c r="C4" s="17" t="s">
        <v>47</v>
      </c>
      <c r="D4" s="21">
        <v>3</v>
      </c>
      <c r="F4" s="40" t="s">
        <v>95</v>
      </c>
      <c r="G4" s="43"/>
    </row>
    <row r="5" spans="1:7" x14ac:dyDescent="0.25">
      <c r="A5" s="18">
        <v>36994</v>
      </c>
      <c r="C5" s="18" t="s">
        <v>48</v>
      </c>
      <c r="D5" s="22">
        <v>6</v>
      </c>
      <c r="F5" s="41" t="s">
        <v>127</v>
      </c>
      <c r="G5" s="43"/>
    </row>
    <row r="6" spans="1:7" x14ac:dyDescent="0.25">
      <c r="A6" s="17">
        <v>37002</v>
      </c>
      <c r="C6" s="17" t="s">
        <v>49</v>
      </c>
      <c r="D6" s="21">
        <v>12</v>
      </c>
      <c r="F6" s="42" t="s">
        <v>128</v>
      </c>
      <c r="G6" s="43">
        <v>1549642.61988424</v>
      </c>
    </row>
    <row r="7" spans="1:7" x14ac:dyDescent="0.25">
      <c r="A7" s="18">
        <v>37012</v>
      </c>
      <c r="F7" s="42" t="s">
        <v>129</v>
      </c>
      <c r="G7" s="43">
        <v>1549733.39013518</v>
      </c>
    </row>
    <row r="8" spans="1:7" x14ac:dyDescent="0.25">
      <c r="A8" s="17">
        <v>37056</v>
      </c>
      <c r="F8" s="42" t="s">
        <v>130</v>
      </c>
      <c r="G8" s="43">
        <v>1549787.1383975199</v>
      </c>
    </row>
    <row r="9" spans="1:7" x14ac:dyDescent="0.25">
      <c r="A9" s="18">
        <v>37141</v>
      </c>
      <c r="F9" s="41" t="s">
        <v>131</v>
      </c>
      <c r="G9" s="43"/>
    </row>
    <row r="10" spans="1:7" x14ac:dyDescent="0.25">
      <c r="A10" s="17">
        <v>37176</v>
      </c>
      <c r="F10" s="42" t="s">
        <v>132</v>
      </c>
      <c r="G10" s="43">
        <v>1549596.67869122</v>
      </c>
    </row>
    <row r="11" spans="1:7" x14ac:dyDescent="0.25">
      <c r="A11" s="18">
        <v>37197</v>
      </c>
      <c r="F11" s="42" t="s">
        <v>133</v>
      </c>
      <c r="G11" s="43">
        <v>1549785.2821423202</v>
      </c>
    </row>
    <row r="12" spans="1:7" x14ac:dyDescent="0.25">
      <c r="A12" s="17">
        <v>37210</v>
      </c>
      <c r="F12" s="42" t="s">
        <v>134</v>
      </c>
      <c r="G12" s="43">
        <v>1549728.2096943799</v>
      </c>
    </row>
    <row r="13" spans="1:7" x14ac:dyDescent="0.25">
      <c r="A13" s="18">
        <v>37250</v>
      </c>
      <c r="F13" s="41" t="s">
        <v>86</v>
      </c>
      <c r="G13" s="43"/>
    </row>
    <row r="14" spans="1:7" x14ac:dyDescent="0.25">
      <c r="A14" s="17">
        <v>37257</v>
      </c>
      <c r="F14" s="42" t="s">
        <v>135</v>
      </c>
      <c r="G14" s="43">
        <v>1549634.2865223202</v>
      </c>
    </row>
    <row r="15" spans="1:7" x14ac:dyDescent="0.25">
      <c r="A15" s="18">
        <v>37298</v>
      </c>
      <c r="F15" s="42" t="s">
        <v>136</v>
      </c>
      <c r="G15" s="43">
        <v>1549708.7708288</v>
      </c>
    </row>
    <row r="16" spans="1:7" x14ac:dyDescent="0.25">
      <c r="A16" s="17">
        <v>37299</v>
      </c>
      <c r="F16" s="42" t="s">
        <v>87</v>
      </c>
      <c r="G16" s="43">
        <v>1549743.9300705402</v>
      </c>
    </row>
    <row r="17" spans="1:7" x14ac:dyDescent="0.25">
      <c r="A17" s="18">
        <v>37344</v>
      </c>
      <c r="F17" s="41" t="s">
        <v>137</v>
      </c>
      <c r="G17" s="43"/>
    </row>
    <row r="18" spans="1:7" x14ac:dyDescent="0.25">
      <c r="A18" s="17">
        <v>37367</v>
      </c>
      <c r="F18" s="42" t="s">
        <v>138</v>
      </c>
      <c r="G18" s="43">
        <v>1549739.8101911203</v>
      </c>
    </row>
    <row r="19" spans="1:7" x14ac:dyDescent="0.25">
      <c r="A19" s="18">
        <v>37377</v>
      </c>
      <c r="F19" s="42" t="s">
        <v>139</v>
      </c>
      <c r="G19" s="43">
        <v>1549696.4597435999</v>
      </c>
    </row>
    <row r="20" spans="1:7" x14ac:dyDescent="0.25">
      <c r="A20" s="17">
        <v>37406</v>
      </c>
      <c r="F20" s="42" t="s">
        <v>140</v>
      </c>
      <c r="G20" s="43">
        <v>1549613.9298994199</v>
      </c>
    </row>
    <row r="21" spans="1:7" x14ac:dyDescent="0.25">
      <c r="A21" s="18">
        <v>37506</v>
      </c>
      <c r="F21" s="40" t="s">
        <v>141</v>
      </c>
      <c r="G21" s="43"/>
    </row>
    <row r="22" spans="1:7" x14ac:dyDescent="0.25">
      <c r="A22" s="17">
        <v>37541</v>
      </c>
      <c r="F22" s="41" t="s">
        <v>86</v>
      </c>
      <c r="G22" s="43"/>
    </row>
    <row r="23" spans="1:7" x14ac:dyDescent="0.25">
      <c r="A23" s="18">
        <v>37562</v>
      </c>
      <c r="F23" s="42" t="s">
        <v>136</v>
      </c>
      <c r="G23" s="43">
        <v>1549698.96204802</v>
      </c>
    </row>
    <row r="24" spans="1:7" x14ac:dyDescent="0.25">
      <c r="A24" s="17">
        <v>37575</v>
      </c>
      <c r="F24" s="42" t="s">
        <v>87</v>
      </c>
      <c r="G24" s="43">
        <v>1549710.2460465201</v>
      </c>
    </row>
    <row r="25" spans="1:7" x14ac:dyDescent="0.25">
      <c r="A25" s="18">
        <v>37615</v>
      </c>
      <c r="F25" s="41" t="s">
        <v>137</v>
      </c>
      <c r="G25" s="43"/>
    </row>
    <row r="26" spans="1:7" x14ac:dyDescent="0.25">
      <c r="A26" s="17">
        <v>37622</v>
      </c>
      <c r="F26" s="42" t="s">
        <v>138</v>
      </c>
      <c r="G26" s="43">
        <v>1549691.4453020399</v>
      </c>
    </row>
    <row r="27" spans="1:7" x14ac:dyDescent="0.25">
      <c r="A27" s="18">
        <v>37683</v>
      </c>
      <c r="F27" s="42" t="s">
        <v>139</v>
      </c>
      <c r="G27" s="43">
        <v>1549642.5888979998</v>
      </c>
    </row>
    <row r="28" spans="1:7" x14ac:dyDescent="0.25">
      <c r="A28" s="17">
        <v>37684</v>
      </c>
      <c r="F28" s="42" t="s">
        <v>140</v>
      </c>
      <c r="G28" s="43">
        <v>1549778.6012825603</v>
      </c>
    </row>
    <row r="29" spans="1:7" x14ac:dyDescent="0.25">
      <c r="A29" s="18">
        <v>37729</v>
      </c>
      <c r="F29" s="40" t="s">
        <v>142</v>
      </c>
      <c r="G29" s="43"/>
    </row>
    <row r="30" spans="1:7" x14ac:dyDescent="0.25">
      <c r="A30" s="17">
        <v>37732</v>
      </c>
      <c r="F30" s="41" t="s">
        <v>127</v>
      </c>
      <c r="G30" s="43"/>
    </row>
    <row r="31" spans="1:7" x14ac:dyDescent="0.25">
      <c r="A31" s="18">
        <v>37742</v>
      </c>
      <c r="F31" s="42" t="s">
        <v>128</v>
      </c>
      <c r="G31" s="43">
        <v>1549667.7129144799</v>
      </c>
    </row>
    <row r="32" spans="1:7" x14ac:dyDescent="0.25">
      <c r="A32" s="17">
        <v>37791</v>
      </c>
      <c r="F32" s="42" t="s">
        <v>129</v>
      </c>
      <c r="G32" s="43">
        <v>1549740.8323828201</v>
      </c>
    </row>
    <row r="33" spans="1:7" x14ac:dyDescent="0.25">
      <c r="A33" s="18">
        <v>37871</v>
      </c>
      <c r="F33" s="42" t="s">
        <v>130</v>
      </c>
      <c r="G33" s="43">
        <v>1549781.5415257202</v>
      </c>
    </row>
    <row r="34" spans="1:7" x14ac:dyDescent="0.25">
      <c r="A34" s="17">
        <v>37906</v>
      </c>
      <c r="F34" s="41" t="s">
        <v>131</v>
      </c>
      <c r="G34" s="43"/>
    </row>
    <row r="35" spans="1:7" x14ac:dyDescent="0.25">
      <c r="A35" s="18">
        <v>37927</v>
      </c>
      <c r="F35" s="42" t="s">
        <v>132</v>
      </c>
      <c r="G35" s="43">
        <v>1549789.87069752</v>
      </c>
    </row>
    <row r="36" spans="1:7" x14ac:dyDescent="0.25">
      <c r="A36" s="17">
        <v>37940</v>
      </c>
      <c r="F36" s="42" t="s">
        <v>133</v>
      </c>
      <c r="G36" s="43">
        <v>1549765.85206638</v>
      </c>
    </row>
    <row r="37" spans="1:7" x14ac:dyDescent="0.25">
      <c r="A37" s="18">
        <v>37980</v>
      </c>
      <c r="F37" s="42" t="s">
        <v>134</v>
      </c>
      <c r="G37" s="43">
        <v>1549709.5195947001</v>
      </c>
    </row>
    <row r="38" spans="1:7" x14ac:dyDescent="0.25">
      <c r="A38" s="17">
        <v>37987</v>
      </c>
      <c r="F38" s="41" t="s">
        <v>86</v>
      </c>
      <c r="G38" s="43"/>
    </row>
    <row r="39" spans="1:7" x14ac:dyDescent="0.25">
      <c r="A39" s="18">
        <v>38040</v>
      </c>
      <c r="F39" s="42" t="s">
        <v>135</v>
      </c>
      <c r="G39" s="43">
        <v>1549620.9090622601</v>
      </c>
    </row>
    <row r="40" spans="1:7" x14ac:dyDescent="0.25">
      <c r="A40" s="17">
        <v>38041</v>
      </c>
      <c r="F40" s="42" t="s">
        <v>136</v>
      </c>
      <c r="G40" s="43">
        <v>1549711.1950980199</v>
      </c>
    </row>
    <row r="41" spans="1:7" x14ac:dyDescent="0.25">
      <c r="A41" s="18">
        <v>38086</v>
      </c>
      <c r="F41" s="42" t="s">
        <v>87</v>
      </c>
      <c r="G41" s="43">
        <v>1549766.7664506</v>
      </c>
    </row>
    <row r="42" spans="1:7" x14ac:dyDescent="0.25">
      <c r="A42" s="17">
        <v>38098</v>
      </c>
      <c r="F42" s="41" t="s">
        <v>137</v>
      </c>
      <c r="G42" s="43"/>
    </row>
    <row r="43" spans="1:7" x14ac:dyDescent="0.25">
      <c r="A43" s="18">
        <v>38108</v>
      </c>
      <c r="F43" s="42" t="s">
        <v>138</v>
      </c>
      <c r="G43" s="43">
        <v>1549787.6573155797</v>
      </c>
    </row>
    <row r="44" spans="1:7" x14ac:dyDescent="0.25">
      <c r="A44" s="17">
        <v>38148</v>
      </c>
      <c r="F44" s="42" t="s">
        <v>139</v>
      </c>
      <c r="G44" s="43">
        <v>1549773.9039533399</v>
      </c>
    </row>
    <row r="45" spans="1:7" x14ac:dyDescent="0.25">
      <c r="A45" s="18">
        <v>38237</v>
      </c>
      <c r="F45" s="42" t="s">
        <v>140</v>
      </c>
      <c r="G45" s="43">
        <v>1549725.54468372</v>
      </c>
    </row>
    <row r="46" spans="1:7" x14ac:dyDescent="0.25">
      <c r="A46" s="17">
        <v>38272</v>
      </c>
      <c r="F46" s="40" t="s">
        <v>143</v>
      </c>
      <c r="G46" s="43"/>
    </row>
    <row r="47" spans="1:7" x14ac:dyDescent="0.25">
      <c r="A47" s="18">
        <v>38293</v>
      </c>
      <c r="F47" s="41" t="s">
        <v>127</v>
      </c>
      <c r="G47" s="43"/>
    </row>
    <row r="48" spans="1:7" x14ac:dyDescent="0.25">
      <c r="A48" s="17">
        <v>38306</v>
      </c>
      <c r="F48" s="42" t="s">
        <v>128</v>
      </c>
      <c r="G48" s="43">
        <v>1549694.9062699599</v>
      </c>
    </row>
    <row r="49" spans="1:7" x14ac:dyDescent="0.25">
      <c r="A49" s="18">
        <v>38346</v>
      </c>
      <c r="F49" s="42" t="s">
        <v>129</v>
      </c>
      <c r="G49" s="43">
        <v>1549734.2132392202</v>
      </c>
    </row>
    <row r="50" spans="1:7" x14ac:dyDescent="0.25">
      <c r="A50" s="17">
        <v>38353</v>
      </c>
      <c r="F50" s="42" t="s">
        <v>130</v>
      </c>
      <c r="G50" s="43">
        <v>1549731.9022296197</v>
      </c>
    </row>
    <row r="51" spans="1:7" x14ac:dyDescent="0.25">
      <c r="A51" s="18">
        <v>38390</v>
      </c>
      <c r="F51" s="41" t="s">
        <v>131</v>
      </c>
      <c r="G51" s="43"/>
    </row>
    <row r="52" spans="1:7" x14ac:dyDescent="0.25">
      <c r="A52" s="17">
        <v>38391</v>
      </c>
      <c r="F52" s="42" t="s">
        <v>132</v>
      </c>
      <c r="G52" s="43">
        <v>1549688.02758634</v>
      </c>
    </row>
    <row r="53" spans="1:7" x14ac:dyDescent="0.25">
      <c r="A53" s="18">
        <v>38436</v>
      </c>
      <c r="F53" s="42" t="s">
        <v>133</v>
      </c>
      <c r="G53" s="43">
        <v>1549602.6465719801</v>
      </c>
    </row>
    <row r="54" spans="1:7" x14ac:dyDescent="0.25">
      <c r="A54" s="17">
        <v>38463</v>
      </c>
      <c r="F54" s="42" t="s">
        <v>134</v>
      </c>
      <c r="G54" s="43">
        <v>1549675.8075855202</v>
      </c>
    </row>
    <row r="55" spans="1:7" x14ac:dyDescent="0.25">
      <c r="A55" s="18">
        <v>38473</v>
      </c>
      <c r="F55" s="41" t="s">
        <v>86</v>
      </c>
      <c r="G55" s="43"/>
    </row>
    <row r="56" spans="1:7" x14ac:dyDescent="0.25">
      <c r="A56" s="17">
        <v>38498</v>
      </c>
      <c r="F56" s="42" t="s">
        <v>135</v>
      </c>
      <c r="G56" s="43">
        <v>1549704.95844082</v>
      </c>
    </row>
    <row r="57" spans="1:7" x14ac:dyDescent="0.25">
      <c r="A57" s="18">
        <v>38602</v>
      </c>
      <c r="F57" s="42" t="s">
        <v>136</v>
      </c>
      <c r="G57" s="43">
        <v>1549690.1574133001</v>
      </c>
    </row>
    <row r="58" spans="1:7" x14ac:dyDescent="0.25">
      <c r="A58" s="17">
        <v>38637</v>
      </c>
      <c r="F58" s="42" t="s">
        <v>87</v>
      </c>
      <c r="G58" s="43">
        <v>1549631.4660144201</v>
      </c>
    </row>
    <row r="59" spans="1:7" x14ac:dyDescent="0.25">
      <c r="A59" s="18">
        <v>38658</v>
      </c>
      <c r="F59" s="41" t="s">
        <v>137</v>
      </c>
      <c r="G59" s="43"/>
    </row>
    <row r="60" spans="1:7" x14ac:dyDescent="0.25">
      <c r="A60" s="17">
        <v>38671</v>
      </c>
      <c r="F60" s="42" t="s">
        <v>138</v>
      </c>
      <c r="G60" s="43">
        <v>1549726.7737843997</v>
      </c>
    </row>
    <row r="61" spans="1:7" x14ac:dyDescent="0.25">
      <c r="A61" s="18">
        <v>38711</v>
      </c>
      <c r="F61" s="42" t="s">
        <v>139</v>
      </c>
      <c r="G61" s="43">
        <v>1549775.6746670799</v>
      </c>
    </row>
    <row r="62" spans="1:7" x14ac:dyDescent="0.25">
      <c r="A62" s="17">
        <v>38718</v>
      </c>
      <c r="F62" s="42" t="s">
        <v>140</v>
      </c>
      <c r="G62" s="43">
        <v>1549778.2318720398</v>
      </c>
    </row>
    <row r="63" spans="1:7" x14ac:dyDescent="0.25">
      <c r="A63" s="18">
        <v>38775</v>
      </c>
      <c r="F63" s="40" t="s">
        <v>144</v>
      </c>
      <c r="G63" s="43"/>
    </row>
    <row r="64" spans="1:7" x14ac:dyDescent="0.25">
      <c r="A64" s="17">
        <v>38776</v>
      </c>
      <c r="F64" s="41" t="s">
        <v>127</v>
      </c>
      <c r="G64" s="43"/>
    </row>
    <row r="65" spans="1:7" x14ac:dyDescent="0.25">
      <c r="A65" s="18">
        <v>38821</v>
      </c>
      <c r="F65" s="42" t="s">
        <v>128</v>
      </c>
      <c r="G65" s="43">
        <v>1549734.5122097998</v>
      </c>
    </row>
    <row r="66" spans="1:7" x14ac:dyDescent="0.25">
      <c r="A66" s="17">
        <v>38828</v>
      </c>
      <c r="F66" s="42" t="s">
        <v>129</v>
      </c>
      <c r="G66" s="43">
        <v>1549644.5860597799</v>
      </c>
    </row>
    <row r="67" spans="1:7" x14ac:dyDescent="0.25">
      <c r="A67" s="18">
        <v>38838</v>
      </c>
      <c r="F67" s="42" t="s">
        <v>130</v>
      </c>
      <c r="G67" s="43">
        <v>1549703.5853612798</v>
      </c>
    </row>
    <row r="68" spans="1:7" x14ac:dyDescent="0.25">
      <c r="A68" s="17">
        <v>38883</v>
      </c>
      <c r="F68" s="41" t="s">
        <v>131</v>
      </c>
      <c r="G68" s="43"/>
    </row>
    <row r="69" spans="1:7" x14ac:dyDescent="0.25">
      <c r="A69" s="18">
        <v>38967</v>
      </c>
      <c r="F69" s="42" t="s">
        <v>132</v>
      </c>
      <c r="G69" s="43">
        <v>1549713.8522784601</v>
      </c>
    </row>
    <row r="70" spans="1:7" x14ac:dyDescent="0.25">
      <c r="A70" s="17">
        <v>39002</v>
      </c>
      <c r="F70" s="42" t="s">
        <v>133</v>
      </c>
      <c r="G70" s="43">
        <v>1549675.4598892198</v>
      </c>
    </row>
    <row r="71" spans="1:7" x14ac:dyDescent="0.25">
      <c r="A71" s="18">
        <v>39023</v>
      </c>
      <c r="F71" s="42" t="s">
        <v>134</v>
      </c>
      <c r="G71" s="43">
        <v>1549781.8493695999</v>
      </c>
    </row>
    <row r="72" spans="1:7" x14ac:dyDescent="0.25">
      <c r="A72" s="17">
        <v>39036</v>
      </c>
      <c r="F72" s="41" t="s">
        <v>86</v>
      </c>
      <c r="G72" s="43"/>
    </row>
    <row r="73" spans="1:7" x14ac:dyDescent="0.25">
      <c r="A73" s="18">
        <v>39076</v>
      </c>
      <c r="F73" s="42" t="s">
        <v>135</v>
      </c>
      <c r="G73" s="43">
        <v>1549644.24886904</v>
      </c>
    </row>
    <row r="74" spans="1:7" x14ac:dyDescent="0.25">
      <c r="A74" s="17">
        <v>39083</v>
      </c>
      <c r="F74" s="42" t="s">
        <v>136</v>
      </c>
      <c r="G74" s="43">
        <v>1549650.4499921</v>
      </c>
    </row>
    <row r="75" spans="1:7" x14ac:dyDescent="0.25">
      <c r="A75" s="18">
        <v>39132</v>
      </c>
      <c r="F75" s="42" t="s">
        <v>87</v>
      </c>
      <c r="G75" s="43">
        <v>1549605.6150281399</v>
      </c>
    </row>
    <row r="76" spans="1:7" x14ac:dyDescent="0.25">
      <c r="A76" s="17">
        <v>39133</v>
      </c>
      <c r="F76" s="41" t="s">
        <v>137</v>
      </c>
      <c r="G76" s="43"/>
    </row>
    <row r="77" spans="1:7" x14ac:dyDescent="0.25">
      <c r="A77" s="18">
        <v>39178</v>
      </c>
      <c r="F77" s="42" t="s">
        <v>138</v>
      </c>
      <c r="G77" s="43">
        <v>1549700.8944267</v>
      </c>
    </row>
    <row r="78" spans="1:7" x14ac:dyDescent="0.25">
      <c r="A78" s="17">
        <v>39193</v>
      </c>
      <c r="F78" s="42" t="s">
        <v>139</v>
      </c>
      <c r="G78" s="43">
        <v>1549742.59382454</v>
      </c>
    </row>
    <row r="79" spans="1:7" x14ac:dyDescent="0.25">
      <c r="A79" s="18">
        <v>39203</v>
      </c>
      <c r="F79" s="42" t="s">
        <v>140</v>
      </c>
      <c r="G79" s="43">
        <v>1549730.7982665</v>
      </c>
    </row>
    <row r="80" spans="1:7" x14ac:dyDescent="0.25">
      <c r="A80" s="17">
        <v>39240</v>
      </c>
      <c r="F80" s="40" t="s">
        <v>145</v>
      </c>
      <c r="G80" s="43"/>
    </row>
    <row r="81" spans="1:7" x14ac:dyDescent="0.25">
      <c r="A81" s="18">
        <v>39332</v>
      </c>
      <c r="F81" s="41" t="s">
        <v>127</v>
      </c>
      <c r="G81" s="43"/>
    </row>
    <row r="82" spans="1:7" x14ac:dyDescent="0.25">
      <c r="A82" s="17">
        <v>39367</v>
      </c>
      <c r="F82" s="42" t="s">
        <v>128</v>
      </c>
      <c r="G82" s="43">
        <v>1549665.5975161998</v>
      </c>
    </row>
    <row r="83" spans="1:7" x14ac:dyDescent="0.25">
      <c r="A83" s="18">
        <v>39388</v>
      </c>
      <c r="F83" s="42" t="s">
        <v>129</v>
      </c>
      <c r="G83" s="43">
        <v>1549735.80581946</v>
      </c>
    </row>
    <row r="84" spans="1:7" x14ac:dyDescent="0.25">
      <c r="A84" s="17">
        <v>39401</v>
      </c>
      <c r="F84" s="42" t="s">
        <v>130</v>
      </c>
      <c r="G84" s="43">
        <v>1549750.0604385999</v>
      </c>
    </row>
    <row r="85" spans="1:7" x14ac:dyDescent="0.25">
      <c r="A85" s="18">
        <v>39441</v>
      </c>
      <c r="F85" s="41" t="s">
        <v>131</v>
      </c>
      <c r="G85" s="43"/>
    </row>
    <row r="86" spans="1:7" x14ac:dyDescent="0.25">
      <c r="A86" s="17">
        <v>39448</v>
      </c>
      <c r="F86" s="42" t="s">
        <v>132</v>
      </c>
      <c r="G86" s="43">
        <v>1549708.4566890602</v>
      </c>
    </row>
    <row r="87" spans="1:7" x14ac:dyDescent="0.25">
      <c r="A87" s="18">
        <v>39482</v>
      </c>
      <c r="F87" s="42" t="s">
        <v>133</v>
      </c>
      <c r="G87" s="43">
        <v>1549611.0949930998</v>
      </c>
    </row>
    <row r="88" spans="1:7" x14ac:dyDescent="0.25">
      <c r="A88" s="17">
        <v>39483</v>
      </c>
      <c r="F88" s="42" t="s">
        <v>134</v>
      </c>
      <c r="G88" s="43">
        <v>1549644.40708434</v>
      </c>
    </row>
    <row r="89" spans="1:7" x14ac:dyDescent="0.25">
      <c r="A89" s="18">
        <v>39528</v>
      </c>
      <c r="F89" s="41" t="s">
        <v>86</v>
      </c>
      <c r="G89" s="43"/>
    </row>
    <row r="90" spans="1:7" x14ac:dyDescent="0.25">
      <c r="A90" s="17">
        <v>39559</v>
      </c>
      <c r="F90" s="42" t="s">
        <v>135</v>
      </c>
      <c r="G90" s="43">
        <v>1549619.4111584399</v>
      </c>
    </row>
    <row r="91" spans="1:7" x14ac:dyDescent="0.25">
      <c r="A91" s="18">
        <v>39569</v>
      </c>
      <c r="F91" s="42" t="s">
        <v>136</v>
      </c>
      <c r="G91" s="43">
        <v>1549721.3257277203</v>
      </c>
    </row>
    <row r="92" spans="1:7" x14ac:dyDescent="0.25">
      <c r="A92" s="17">
        <v>39590</v>
      </c>
      <c r="F92" s="42" t="s">
        <v>87</v>
      </c>
      <c r="G92" s="43">
        <v>1549762.3733554198</v>
      </c>
    </row>
    <row r="93" spans="1:7" x14ac:dyDescent="0.25">
      <c r="A93" s="18">
        <v>39698</v>
      </c>
      <c r="F93" s="41" t="s">
        <v>137</v>
      </c>
      <c r="G93" s="43"/>
    </row>
    <row r="94" spans="1:7" x14ac:dyDescent="0.25">
      <c r="A94" s="17">
        <v>39733</v>
      </c>
      <c r="F94" s="42" t="s">
        <v>138</v>
      </c>
      <c r="G94" s="43">
        <v>1549742.6633638002</v>
      </c>
    </row>
    <row r="95" spans="1:7" x14ac:dyDescent="0.25">
      <c r="A95" s="18">
        <v>39754</v>
      </c>
      <c r="F95" s="42" t="s">
        <v>139</v>
      </c>
      <c r="G95" s="43">
        <v>1549662.3110701598</v>
      </c>
    </row>
    <row r="96" spans="1:7" x14ac:dyDescent="0.25">
      <c r="A96" s="17">
        <v>39767</v>
      </c>
      <c r="F96" s="42" t="s">
        <v>140</v>
      </c>
      <c r="G96" s="43">
        <v>1549704.08175522</v>
      </c>
    </row>
    <row r="97" spans="1:7" x14ac:dyDescent="0.25">
      <c r="A97" s="18">
        <v>39807</v>
      </c>
      <c r="F97" s="40" t="s">
        <v>146</v>
      </c>
      <c r="G97" s="43"/>
    </row>
    <row r="98" spans="1:7" x14ac:dyDescent="0.25">
      <c r="A98" s="17">
        <v>39814</v>
      </c>
      <c r="F98" s="41" t="s">
        <v>127</v>
      </c>
      <c r="G98" s="43"/>
    </row>
    <row r="99" spans="1:7" x14ac:dyDescent="0.25">
      <c r="A99" s="18">
        <v>39867</v>
      </c>
      <c r="F99" s="42" t="s">
        <v>128</v>
      </c>
      <c r="G99" s="43">
        <v>1549682.6547506801</v>
      </c>
    </row>
    <row r="100" spans="1:7" x14ac:dyDescent="0.25">
      <c r="A100" s="17">
        <v>39868</v>
      </c>
      <c r="F100" s="42" t="s">
        <v>129</v>
      </c>
      <c r="G100" s="43">
        <v>1549779.5460282401</v>
      </c>
    </row>
    <row r="101" spans="1:7" x14ac:dyDescent="0.25">
      <c r="A101" s="18">
        <v>39913</v>
      </c>
      <c r="F101" s="42" t="s">
        <v>130</v>
      </c>
      <c r="G101" s="43">
        <v>1549629.9174072999</v>
      </c>
    </row>
    <row r="102" spans="1:7" x14ac:dyDescent="0.25">
      <c r="A102" s="17">
        <v>39924</v>
      </c>
      <c r="F102" s="41" t="s">
        <v>131</v>
      </c>
      <c r="G102" s="43"/>
    </row>
    <row r="103" spans="1:7" x14ac:dyDescent="0.25">
      <c r="A103" s="18">
        <v>39934</v>
      </c>
      <c r="F103" s="42" t="s">
        <v>132</v>
      </c>
      <c r="G103" s="43">
        <v>1549777.7337283599</v>
      </c>
    </row>
    <row r="104" spans="1:7" x14ac:dyDescent="0.25">
      <c r="A104" s="17">
        <v>39975</v>
      </c>
      <c r="F104" s="42" t="s">
        <v>133</v>
      </c>
      <c r="G104" s="43">
        <v>1549677.73799196</v>
      </c>
    </row>
    <row r="105" spans="1:7" x14ac:dyDescent="0.25">
      <c r="A105" s="18">
        <v>40063</v>
      </c>
      <c r="F105" s="42" t="s">
        <v>134</v>
      </c>
      <c r="G105" s="43">
        <v>1549691.23625706</v>
      </c>
    </row>
    <row r="106" spans="1:7" x14ac:dyDescent="0.25">
      <c r="A106" s="17">
        <v>40098</v>
      </c>
      <c r="F106" s="41" t="s">
        <v>86</v>
      </c>
      <c r="G106" s="43"/>
    </row>
    <row r="107" spans="1:7" x14ac:dyDescent="0.25">
      <c r="A107" s="18">
        <v>40119</v>
      </c>
      <c r="F107" s="42" t="s">
        <v>135</v>
      </c>
      <c r="G107" s="43">
        <v>1549636.6864447</v>
      </c>
    </row>
    <row r="108" spans="1:7" x14ac:dyDescent="0.25">
      <c r="A108" s="17">
        <v>40132</v>
      </c>
      <c r="F108" s="42" t="s">
        <v>136</v>
      </c>
      <c r="G108" s="43">
        <v>1549691.7928114401</v>
      </c>
    </row>
    <row r="109" spans="1:7" x14ac:dyDescent="0.25">
      <c r="A109" s="18">
        <v>40172</v>
      </c>
      <c r="F109" s="42" t="s">
        <v>87</v>
      </c>
      <c r="G109" s="43">
        <v>1549676.29638064</v>
      </c>
    </row>
    <row r="110" spans="1:7" x14ac:dyDescent="0.25">
      <c r="A110" s="17">
        <v>40179</v>
      </c>
      <c r="F110" s="41" t="s">
        <v>137</v>
      </c>
      <c r="G110" s="43"/>
    </row>
    <row r="111" spans="1:7" x14ac:dyDescent="0.25">
      <c r="A111" s="18">
        <v>40224</v>
      </c>
      <c r="F111" s="42" t="s">
        <v>138</v>
      </c>
      <c r="G111" s="43">
        <v>1549766.6029362399</v>
      </c>
    </row>
    <row r="112" spans="1:7" x14ac:dyDescent="0.25">
      <c r="A112" s="17">
        <v>40225</v>
      </c>
      <c r="F112" s="42" t="s">
        <v>139</v>
      </c>
      <c r="G112" s="43">
        <v>1549608.15384036</v>
      </c>
    </row>
    <row r="113" spans="1:7" x14ac:dyDescent="0.25">
      <c r="A113" s="18">
        <v>40270</v>
      </c>
      <c r="F113" s="42" t="s">
        <v>140</v>
      </c>
      <c r="G113" s="43">
        <v>1549729.4523052601</v>
      </c>
    </row>
    <row r="114" spans="1:7" x14ac:dyDescent="0.25">
      <c r="A114" s="17">
        <v>40289</v>
      </c>
      <c r="F114" s="40" t="s">
        <v>147</v>
      </c>
      <c r="G114" s="43"/>
    </row>
    <row r="115" spans="1:7" x14ac:dyDescent="0.25">
      <c r="A115" s="18">
        <v>40299</v>
      </c>
      <c r="F115" s="41" t="s">
        <v>127</v>
      </c>
      <c r="G115" s="43"/>
    </row>
    <row r="116" spans="1:7" x14ac:dyDescent="0.25">
      <c r="A116" s="17">
        <v>40332</v>
      </c>
      <c r="F116" s="42" t="s">
        <v>128</v>
      </c>
      <c r="G116" s="43">
        <v>1549775.0378400399</v>
      </c>
    </row>
    <row r="117" spans="1:7" x14ac:dyDescent="0.25">
      <c r="A117" s="18">
        <v>40428</v>
      </c>
      <c r="F117" s="42" t="s">
        <v>129</v>
      </c>
      <c r="G117" s="43">
        <v>1549745.07617694</v>
      </c>
    </row>
    <row r="118" spans="1:7" x14ac:dyDescent="0.25">
      <c r="A118" s="17">
        <v>40463</v>
      </c>
      <c r="F118" s="42" t="s">
        <v>130</v>
      </c>
      <c r="G118" s="43">
        <v>1549639.7421226399</v>
      </c>
    </row>
    <row r="119" spans="1:7" x14ac:dyDescent="0.25">
      <c r="A119" s="18">
        <v>40484</v>
      </c>
      <c r="F119" s="41" t="s">
        <v>131</v>
      </c>
      <c r="G119" s="43"/>
    </row>
    <row r="120" spans="1:7" x14ac:dyDescent="0.25">
      <c r="A120" s="17">
        <v>40497</v>
      </c>
      <c r="F120" s="42" t="s">
        <v>132</v>
      </c>
      <c r="G120" s="43">
        <v>1549631.48048404</v>
      </c>
    </row>
    <row r="121" spans="1:7" x14ac:dyDescent="0.25">
      <c r="A121" s="18">
        <v>40537</v>
      </c>
      <c r="F121" s="42" t="s">
        <v>133</v>
      </c>
      <c r="G121" s="43">
        <v>1549716.8972372401</v>
      </c>
    </row>
    <row r="122" spans="1:7" x14ac:dyDescent="0.25">
      <c r="A122" s="17">
        <v>40544</v>
      </c>
      <c r="F122" s="42" t="s">
        <v>134</v>
      </c>
      <c r="G122" s="43">
        <v>1549721.6841787801</v>
      </c>
    </row>
    <row r="123" spans="1:7" x14ac:dyDescent="0.25">
      <c r="A123" s="18">
        <v>40609</v>
      </c>
      <c r="F123" s="41" t="s">
        <v>86</v>
      </c>
      <c r="G123" s="43"/>
    </row>
    <row r="124" spans="1:7" x14ac:dyDescent="0.25">
      <c r="A124" s="17">
        <v>40610</v>
      </c>
      <c r="F124" s="42" t="s">
        <v>135</v>
      </c>
      <c r="G124" s="43">
        <v>1549646.0336358799</v>
      </c>
    </row>
    <row r="125" spans="1:7" x14ac:dyDescent="0.25">
      <c r="A125" s="18">
        <v>40654</v>
      </c>
      <c r="F125" s="42" t="s">
        <v>136</v>
      </c>
      <c r="G125" s="43">
        <v>1549659.6796605599</v>
      </c>
    </row>
    <row r="126" spans="1:7" x14ac:dyDescent="0.25">
      <c r="A126" s="17">
        <v>40655</v>
      </c>
      <c r="F126" s="42" t="s">
        <v>87</v>
      </c>
      <c r="G126" s="43">
        <v>1549759.2062833002</v>
      </c>
    </row>
    <row r="127" spans="1:7" x14ac:dyDescent="0.25">
      <c r="A127" s="18">
        <v>40664</v>
      </c>
      <c r="F127" s="41" t="s">
        <v>137</v>
      </c>
      <c r="G127" s="43"/>
    </row>
    <row r="128" spans="1:7" x14ac:dyDescent="0.25">
      <c r="A128" s="17">
        <v>40717</v>
      </c>
      <c r="F128" s="42" t="s">
        <v>138</v>
      </c>
      <c r="G128" s="43">
        <v>1549773.0412104798</v>
      </c>
    </row>
    <row r="129" spans="1:7" x14ac:dyDescent="0.25">
      <c r="A129" s="18">
        <v>40793</v>
      </c>
      <c r="F129" s="42" t="s">
        <v>139</v>
      </c>
      <c r="G129" s="43">
        <v>1549701.3984603998</v>
      </c>
    </row>
    <row r="130" spans="1:7" x14ac:dyDescent="0.25">
      <c r="A130" s="17">
        <v>40828</v>
      </c>
      <c r="F130" s="42" t="s">
        <v>140</v>
      </c>
      <c r="G130" s="43">
        <v>1549711.2496372201</v>
      </c>
    </row>
    <row r="131" spans="1:7" x14ac:dyDescent="0.25">
      <c r="A131" s="18">
        <v>40849</v>
      </c>
      <c r="F131" s="40" t="s">
        <v>148</v>
      </c>
      <c r="G131" s="43"/>
    </row>
    <row r="132" spans="1:7" x14ac:dyDescent="0.25">
      <c r="A132" s="17">
        <v>40862</v>
      </c>
      <c r="F132" s="41" t="s">
        <v>127</v>
      </c>
      <c r="G132" s="43"/>
    </row>
    <row r="133" spans="1:7" x14ac:dyDescent="0.25">
      <c r="A133" s="18">
        <v>40902</v>
      </c>
      <c r="F133" s="42" t="s">
        <v>128</v>
      </c>
      <c r="G133" s="43">
        <v>1549633.11918942</v>
      </c>
    </row>
    <row r="134" spans="1:7" x14ac:dyDescent="0.25">
      <c r="A134" s="17">
        <v>40909</v>
      </c>
      <c r="F134" s="42" t="s">
        <v>129</v>
      </c>
      <c r="G134" s="43">
        <v>1549632.5779341401</v>
      </c>
    </row>
    <row r="135" spans="1:7" x14ac:dyDescent="0.25">
      <c r="A135" s="18">
        <v>40959</v>
      </c>
      <c r="F135" s="42" t="s">
        <v>130</v>
      </c>
      <c r="G135" s="43">
        <v>1549706.1836878001</v>
      </c>
    </row>
    <row r="136" spans="1:7" x14ac:dyDescent="0.25">
      <c r="A136" s="17">
        <v>40960</v>
      </c>
      <c r="F136" s="41" t="s">
        <v>131</v>
      </c>
      <c r="G136" s="43"/>
    </row>
    <row r="137" spans="1:7" x14ac:dyDescent="0.25">
      <c r="A137" s="18">
        <v>41005</v>
      </c>
      <c r="F137" s="42" t="s">
        <v>132</v>
      </c>
      <c r="G137" s="43">
        <v>1549686.5811547802</v>
      </c>
    </row>
    <row r="138" spans="1:7" x14ac:dyDescent="0.25">
      <c r="A138" s="17">
        <v>41020</v>
      </c>
      <c r="F138" s="42" t="s">
        <v>133</v>
      </c>
      <c r="G138" s="43">
        <v>1549737.2102163199</v>
      </c>
    </row>
    <row r="139" spans="1:7" x14ac:dyDescent="0.25">
      <c r="A139" s="18">
        <v>41030</v>
      </c>
      <c r="F139" s="42" t="s">
        <v>134</v>
      </c>
      <c r="G139" s="43">
        <v>1549692.15222192</v>
      </c>
    </row>
    <row r="140" spans="1:7" x14ac:dyDescent="0.25">
      <c r="A140" s="17">
        <v>41067</v>
      </c>
      <c r="F140" s="41" t="s">
        <v>86</v>
      </c>
      <c r="G140" s="43"/>
    </row>
    <row r="141" spans="1:7" x14ac:dyDescent="0.25">
      <c r="A141" s="18">
        <v>41159</v>
      </c>
      <c r="F141" s="42" t="s">
        <v>135</v>
      </c>
      <c r="G141" s="43">
        <v>1549713.4135743203</v>
      </c>
    </row>
    <row r="142" spans="1:7" x14ac:dyDescent="0.25">
      <c r="A142" s="17">
        <v>41194</v>
      </c>
      <c r="F142" s="42" t="s">
        <v>136</v>
      </c>
      <c r="G142" s="43">
        <v>1549636.5282703398</v>
      </c>
    </row>
    <row r="143" spans="1:7" x14ac:dyDescent="0.25">
      <c r="A143" s="18">
        <v>41215</v>
      </c>
      <c r="F143" s="42" t="s">
        <v>87</v>
      </c>
      <c r="G143" s="43">
        <v>1549622.0560123799</v>
      </c>
    </row>
    <row r="144" spans="1:7" x14ac:dyDescent="0.25">
      <c r="A144" s="17">
        <v>41228</v>
      </c>
      <c r="F144" s="41" t="s">
        <v>137</v>
      </c>
      <c r="G144" s="43"/>
    </row>
    <row r="145" spans="1:7" x14ac:dyDescent="0.25">
      <c r="A145" s="18">
        <v>41268</v>
      </c>
      <c r="F145" s="42" t="s">
        <v>138</v>
      </c>
      <c r="G145" s="43">
        <v>1549666.53146084</v>
      </c>
    </row>
    <row r="146" spans="1:7" x14ac:dyDescent="0.25">
      <c r="A146" s="17">
        <v>41275</v>
      </c>
      <c r="F146" s="42" t="s">
        <v>139</v>
      </c>
      <c r="G146" s="43">
        <v>1549766.4825156797</v>
      </c>
    </row>
    <row r="147" spans="1:7" x14ac:dyDescent="0.25">
      <c r="A147" s="18">
        <v>41316</v>
      </c>
      <c r="F147" s="42" t="s">
        <v>140</v>
      </c>
      <c r="G147" s="43">
        <v>1549760.3857148602</v>
      </c>
    </row>
    <row r="148" spans="1:7" x14ac:dyDescent="0.25">
      <c r="A148" s="17">
        <v>41317</v>
      </c>
      <c r="F148" s="40" t="s">
        <v>149</v>
      </c>
      <c r="G148" s="43"/>
    </row>
    <row r="149" spans="1:7" x14ac:dyDescent="0.25">
      <c r="A149" s="18">
        <v>41362</v>
      </c>
      <c r="F149" s="41" t="s">
        <v>127</v>
      </c>
      <c r="G149" s="43"/>
    </row>
    <row r="150" spans="1:7" x14ac:dyDescent="0.25">
      <c r="A150" s="17">
        <v>41385</v>
      </c>
      <c r="F150" s="42" t="s">
        <v>128</v>
      </c>
      <c r="G150" s="43">
        <v>1549648.5612180801</v>
      </c>
    </row>
    <row r="151" spans="1:7" x14ac:dyDescent="0.25">
      <c r="A151" s="18">
        <v>41395</v>
      </c>
      <c r="F151" s="42" t="s">
        <v>129</v>
      </c>
      <c r="G151" s="43">
        <v>1549744.4311850402</v>
      </c>
    </row>
    <row r="152" spans="1:7" x14ac:dyDescent="0.25">
      <c r="A152" s="17">
        <v>41424</v>
      </c>
      <c r="F152" s="42" t="s">
        <v>130</v>
      </c>
      <c r="G152" s="43">
        <v>1549729.1241141998</v>
      </c>
    </row>
    <row r="153" spans="1:7" x14ac:dyDescent="0.25">
      <c r="A153" s="18">
        <v>41524</v>
      </c>
      <c r="F153" s="41" t="s">
        <v>131</v>
      </c>
      <c r="G153" s="43"/>
    </row>
    <row r="154" spans="1:7" x14ac:dyDescent="0.25">
      <c r="A154" s="17">
        <v>41559</v>
      </c>
      <c r="F154" s="42" t="s">
        <v>132</v>
      </c>
      <c r="G154" s="43">
        <v>1549758.0152799599</v>
      </c>
    </row>
    <row r="155" spans="1:7" x14ac:dyDescent="0.25">
      <c r="A155" s="18">
        <v>41580</v>
      </c>
      <c r="F155" s="42" t="s">
        <v>133</v>
      </c>
      <c r="G155" s="43">
        <v>1549673.3626772</v>
      </c>
    </row>
    <row r="156" spans="1:7" x14ac:dyDescent="0.25">
      <c r="A156" s="17">
        <v>41593</v>
      </c>
      <c r="F156" s="42" t="s">
        <v>134</v>
      </c>
      <c r="G156" s="43">
        <v>1549629.0353460999</v>
      </c>
    </row>
    <row r="157" spans="1:7" x14ac:dyDescent="0.25">
      <c r="A157" s="18">
        <v>41633</v>
      </c>
      <c r="F157" s="41" t="s">
        <v>86</v>
      </c>
      <c r="G157" s="43"/>
    </row>
    <row r="158" spans="1:7" x14ac:dyDescent="0.25">
      <c r="A158" s="17">
        <v>41640</v>
      </c>
      <c r="F158" s="42" t="s">
        <v>135</v>
      </c>
      <c r="G158" s="43">
        <v>1549621.5561634598</v>
      </c>
    </row>
    <row r="159" spans="1:7" x14ac:dyDescent="0.25">
      <c r="A159" s="18">
        <v>41701</v>
      </c>
      <c r="F159" s="42" t="s">
        <v>136</v>
      </c>
      <c r="G159" s="43">
        <v>1549647.44528624</v>
      </c>
    </row>
    <row r="160" spans="1:7" x14ac:dyDescent="0.25">
      <c r="A160" s="17">
        <v>41702</v>
      </c>
      <c r="F160" s="42" t="s">
        <v>87</v>
      </c>
      <c r="G160" s="43">
        <v>1549703.2206001198</v>
      </c>
    </row>
    <row r="161" spans="1:7" x14ac:dyDescent="0.25">
      <c r="A161" s="18">
        <v>41747</v>
      </c>
      <c r="F161" s="41" t="s">
        <v>137</v>
      </c>
      <c r="G161" s="43"/>
    </row>
    <row r="162" spans="1:7" x14ac:dyDescent="0.25">
      <c r="A162" s="17">
        <v>41750</v>
      </c>
      <c r="F162" s="42" t="s">
        <v>138</v>
      </c>
      <c r="G162" s="43">
        <v>1549635.0187822802</v>
      </c>
    </row>
    <row r="163" spans="1:7" x14ac:dyDescent="0.25">
      <c r="A163" s="18">
        <v>41760</v>
      </c>
      <c r="F163" s="42" t="s">
        <v>139</v>
      </c>
      <c r="G163" s="43">
        <v>1549742.4595484601</v>
      </c>
    </row>
    <row r="164" spans="1:7" x14ac:dyDescent="0.25">
      <c r="A164" s="17">
        <v>41809</v>
      </c>
      <c r="F164" s="42" t="s">
        <v>140</v>
      </c>
      <c r="G164" s="43">
        <v>1549720.5367266999</v>
      </c>
    </row>
    <row r="165" spans="1:7" x14ac:dyDescent="0.25">
      <c r="A165" s="18">
        <v>41889</v>
      </c>
      <c r="F165" s="40" t="s">
        <v>150</v>
      </c>
      <c r="G165" s="43"/>
    </row>
    <row r="166" spans="1:7" x14ac:dyDescent="0.25">
      <c r="A166" s="17">
        <v>41924</v>
      </c>
      <c r="F166" s="41" t="s">
        <v>127</v>
      </c>
      <c r="G166" s="43"/>
    </row>
    <row r="167" spans="1:7" x14ac:dyDescent="0.25">
      <c r="A167" s="18">
        <v>41945</v>
      </c>
      <c r="F167" s="42" t="s">
        <v>128</v>
      </c>
      <c r="G167" s="43">
        <v>1549717.7144138801</v>
      </c>
    </row>
    <row r="168" spans="1:7" x14ac:dyDescent="0.25">
      <c r="A168" s="17">
        <v>41958</v>
      </c>
      <c r="F168" s="42" t="s">
        <v>129</v>
      </c>
      <c r="G168" s="43">
        <v>1549730.5202465202</v>
      </c>
    </row>
    <row r="169" spans="1:7" x14ac:dyDescent="0.25">
      <c r="A169" s="18">
        <v>41998</v>
      </c>
      <c r="F169" s="42" t="s">
        <v>130</v>
      </c>
      <c r="G169" s="43">
        <v>1549755.48345602</v>
      </c>
    </row>
    <row r="170" spans="1:7" x14ac:dyDescent="0.25">
      <c r="A170" s="17">
        <v>42005</v>
      </c>
      <c r="F170" s="41" t="s">
        <v>131</v>
      </c>
      <c r="G170" s="43"/>
    </row>
    <row r="171" spans="1:7" x14ac:dyDescent="0.25">
      <c r="A171" s="18">
        <v>42051</v>
      </c>
      <c r="F171" s="42" t="s">
        <v>132</v>
      </c>
      <c r="G171" s="43">
        <v>1549643.54488438</v>
      </c>
    </row>
    <row r="172" spans="1:7" x14ac:dyDescent="0.25">
      <c r="A172" s="17">
        <v>42052</v>
      </c>
      <c r="F172" s="42" t="s">
        <v>133</v>
      </c>
      <c r="G172" s="43">
        <v>1549684.7913950402</v>
      </c>
    </row>
    <row r="173" spans="1:7" x14ac:dyDescent="0.25">
      <c r="A173" s="18">
        <v>42097</v>
      </c>
      <c r="F173" s="42" t="s">
        <v>134</v>
      </c>
      <c r="G173" s="43">
        <v>1549727.80441508</v>
      </c>
    </row>
    <row r="174" spans="1:7" x14ac:dyDescent="0.25">
      <c r="A174" s="17">
        <v>42115</v>
      </c>
      <c r="F174" s="41" t="s">
        <v>86</v>
      </c>
      <c r="G174" s="43"/>
    </row>
    <row r="175" spans="1:7" x14ac:dyDescent="0.25">
      <c r="A175" s="18">
        <v>42125</v>
      </c>
      <c r="F175" s="42" t="s">
        <v>135</v>
      </c>
      <c r="G175" s="43">
        <v>1549625.98588214</v>
      </c>
    </row>
    <row r="176" spans="1:7" x14ac:dyDescent="0.25">
      <c r="A176" s="17">
        <v>42159</v>
      </c>
      <c r="F176" s="42" t="s">
        <v>136</v>
      </c>
      <c r="G176" s="43">
        <v>1549664.5512820401</v>
      </c>
    </row>
    <row r="177" spans="1:7" x14ac:dyDescent="0.25">
      <c r="A177" s="18">
        <v>42254</v>
      </c>
      <c r="F177" s="42" t="s">
        <v>87</v>
      </c>
      <c r="G177" s="43">
        <v>1549694.53586976</v>
      </c>
    </row>
    <row r="178" spans="1:7" x14ac:dyDescent="0.25">
      <c r="A178" s="17">
        <v>42289</v>
      </c>
      <c r="F178" s="41" t="s">
        <v>137</v>
      </c>
      <c r="G178" s="43"/>
    </row>
    <row r="179" spans="1:7" x14ac:dyDescent="0.25">
      <c r="A179" s="18">
        <v>42310</v>
      </c>
      <c r="F179" s="42" t="s">
        <v>138</v>
      </c>
      <c r="G179" s="43">
        <v>1549712.5030758402</v>
      </c>
    </row>
    <row r="180" spans="1:7" x14ac:dyDescent="0.25">
      <c r="A180" s="17">
        <v>42323</v>
      </c>
      <c r="F180" s="42" t="s">
        <v>139</v>
      </c>
      <c r="G180" s="43">
        <v>1549715.0250528199</v>
      </c>
    </row>
    <row r="181" spans="1:7" x14ac:dyDescent="0.25">
      <c r="A181" s="18">
        <v>42363</v>
      </c>
      <c r="F181" s="42" t="s">
        <v>140</v>
      </c>
      <c r="G181" s="43">
        <v>1549698.68375214</v>
      </c>
    </row>
    <row r="182" spans="1:7" x14ac:dyDescent="0.25">
      <c r="A182" s="17">
        <v>42370</v>
      </c>
      <c r="F182" s="40" t="s">
        <v>151</v>
      </c>
      <c r="G182" s="43"/>
    </row>
    <row r="183" spans="1:7" x14ac:dyDescent="0.25">
      <c r="A183" s="18">
        <v>42408</v>
      </c>
      <c r="F183" s="41" t="s">
        <v>127</v>
      </c>
      <c r="G183" s="43"/>
    </row>
    <row r="184" spans="1:7" x14ac:dyDescent="0.25">
      <c r="A184" s="17">
        <v>42409</v>
      </c>
      <c r="F184" s="42" t="s">
        <v>128</v>
      </c>
      <c r="G184" s="43">
        <v>1549660.0720704598</v>
      </c>
    </row>
    <row r="185" spans="1:7" x14ac:dyDescent="0.25">
      <c r="A185" s="18">
        <v>42454</v>
      </c>
      <c r="F185" s="42" t="s">
        <v>129</v>
      </c>
      <c r="G185" s="43">
        <v>1549733.0751890999</v>
      </c>
    </row>
    <row r="186" spans="1:7" x14ac:dyDescent="0.25">
      <c r="A186" s="17">
        <v>42481</v>
      </c>
      <c r="F186" s="42" t="s">
        <v>130</v>
      </c>
      <c r="G186" s="43">
        <v>1549637.3375099602</v>
      </c>
    </row>
    <row r="187" spans="1:7" x14ac:dyDescent="0.25">
      <c r="A187" s="18">
        <v>42491</v>
      </c>
      <c r="F187" s="41" t="s">
        <v>131</v>
      </c>
      <c r="G187" s="43"/>
    </row>
    <row r="188" spans="1:7" x14ac:dyDescent="0.25">
      <c r="A188" s="17">
        <v>42516</v>
      </c>
      <c r="F188" s="42" t="s">
        <v>132</v>
      </c>
      <c r="G188" s="43">
        <v>1549644.7487713599</v>
      </c>
    </row>
    <row r="189" spans="1:7" x14ac:dyDescent="0.25">
      <c r="A189" s="18">
        <v>42620</v>
      </c>
      <c r="F189" s="42" t="s">
        <v>133</v>
      </c>
      <c r="G189" s="43">
        <v>1549747.8096161401</v>
      </c>
    </row>
    <row r="190" spans="1:7" x14ac:dyDescent="0.25">
      <c r="A190" s="17">
        <v>42655</v>
      </c>
      <c r="F190" s="42" t="s">
        <v>134</v>
      </c>
      <c r="G190" s="43">
        <v>1549671.3384807801</v>
      </c>
    </row>
    <row r="191" spans="1:7" x14ac:dyDescent="0.25">
      <c r="A191" s="18">
        <v>42676</v>
      </c>
      <c r="F191" s="41" t="s">
        <v>86</v>
      </c>
      <c r="G191" s="43"/>
    </row>
    <row r="192" spans="1:7" x14ac:dyDescent="0.25">
      <c r="A192" s="17">
        <v>42689</v>
      </c>
      <c r="F192" s="42" t="s">
        <v>135</v>
      </c>
      <c r="G192" s="43">
        <v>1549682.0995829201</v>
      </c>
    </row>
    <row r="193" spans="1:7" x14ac:dyDescent="0.25">
      <c r="A193" s="18">
        <v>42729</v>
      </c>
      <c r="F193" s="42" t="s">
        <v>136</v>
      </c>
      <c r="G193" s="43">
        <v>1549640.5091905</v>
      </c>
    </row>
    <row r="194" spans="1:7" x14ac:dyDescent="0.25">
      <c r="A194" s="17">
        <v>42736</v>
      </c>
      <c r="F194" s="42" t="s">
        <v>87</v>
      </c>
      <c r="G194" s="43">
        <v>1549674.4774734001</v>
      </c>
    </row>
    <row r="195" spans="1:7" x14ac:dyDescent="0.25">
      <c r="A195" s="18">
        <v>42793</v>
      </c>
      <c r="F195" s="41" t="s">
        <v>137</v>
      </c>
      <c r="G195" s="43"/>
    </row>
    <row r="196" spans="1:7" x14ac:dyDescent="0.25">
      <c r="A196" s="17">
        <v>42794</v>
      </c>
      <c r="F196" s="42" t="s">
        <v>138</v>
      </c>
      <c r="G196" s="43">
        <v>1549646.1926112401</v>
      </c>
    </row>
    <row r="197" spans="1:7" x14ac:dyDescent="0.25">
      <c r="A197" s="18">
        <v>42839</v>
      </c>
      <c r="F197" s="42" t="s">
        <v>139</v>
      </c>
      <c r="G197" s="43">
        <v>1549681.8265344799</v>
      </c>
    </row>
    <row r="198" spans="1:7" x14ac:dyDescent="0.25">
      <c r="A198" s="17">
        <v>42846</v>
      </c>
      <c r="F198" s="42" t="s">
        <v>140</v>
      </c>
      <c r="G198" s="43">
        <v>1549645.3641565198</v>
      </c>
    </row>
    <row r="199" spans="1:7" x14ac:dyDescent="0.25">
      <c r="A199" s="18">
        <v>42856</v>
      </c>
      <c r="F199" s="40" t="s">
        <v>152</v>
      </c>
      <c r="G199" s="43"/>
    </row>
    <row r="200" spans="1:7" x14ac:dyDescent="0.25">
      <c r="A200" s="17">
        <v>42901</v>
      </c>
      <c r="F200" s="41" t="s">
        <v>127</v>
      </c>
      <c r="G200" s="43"/>
    </row>
    <row r="201" spans="1:7" x14ac:dyDescent="0.25">
      <c r="A201" s="18">
        <v>42985</v>
      </c>
      <c r="F201" s="42" t="s">
        <v>128</v>
      </c>
      <c r="G201" s="43">
        <v>1549661.2287678597</v>
      </c>
    </row>
    <row r="202" spans="1:7" x14ac:dyDescent="0.25">
      <c r="A202" s="17">
        <v>43020</v>
      </c>
      <c r="F202" s="42" t="s">
        <v>129</v>
      </c>
      <c r="G202" s="43">
        <v>1549721.9651250802</v>
      </c>
    </row>
    <row r="203" spans="1:7" x14ac:dyDescent="0.25">
      <c r="A203" s="18">
        <v>43041</v>
      </c>
      <c r="F203" s="42" t="s">
        <v>130</v>
      </c>
      <c r="G203" s="43">
        <v>1549694.2950766999</v>
      </c>
    </row>
    <row r="204" spans="1:7" x14ac:dyDescent="0.25">
      <c r="A204" s="17">
        <v>43054</v>
      </c>
      <c r="F204" s="41" t="s">
        <v>131</v>
      </c>
      <c r="G204" s="43"/>
    </row>
    <row r="205" spans="1:7" x14ac:dyDescent="0.25">
      <c r="A205" s="18">
        <v>43094</v>
      </c>
      <c r="F205" s="42" t="s">
        <v>132</v>
      </c>
      <c r="G205" s="43">
        <v>1549699.9939442798</v>
      </c>
    </row>
    <row r="206" spans="1:7" x14ac:dyDescent="0.25">
      <c r="A206" s="17">
        <v>43101</v>
      </c>
      <c r="F206" s="42" t="s">
        <v>133</v>
      </c>
      <c r="G206" s="43">
        <v>1549731.6470773001</v>
      </c>
    </row>
    <row r="207" spans="1:7" x14ac:dyDescent="0.25">
      <c r="A207" s="18">
        <v>43143</v>
      </c>
      <c r="F207" s="42" t="s">
        <v>134</v>
      </c>
      <c r="G207" s="43">
        <v>1549658.77517848</v>
      </c>
    </row>
    <row r="208" spans="1:7" x14ac:dyDescent="0.25">
      <c r="A208" s="17">
        <v>43144</v>
      </c>
      <c r="F208" s="41" t="s">
        <v>86</v>
      </c>
      <c r="G208" s="43"/>
    </row>
    <row r="209" spans="1:7" x14ac:dyDescent="0.25">
      <c r="A209" s="18">
        <v>43189</v>
      </c>
      <c r="F209" s="42" t="s">
        <v>135</v>
      </c>
      <c r="G209" s="43">
        <v>1549722.63802916</v>
      </c>
    </row>
    <row r="210" spans="1:7" x14ac:dyDescent="0.25">
      <c r="A210" s="17">
        <v>43211</v>
      </c>
      <c r="F210" s="42" t="s">
        <v>136</v>
      </c>
      <c r="G210" s="43">
        <v>1549669.08775622</v>
      </c>
    </row>
    <row r="211" spans="1:7" x14ac:dyDescent="0.25">
      <c r="A211" s="18">
        <v>43221</v>
      </c>
      <c r="F211" s="42" t="s">
        <v>87</v>
      </c>
      <c r="G211" s="43">
        <v>1549735.7202210401</v>
      </c>
    </row>
    <row r="212" spans="1:7" x14ac:dyDescent="0.25">
      <c r="A212" s="17">
        <v>43251</v>
      </c>
      <c r="F212" s="41" t="s">
        <v>137</v>
      </c>
      <c r="G212" s="43"/>
    </row>
    <row r="213" spans="1:7" x14ac:dyDescent="0.25">
      <c r="A213" s="18">
        <v>43350</v>
      </c>
      <c r="F213" s="42" t="s">
        <v>138</v>
      </c>
      <c r="G213" s="43">
        <v>1549672.1584876198</v>
      </c>
    </row>
    <row r="214" spans="1:7" x14ac:dyDescent="0.25">
      <c r="A214" s="17">
        <v>43385</v>
      </c>
      <c r="F214" s="42" t="s">
        <v>139</v>
      </c>
      <c r="G214" s="43">
        <v>1549712.3092676601</v>
      </c>
    </row>
    <row r="215" spans="1:7" x14ac:dyDescent="0.25">
      <c r="A215" s="18">
        <v>43406</v>
      </c>
      <c r="F215" s="42" t="s">
        <v>140</v>
      </c>
      <c r="G215" s="43">
        <v>1549727.0670572002</v>
      </c>
    </row>
    <row r="216" spans="1:7" x14ac:dyDescent="0.25">
      <c r="A216" s="17">
        <v>43419</v>
      </c>
      <c r="F216" s="40" t="s">
        <v>153</v>
      </c>
      <c r="G216" s="43"/>
    </row>
    <row r="217" spans="1:7" x14ac:dyDescent="0.25">
      <c r="A217" s="18">
        <v>43459</v>
      </c>
      <c r="F217" s="41" t="s">
        <v>127</v>
      </c>
      <c r="G217" s="43"/>
    </row>
    <row r="218" spans="1:7" x14ac:dyDescent="0.25">
      <c r="A218" s="17">
        <v>43466</v>
      </c>
      <c r="F218" s="42" t="s">
        <v>128</v>
      </c>
      <c r="G218" s="43">
        <v>1549709.20902742</v>
      </c>
    </row>
    <row r="219" spans="1:7" x14ac:dyDescent="0.25">
      <c r="A219" s="18">
        <v>43528</v>
      </c>
      <c r="F219" s="42" t="s">
        <v>129</v>
      </c>
      <c r="G219" s="43">
        <v>1549651.5517765</v>
      </c>
    </row>
    <row r="220" spans="1:7" x14ac:dyDescent="0.25">
      <c r="A220" s="17">
        <v>43529</v>
      </c>
      <c r="F220" s="42" t="s">
        <v>130</v>
      </c>
      <c r="G220" s="43">
        <v>1549661.5258427397</v>
      </c>
    </row>
    <row r="221" spans="1:7" x14ac:dyDescent="0.25">
      <c r="A221" s="18">
        <v>43574</v>
      </c>
      <c r="F221" s="41" t="s">
        <v>131</v>
      </c>
      <c r="G221" s="43"/>
    </row>
    <row r="222" spans="1:7" x14ac:dyDescent="0.25">
      <c r="A222" s="17">
        <v>43576</v>
      </c>
      <c r="F222" s="42" t="s">
        <v>132</v>
      </c>
      <c r="G222" s="43">
        <v>1549727.5681752602</v>
      </c>
    </row>
    <row r="223" spans="1:7" x14ac:dyDescent="0.25">
      <c r="A223" s="18">
        <v>43586</v>
      </c>
      <c r="F223" s="42" t="s">
        <v>133</v>
      </c>
      <c r="G223" s="43">
        <v>1549725.51145112</v>
      </c>
    </row>
    <row r="224" spans="1:7" x14ac:dyDescent="0.25">
      <c r="A224" s="17">
        <v>43636</v>
      </c>
      <c r="F224" s="42" t="s">
        <v>134</v>
      </c>
      <c r="G224" s="43">
        <v>1549648.3435062801</v>
      </c>
    </row>
    <row r="225" spans="1:7" x14ac:dyDescent="0.25">
      <c r="A225" s="18">
        <v>43715</v>
      </c>
      <c r="F225" s="41" t="s">
        <v>86</v>
      </c>
      <c r="G225" s="43"/>
    </row>
    <row r="226" spans="1:7" x14ac:dyDescent="0.25">
      <c r="A226" s="17">
        <v>43750</v>
      </c>
      <c r="F226" s="42" t="s">
        <v>135</v>
      </c>
      <c r="G226" s="43">
        <v>1549710.4412075002</v>
      </c>
    </row>
    <row r="227" spans="1:7" x14ac:dyDescent="0.25">
      <c r="A227" s="18">
        <v>43771</v>
      </c>
      <c r="F227" s="42" t="s">
        <v>136</v>
      </c>
      <c r="G227" s="43">
        <v>1549676.5123907602</v>
      </c>
    </row>
    <row r="228" spans="1:7" x14ac:dyDescent="0.25">
      <c r="A228" s="17">
        <v>43784</v>
      </c>
      <c r="F228" s="42" t="s">
        <v>87</v>
      </c>
      <c r="G228" s="43">
        <v>1549648.3986168599</v>
      </c>
    </row>
    <row r="229" spans="1:7" x14ac:dyDescent="0.25">
      <c r="A229" s="18">
        <v>43824</v>
      </c>
      <c r="F229" s="41" t="s">
        <v>137</v>
      </c>
      <c r="G229" s="43"/>
    </row>
    <row r="230" spans="1:7" x14ac:dyDescent="0.25">
      <c r="A230" s="17">
        <v>43831</v>
      </c>
      <c r="F230" s="42" t="s">
        <v>138</v>
      </c>
      <c r="G230" s="43">
        <v>1549722.4605845199</v>
      </c>
    </row>
    <row r="231" spans="1:7" x14ac:dyDescent="0.25">
      <c r="A231" s="18">
        <v>43885</v>
      </c>
      <c r="F231" s="42" t="s">
        <v>139</v>
      </c>
      <c r="G231" s="43">
        <v>1549669.5043029201</v>
      </c>
    </row>
    <row r="232" spans="1:7" x14ac:dyDescent="0.25">
      <c r="A232" s="17">
        <v>43886</v>
      </c>
      <c r="F232" s="42" t="s">
        <v>140</v>
      </c>
      <c r="G232" s="43">
        <v>1549694.2392612402</v>
      </c>
    </row>
    <row r="233" spans="1:7" x14ac:dyDescent="0.25">
      <c r="A233" s="18">
        <v>43931</v>
      </c>
      <c r="F233" s="40" t="s">
        <v>154</v>
      </c>
      <c r="G233" s="43"/>
    </row>
    <row r="234" spans="1:7" x14ac:dyDescent="0.25">
      <c r="A234" s="17">
        <v>43942</v>
      </c>
      <c r="F234" s="41" t="s">
        <v>127</v>
      </c>
      <c r="G234" s="43"/>
    </row>
    <row r="235" spans="1:7" x14ac:dyDescent="0.25">
      <c r="A235" s="18">
        <v>43952</v>
      </c>
      <c r="F235" s="42" t="s">
        <v>128</v>
      </c>
      <c r="G235" s="43">
        <v>1549676.2733598999</v>
      </c>
    </row>
    <row r="236" spans="1:7" x14ac:dyDescent="0.25">
      <c r="A236" s="17">
        <v>43993</v>
      </c>
      <c r="F236" s="42" t="s">
        <v>129</v>
      </c>
      <c r="G236" s="43">
        <v>1549708.16992038</v>
      </c>
    </row>
    <row r="237" spans="1:7" x14ac:dyDescent="0.25">
      <c r="A237" s="18">
        <v>44081</v>
      </c>
      <c r="F237" s="42" t="s">
        <v>130</v>
      </c>
      <c r="G237" s="43">
        <v>1549671.6978681202</v>
      </c>
    </row>
    <row r="238" spans="1:7" x14ac:dyDescent="0.25">
      <c r="A238" s="17">
        <v>44116</v>
      </c>
      <c r="F238" s="41" t="s">
        <v>131</v>
      </c>
      <c r="G238" s="43"/>
    </row>
    <row r="239" spans="1:7" x14ac:dyDescent="0.25">
      <c r="A239" s="18">
        <v>44137</v>
      </c>
      <c r="F239" s="42" t="s">
        <v>132</v>
      </c>
      <c r="G239" s="43">
        <v>1487694.9376907998</v>
      </c>
    </row>
    <row r="240" spans="1:7" x14ac:dyDescent="0.25">
      <c r="A240" s="17">
        <v>44150</v>
      </c>
      <c r="F240" s="42" t="s">
        <v>133</v>
      </c>
      <c r="G240" s="43">
        <v>1487727.2143987601</v>
      </c>
    </row>
    <row r="241" spans="1:7" x14ac:dyDescent="0.25">
      <c r="A241" s="18">
        <v>44190</v>
      </c>
      <c r="F241" s="42" t="s">
        <v>134</v>
      </c>
      <c r="G241" s="43">
        <v>1487707.9028316599</v>
      </c>
    </row>
    <row r="242" spans="1:7" x14ac:dyDescent="0.25">
      <c r="A242" s="17">
        <v>44197</v>
      </c>
      <c r="F242" s="41" t="s">
        <v>86</v>
      </c>
      <c r="G242" s="43"/>
    </row>
    <row r="243" spans="1:7" x14ac:dyDescent="0.25">
      <c r="A243" s="18">
        <v>44242</v>
      </c>
      <c r="F243" s="42" t="s">
        <v>135</v>
      </c>
      <c r="G243" s="43">
        <v>1487725.083664</v>
      </c>
    </row>
    <row r="244" spans="1:7" x14ac:dyDescent="0.25">
      <c r="A244" s="17">
        <v>44243</v>
      </c>
      <c r="F244" s="42" t="s">
        <v>136</v>
      </c>
      <c r="G244" s="43">
        <v>1487666.1614133599</v>
      </c>
    </row>
    <row r="245" spans="1:7" x14ac:dyDescent="0.25">
      <c r="A245" s="18">
        <v>44288</v>
      </c>
      <c r="F245" s="42" t="s">
        <v>87</v>
      </c>
      <c r="G245" s="43">
        <v>1487714.07104074</v>
      </c>
    </row>
    <row r="246" spans="1:7" x14ac:dyDescent="0.25">
      <c r="A246" s="17">
        <v>44307</v>
      </c>
      <c r="F246" s="41" t="s">
        <v>137</v>
      </c>
      <c r="G246" s="43"/>
    </row>
    <row r="247" spans="1:7" x14ac:dyDescent="0.25">
      <c r="A247" s="18">
        <v>44317</v>
      </c>
      <c r="F247" s="42" t="s">
        <v>138</v>
      </c>
      <c r="G247" s="43">
        <v>1487658.2077307799</v>
      </c>
    </row>
    <row r="248" spans="1:7" x14ac:dyDescent="0.25">
      <c r="A248" s="17">
        <v>44350</v>
      </c>
      <c r="F248" s="42" t="s">
        <v>139</v>
      </c>
      <c r="G248" s="43">
        <v>1487677.6997115598</v>
      </c>
    </row>
    <row r="249" spans="1:7" x14ac:dyDescent="0.25">
      <c r="A249" s="18">
        <v>44446</v>
      </c>
      <c r="F249" s="42" t="s">
        <v>140</v>
      </c>
      <c r="G249" s="43">
        <v>1487659.77302896</v>
      </c>
    </row>
    <row r="250" spans="1:7" x14ac:dyDescent="0.25">
      <c r="A250" s="17">
        <v>44481</v>
      </c>
      <c r="F250" s="40" t="s">
        <v>155</v>
      </c>
      <c r="G250" s="43"/>
    </row>
    <row r="251" spans="1:7" x14ac:dyDescent="0.25">
      <c r="A251" s="18">
        <v>44502</v>
      </c>
      <c r="F251" s="41" t="s">
        <v>127</v>
      </c>
      <c r="G251" s="43"/>
    </row>
    <row r="252" spans="1:7" x14ac:dyDescent="0.25">
      <c r="A252" s="17">
        <v>44515</v>
      </c>
      <c r="F252" s="42" t="s">
        <v>128</v>
      </c>
      <c r="G252" s="43">
        <v>1487682.5686238799</v>
      </c>
    </row>
    <row r="253" spans="1:7" x14ac:dyDescent="0.25">
      <c r="A253" s="18">
        <v>44555</v>
      </c>
      <c r="F253" s="42" t="s">
        <v>129</v>
      </c>
      <c r="G253" s="43">
        <v>1487727.1506462798</v>
      </c>
    </row>
    <row r="254" spans="1:7" x14ac:dyDescent="0.25">
      <c r="A254" s="17">
        <v>44562</v>
      </c>
      <c r="F254" s="42" t="s">
        <v>130</v>
      </c>
      <c r="G254" s="43">
        <v>1487684.0897282201</v>
      </c>
    </row>
    <row r="255" spans="1:7" x14ac:dyDescent="0.25">
      <c r="A255" s="18">
        <v>44620</v>
      </c>
      <c r="F255" s="41" t="s">
        <v>131</v>
      </c>
      <c r="G255" s="43"/>
    </row>
    <row r="256" spans="1:7" x14ac:dyDescent="0.25">
      <c r="A256" s="17">
        <v>44621</v>
      </c>
      <c r="F256" s="42" t="s">
        <v>132</v>
      </c>
      <c r="G256" s="43">
        <v>1487718.40018764</v>
      </c>
    </row>
    <row r="257" spans="1:7" x14ac:dyDescent="0.25">
      <c r="A257" s="18">
        <v>44666</v>
      </c>
      <c r="F257" s="42" t="s">
        <v>133</v>
      </c>
      <c r="G257" s="43">
        <v>1487718.3755506601</v>
      </c>
    </row>
    <row r="258" spans="1:7" x14ac:dyDescent="0.25">
      <c r="A258" s="17">
        <v>44672</v>
      </c>
      <c r="F258" s="42" t="s">
        <v>134</v>
      </c>
      <c r="G258" s="43">
        <v>1487665.5842198802</v>
      </c>
    </row>
    <row r="259" spans="1:7" x14ac:dyDescent="0.25">
      <c r="A259" s="18">
        <v>44682</v>
      </c>
      <c r="F259" s="41" t="s">
        <v>86</v>
      </c>
      <c r="G259" s="43"/>
    </row>
    <row r="260" spans="1:7" x14ac:dyDescent="0.25">
      <c r="A260" s="17">
        <v>44728</v>
      </c>
      <c r="F260" s="42" t="s">
        <v>135</v>
      </c>
      <c r="G260" s="43">
        <v>1487714.6626789197</v>
      </c>
    </row>
    <row r="261" spans="1:7" x14ac:dyDescent="0.25">
      <c r="A261" s="18">
        <v>44811</v>
      </c>
      <c r="F261" s="42" t="s">
        <v>136</v>
      </c>
      <c r="G261" s="43">
        <v>1487667.41946396</v>
      </c>
    </row>
    <row r="262" spans="1:7" x14ac:dyDescent="0.25">
      <c r="A262" s="17">
        <v>44846</v>
      </c>
      <c r="F262" s="42" t="s">
        <v>87</v>
      </c>
      <c r="G262" s="43">
        <v>1487674.6399770002</v>
      </c>
    </row>
    <row r="263" spans="1:7" x14ac:dyDescent="0.25">
      <c r="A263" s="18">
        <v>44867</v>
      </c>
      <c r="F263" s="41" t="s">
        <v>137</v>
      </c>
      <c r="G263" s="43"/>
    </row>
    <row r="264" spans="1:7" x14ac:dyDescent="0.25">
      <c r="A264" s="17">
        <v>44880</v>
      </c>
      <c r="F264" s="42" t="s">
        <v>138</v>
      </c>
      <c r="G264" s="43">
        <v>1487709.2702365599</v>
      </c>
    </row>
    <row r="265" spans="1:7" x14ac:dyDescent="0.25">
      <c r="A265" s="18">
        <v>44920</v>
      </c>
      <c r="F265" s="42" t="s">
        <v>139</v>
      </c>
      <c r="G265" s="43">
        <v>1487662.2224175399</v>
      </c>
    </row>
    <row r="266" spans="1:7" x14ac:dyDescent="0.25">
      <c r="A266" s="17">
        <v>44927</v>
      </c>
      <c r="F266" s="42" t="s">
        <v>140</v>
      </c>
      <c r="G266" s="43">
        <v>1487673.8558513999</v>
      </c>
    </row>
    <row r="267" spans="1:7" x14ac:dyDescent="0.25">
      <c r="A267" s="18">
        <v>44977</v>
      </c>
      <c r="F267" s="40" t="s">
        <v>156</v>
      </c>
      <c r="G267" s="43"/>
    </row>
    <row r="268" spans="1:7" x14ac:dyDescent="0.25">
      <c r="A268" s="17">
        <v>44978</v>
      </c>
      <c r="F268" s="41" t="s">
        <v>127</v>
      </c>
      <c r="G268" s="43"/>
    </row>
    <row r="269" spans="1:7" x14ac:dyDescent="0.25">
      <c r="A269" s="18">
        <v>45023</v>
      </c>
      <c r="F269" s="42" t="s">
        <v>128</v>
      </c>
      <c r="G269" s="43">
        <v>1487713.0300113002</v>
      </c>
    </row>
    <row r="270" spans="1:7" x14ac:dyDescent="0.25">
      <c r="A270" s="17">
        <v>45037</v>
      </c>
      <c r="F270" s="42" t="s">
        <v>129</v>
      </c>
      <c r="G270" s="43">
        <v>1487669.8491158998</v>
      </c>
    </row>
    <row r="271" spans="1:7" x14ac:dyDescent="0.25">
      <c r="A271" s="18">
        <v>45047</v>
      </c>
      <c r="F271" s="42" t="s">
        <v>130</v>
      </c>
      <c r="G271" s="43">
        <v>1487674.2471487999</v>
      </c>
    </row>
    <row r="272" spans="1:7" x14ac:dyDescent="0.25">
      <c r="A272" s="17">
        <v>45085</v>
      </c>
      <c r="F272" s="41" t="s">
        <v>131</v>
      </c>
      <c r="G272" s="43"/>
    </row>
    <row r="273" spans="1:7" x14ac:dyDescent="0.25">
      <c r="A273" s="18">
        <v>45176</v>
      </c>
      <c r="F273" s="42" t="s">
        <v>132</v>
      </c>
      <c r="G273" s="43">
        <v>1487691.1134142</v>
      </c>
    </row>
    <row r="274" spans="1:7" x14ac:dyDescent="0.25">
      <c r="A274" s="17">
        <v>45211</v>
      </c>
      <c r="F274" s="42" t="s">
        <v>133</v>
      </c>
      <c r="G274" s="43">
        <v>1487685.6415891801</v>
      </c>
    </row>
    <row r="275" spans="1:7" x14ac:dyDescent="0.25">
      <c r="A275" s="18">
        <v>45232</v>
      </c>
      <c r="F275" s="42" t="s">
        <v>134</v>
      </c>
      <c r="G275" s="43">
        <v>1487697.9763483799</v>
      </c>
    </row>
    <row r="276" spans="1:7" x14ac:dyDescent="0.25">
      <c r="A276" s="17">
        <v>45245</v>
      </c>
      <c r="F276" s="41" t="s">
        <v>86</v>
      </c>
      <c r="G276" s="43"/>
    </row>
    <row r="277" spans="1:7" x14ac:dyDescent="0.25">
      <c r="A277" s="18">
        <v>45285</v>
      </c>
      <c r="F277" s="42" t="s">
        <v>135</v>
      </c>
      <c r="G277" s="43">
        <v>1487689.2073973201</v>
      </c>
    </row>
    <row r="278" spans="1:7" x14ac:dyDescent="0.25">
      <c r="A278" s="17">
        <v>45292</v>
      </c>
      <c r="F278" s="42" t="s">
        <v>136</v>
      </c>
      <c r="G278" s="43">
        <v>1487693.2089619199</v>
      </c>
    </row>
    <row r="279" spans="1:7" x14ac:dyDescent="0.25">
      <c r="A279" s="18">
        <v>45334</v>
      </c>
      <c r="F279" s="42" t="s">
        <v>87</v>
      </c>
      <c r="G279" s="43">
        <v>1487738.3173694799</v>
      </c>
    </row>
    <row r="280" spans="1:7" x14ac:dyDescent="0.25">
      <c r="A280" s="17">
        <v>45335</v>
      </c>
      <c r="F280" s="41" t="s">
        <v>137</v>
      </c>
      <c r="G280" s="43"/>
    </row>
    <row r="281" spans="1:7" x14ac:dyDescent="0.25">
      <c r="A281" s="18">
        <v>45380</v>
      </c>
      <c r="F281" s="42" t="s">
        <v>138</v>
      </c>
      <c r="G281" s="43">
        <v>1487707.0659344001</v>
      </c>
    </row>
    <row r="282" spans="1:7" x14ac:dyDescent="0.25">
      <c r="A282" s="17">
        <v>45403</v>
      </c>
      <c r="F282" s="42" t="s">
        <v>139</v>
      </c>
      <c r="G282" s="43">
        <v>1487695.5387220399</v>
      </c>
    </row>
    <row r="283" spans="1:7" x14ac:dyDescent="0.25">
      <c r="A283" s="18">
        <v>45413</v>
      </c>
      <c r="F283" s="42" t="s">
        <v>140</v>
      </c>
      <c r="G283" s="43">
        <v>1487720.4417426202</v>
      </c>
    </row>
    <row r="284" spans="1:7" x14ac:dyDescent="0.25">
      <c r="A284" s="17">
        <v>45442</v>
      </c>
      <c r="F284" s="40" t="s">
        <v>157</v>
      </c>
      <c r="G284" s="43"/>
    </row>
    <row r="285" spans="1:7" x14ac:dyDescent="0.25">
      <c r="A285" s="18">
        <v>45542</v>
      </c>
      <c r="F285" s="41" t="s">
        <v>127</v>
      </c>
      <c r="G285" s="43"/>
    </row>
    <row r="286" spans="1:7" x14ac:dyDescent="0.25">
      <c r="A286" s="17">
        <v>45577</v>
      </c>
      <c r="F286" s="42" t="s">
        <v>128</v>
      </c>
      <c r="G286" s="43">
        <v>1487726.29410494</v>
      </c>
    </row>
    <row r="287" spans="1:7" x14ac:dyDescent="0.25">
      <c r="A287" s="18">
        <v>45598</v>
      </c>
      <c r="F287" s="42" t="s">
        <v>129</v>
      </c>
      <c r="G287" s="43">
        <v>1487723.8511457199</v>
      </c>
    </row>
    <row r="288" spans="1:7" x14ac:dyDescent="0.25">
      <c r="A288" s="17">
        <v>45611</v>
      </c>
      <c r="F288" s="42" t="s">
        <v>130</v>
      </c>
      <c r="G288" s="43">
        <v>1487718.4931445799</v>
      </c>
    </row>
    <row r="289" spans="1:7" x14ac:dyDescent="0.25">
      <c r="A289" s="18">
        <v>45651</v>
      </c>
      <c r="F289" s="41" t="s">
        <v>131</v>
      </c>
      <c r="G289" s="43"/>
    </row>
    <row r="290" spans="1:7" x14ac:dyDescent="0.25">
      <c r="A290" s="17">
        <v>45658</v>
      </c>
      <c r="F290" s="42" t="s">
        <v>132</v>
      </c>
      <c r="G290" s="43">
        <v>1487710.2679141001</v>
      </c>
    </row>
    <row r="291" spans="1:7" x14ac:dyDescent="0.25">
      <c r="A291" s="18">
        <v>45719</v>
      </c>
      <c r="F291" s="42" t="s">
        <v>133</v>
      </c>
      <c r="G291" s="43">
        <v>1487693.9439897798</v>
      </c>
    </row>
    <row r="292" spans="1:7" x14ac:dyDescent="0.25">
      <c r="A292" s="17">
        <v>45720</v>
      </c>
      <c r="F292" s="42" t="s">
        <v>134</v>
      </c>
      <c r="G292" s="43">
        <v>1487719.9859932</v>
      </c>
    </row>
    <row r="293" spans="1:7" x14ac:dyDescent="0.25">
      <c r="A293" s="18">
        <v>45765</v>
      </c>
      <c r="F293" s="41" t="s">
        <v>86</v>
      </c>
      <c r="G293" s="43"/>
    </row>
    <row r="294" spans="1:7" x14ac:dyDescent="0.25">
      <c r="A294" s="17">
        <v>45768</v>
      </c>
      <c r="F294" s="42" t="s">
        <v>135</v>
      </c>
      <c r="G294" s="43">
        <v>1487708.0277751999</v>
      </c>
    </row>
    <row r="295" spans="1:7" x14ac:dyDescent="0.25">
      <c r="A295" s="18">
        <v>45778</v>
      </c>
      <c r="F295" s="42" t="s">
        <v>136</v>
      </c>
      <c r="G295" s="43">
        <v>1487695.9747882201</v>
      </c>
    </row>
    <row r="296" spans="1:7" x14ac:dyDescent="0.25">
      <c r="A296" s="17">
        <v>45827</v>
      </c>
      <c r="F296" s="42" t="s">
        <v>87</v>
      </c>
      <c r="G296" s="43">
        <v>1487710.5212419201</v>
      </c>
    </row>
    <row r="297" spans="1:7" x14ac:dyDescent="0.25">
      <c r="A297" s="18">
        <v>45907</v>
      </c>
      <c r="F297" s="41" t="s">
        <v>137</v>
      </c>
      <c r="G297" s="43"/>
    </row>
    <row r="298" spans="1:7" x14ac:dyDescent="0.25">
      <c r="A298" s="17">
        <v>45942</v>
      </c>
      <c r="F298" s="42" t="s">
        <v>138</v>
      </c>
      <c r="G298" s="43">
        <v>1487711.06245092</v>
      </c>
    </row>
    <row r="299" spans="1:7" x14ac:dyDescent="0.25">
      <c r="A299" s="18">
        <v>45963</v>
      </c>
      <c r="F299" s="42" t="s">
        <v>139</v>
      </c>
      <c r="G299" s="43">
        <v>1487707.23204044</v>
      </c>
    </row>
    <row r="300" spans="1:7" x14ac:dyDescent="0.25">
      <c r="A300" s="17">
        <v>45976</v>
      </c>
      <c r="F300" s="42" t="s">
        <v>140</v>
      </c>
      <c r="G300" s="43">
        <v>1487697.7724778601</v>
      </c>
    </row>
    <row r="301" spans="1:7" x14ac:dyDescent="0.25">
      <c r="A301" s="18">
        <v>46016</v>
      </c>
      <c r="F301" s="40" t="s">
        <v>158</v>
      </c>
      <c r="G301" s="43"/>
    </row>
    <row r="302" spans="1:7" x14ac:dyDescent="0.25">
      <c r="A302" s="17">
        <v>46023</v>
      </c>
      <c r="F302" s="41" t="s">
        <v>127</v>
      </c>
      <c r="G302" s="43"/>
    </row>
    <row r="303" spans="1:7" x14ac:dyDescent="0.25">
      <c r="A303" s="18">
        <v>46069</v>
      </c>
      <c r="F303" s="42" t="s">
        <v>128</v>
      </c>
      <c r="G303" s="43">
        <v>1487723.21411754</v>
      </c>
    </row>
    <row r="304" spans="1:7" x14ac:dyDescent="0.25">
      <c r="A304" s="17">
        <v>46070</v>
      </c>
      <c r="F304" s="42" t="s">
        <v>129</v>
      </c>
      <c r="G304" s="43">
        <v>1487704.5066539601</v>
      </c>
    </row>
    <row r="305" spans="1:7" x14ac:dyDescent="0.25">
      <c r="A305" s="18">
        <v>46115</v>
      </c>
      <c r="F305" s="42" t="s">
        <v>130</v>
      </c>
      <c r="G305" s="43">
        <v>1487708.90533122</v>
      </c>
    </row>
    <row r="306" spans="1:7" x14ac:dyDescent="0.25">
      <c r="A306" s="17">
        <v>46133</v>
      </c>
      <c r="F306" s="41" t="s">
        <v>131</v>
      </c>
      <c r="G306" s="43"/>
    </row>
    <row r="307" spans="1:7" x14ac:dyDescent="0.25">
      <c r="A307" s="18">
        <v>46143</v>
      </c>
      <c r="F307" s="42" t="s">
        <v>132</v>
      </c>
      <c r="G307" s="43">
        <v>1487682.9977053402</v>
      </c>
    </row>
    <row r="308" spans="1:7" x14ac:dyDescent="0.25">
      <c r="A308" s="17">
        <v>46177</v>
      </c>
      <c r="F308" s="42" t="s">
        <v>133</v>
      </c>
      <c r="G308" s="43">
        <v>1487706.3848743602</v>
      </c>
    </row>
    <row r="309" spans="1:7" x14ac:dyDescent="0.25">
      <c r="A309" s="18">
        <v>46272</v>
      </c>
      <c r="F309" s="42" t="s">
        <v>134</v>
      </c>
      <c r="G309" s="43">
        <v>1487690.6462994798</v>
      </c>
    </row>
    <row r="310" spans="1:7" x14ac:dyDescent="0.25">
      <c r="A310" s="17">
        <v>46307</v>
      </c>
      <c r="F310" s="41" t="s">
        <v>86</v>
      </c>
      <c r="G310" s="43"/>
    </row>
    <row r="311" spans="1:7" x14ac:dyDescent="0.25">
      <c r="A311" s="18">
        <v>46328</v>
      </c>
      <c r="F311" s="42" t="s">
        <v>135</v>
      </c>
      <c r="G311" s="43">
        <v>1487718.73511956</v>
      </c>
    </row>
    <row r="312" spans="1:7" x14ac:dyDescent="0.25">
      <c r="A312" s="17">
        <v>46341</v>
      </c>
      <c r="F312" s="42" t="s">
        <v>136</v>
      </c>
      <c r="G312" s="43">
        <v>1487707.31731668</v>
      </c>
    </row>
    <row r="313" spans="1:7" x14ac:dyDescent="0.25">
      <c r="A313" s="18">
        <v>46381</v>
      </c>
      <c r="F313" s="42" t="s">
        <v>87</v>
      </c>
      <c r="G313" s="43">
        <v>1487686.2443309999</v>
      </c>
    </row>
    <row r="314" spans="1:7" x14ac:dyDescent="0.25">
      <c r="A314" s="17">
        <v>46388</v>
      </c>
      <c r="F314" s="41" t="s">
        <v>137</v>
      </c>
      <c r="G314" s="43"/>
    </row>
    <row r="315" spans="1:7" x14ac:dyDescent="0.25">
      <c r="A315" s="18">
        <v>46426</v>
      </c>
      <c r="F315" s="42" t="s">
        <v>138</v>
      </c>
      <c r="G315" s="43">
        <v>1487693.0022256002</v>
      </c>
    </row>
    <row r="316" spans="1:7" x14ac:dyDescent="0.25">
      <c r="A316" s="17">
        <v>46427</v>
      </c>
      <c r="F316" s="42" t="s">
        <v>139</v>
      </c>
      <c r="G316" s="43">
        <v>1487685.42082468</v>
      </c>
    </row>
    <row r="317" spans="1:7" x14ac:dyDescent="0.25">
      <c r="A317" s="18">
        <v>46472</v>
      </c>
      <c r="F317" s="42" t="s">
        <v>140</v>
      </c>
      <c r="G317" s="43">
        <v>1487705.4357854798</v>
      </c>
    </row>
    <row r="318" spans="1:7" x14ac:dyDescent="0.25">
      <c r="A318" s="17">
        <v>46498</v>
      </c>
      <c r="F318" s="40" t="s">
        <v>159</v>
      </c>
      <c r="G318" s="43"/>
    </row>
    <row r="319" spans="1:7" x14ac:dyDescent="0.25">
      <c r="A319" s="18">
        <v>46508</v>
      </c>
      <c r="F319" s="41" t="s">
        <v>127</v>
      </c>
      <c r="G319" s="43"/>
    </row>
    <row r="320" spans="1:7" x14ac:dyDescent="0.25">
      <c r="A320" s="17">
        <v>46534</v>
      </c>
      <c r="F320" s="42" t="s">
        <v>128</v>
      </c>
      <c r="G320" s="43">
        <v>1487706.4093742801</v>
      </c>
    </row>
    <row r="321" spans="1:7" x14ac:dyDescent="0.25">
      <c r="A321" s="18">
        <v>46637</v>
      </c>
      <c r="F321" s="42" t="s">
        <v>129</v>
      </c>
      <c r="G321" s="43">
        <v>1487706.98190772</v>
      </c>
    </row>
    <row r="322" spans="1:7" x14ac:dyDescent="0.25">
      <c r="A322" s="17">
        <v>46672</v>
      </c>
      <c r="F322" s="42" t="s">
        <v>130</v>
      </c>
      <c r="G322" s="43">
        <v>1487698.7968838802</v>
      </c>
    </row>
    <row r="323" spans="1:7" x14ac:dyDescent="0.25">
      <c r="A323" s="18">
        <v>46693</v>
      </c>
      <c r="F323" s="41" t="s">
        <v>131</v>
      </c>
      <c r="G323" s="43"/>
    </row>
    <row r="324" spans="1:7" x14ac:dyDescent="0.25">
      <c r="A324" s="17">
        <v>46706</v>
      </c>
      <c r="F324" s="42" t="s">
        <v>132</v>
      </c>
      <c r="G324" s="43">
        <v>1487707.3276744999</v>
      </c>
    </row>
    <row r="325" spans="1:7" x14ac:dyDescent="0.25">
      <c r="A325" s="18">
        <v>46746</v>
      </c>
      <c r="F325" s="42" t="s">
        <v>133</v>
      </c>
      <c r="G325" s="43">
        <v>1487705.3492329801</v>
      </c>
    </row>
    <row r="326" spans="1:7" x14ac:dyDescent="0.25">
      <c r="A326" s="17">
        <v>46753</v>
      </c>
      <c r="F326" s="42" t="s">
        <v>134</v>
      </c>
      <c r="G326" s="43">
        <v>1487700.26251096</v>
      </c>
    </row>
    <row r="327" spans="1:7" x14ac:dyDescent="0.25">
      <c r="A327" s="18">
        <v>46811</v>
      </c>
      <c r="F327" s="41" t="s">
        <v>86</v>
      </c>
      <c r="G327" s="43"/>
    </row>
    <row r="328" spans="1:7" x14ac:dyDescent="0.25">
      <c r="A328" s="17">
        <v>46812</v>
      </c>
      <c r="F328" s="42" t="s">
        <v>135</v>
      </c>
      <c r="G328" s="43">
        <v>1487704.8811624001</v>
      </c>
    </row>
    <row r="329" spans="1:7" x14ac:dyDescent="0.25">
      <c r="A329" s="18">
        <v>46857</v>
      </c>
      <c r="F329" s="42" t="s">
        <v>136</v>
      </c>
      <c r="G329" s="43">
        <v>1487708.91887168</v>
      </c>
    </row>
    <row r="330" spans="1:7" x14ac:dyDescent="0.25">
      <c r="A330" s="17">
        <v>46864</v>
      </c>
      <c r="F330" s="42" t="s">
        <v>87</v>
      </c>
      <c r="G330" s="43">
        <v>1487705.2930010001</v>
      </c>
    </row>
    <row r="331" spans="1:7" x14ac:dyDescent="0.25">
      <c r="A331" s="18">
        <v>46874</v>
      </c>
      <c r="F331" s="41" t="s">
        <v>137</v>
      </c>
      <c r="G331" s="43"/>
    </row>
    <row r="332" spans="1:7" x14ac:dyDescent="0.25">
      <c r="A332" s="17">
        <v>46919</v>
      </c>
      <c r="F332" s="42" t="s">
        <v>138</v>
      </c>
      <c r="G332" s="43">
        <v>1487698.60973468</v>
      </c>
    </row>
    <row r="333" spans="1:7" x14ac:dyDescent="0.25">
      <c r="A333" s="18">
        <v>47003</v>
      </c>
      <c r="F333" s="42" t="s">
        <v>139</v>
      </c>
      <c r="G333" s="43">
        <v>1487696.1712859799</v>
      </c>
    </row>
    <row r="334" spans="1:7" x14ac:dyDescent="0.25">
      <c r="A334" s="17">
        <v>47038</v>
      </c>
      <c r="F334" s="42" t="s">
        <v>140</v>
      </c>
      <c r="G334" s="43">
        <v>1487704.9276043798</v>
      </c>
    </row>
    <row r="335" spans="1:7" x14ac:dyDescent="0.25">
      <c r="A335" s="18">
        <v>47059</v>
      </c>
      <c r="F335" s="40" t="s">
        <v>160</v>
      </c>
      <c r="G335" s="43"/>
    </row>
    <row r="336" spans="1:7" x14ac:dyDescent="0.25">
      <c r="A336" s="17">
        <v>47072</v>
      </c>
      <c r="F336" s="41" t="s">
        <v>127</v>
      </c>
      <c r="G336" s="43"/>
    </row>
    <row r="337" spans="1:7" x14ac:dyDescent="0.25">
      <c r="A337" s="18">
        <v>47112</v>
      </c>
      <c r="F337" s="42" t="s">
        <v>128</v>
      </c>
      <c r="G337" s="43">
        <v>1487702.7818927001</v>
      </c>
    </row>
    <row r="338" spans="1:7" x14ac:dyDescent="0.25">
      <c r="A338" s="17">
        <v>47119</v>
      </c>
      <c r="F338" s="42" t="s">
        <v>129</v>
      </c>
      <c r="G338" s="43">
        <v>1487706.1044763001</v>
      </c>
    </row>
    <row r="339" spans="1:7" x14ac:dyDescent="0.25">
      <c r="A339" s="18">
        <v>47161</v>
      </c>
      <c r="F339" s="42" t="s">
        <v>130</v>
      </c>
      <c r="G339" s="43">
        <v>1487700.1645646801</v>
      </c>
    </row>
    <row r="340" spans="1:7" x14ac:dyDescent="0.25">
      <c r="A340" s="17">
        <v>47162</v>
      </c>
      <c r="F340" s="41" t="s">
        <v>131</v>
      </c>
      <c r="G340" s="43"/>
    </row>
    <row r="341" spans="1:7" x14ac:dyDescent="0.25">
      <c r="A341" s="18">
        <v>47207</v>
      </c>
      <c r="F341" s="42" t="s">
        <v>132</v>
      </c>
      <c r="G341" s="43">
        <v>1487694.2603758802</v>
      </c>
    </row>
    <row r="342" spans="1:7" x14ac:dyDescent="0.25">
      <c r="A342" s="17">
        <v>47229</v>
      </c>
      <c r="F342" s="42" t="s">
        <v>133</v>
      </c>
      <c r="G342" s="43">
        <v>1487698.6085687799</v>
      </c>
    </row>
    <row r="343" spans="1:7" x14ac:dyDescent="0.25">
      <c r="A343" s="18">
        <v>47239</v>
      </c>
      <c r="F343" s="42" t="s">
        <v>134</v>
      </c>
      <c r="G343" s="43">
        <v>1487702.26393584</v>
      </c>
    </row>
    <row r="344" spans="1:7" x14ac:dyDescent="0.25">
      <c r="A344" s="17">
        <v>47269</v>
      </c>
      <c r="F344" s="41" t="s">
        <v>86</v>
      </c>
      <c r="G344" s="43"/>
    </row>
    <row r="345" spans="1:7" x14ac:dyDescent="0.25">
      <c r="A345" s="18">
        <v>47368</v>
      </c>
      <c r="F345" s="42" t="s">
        <v>135</v>
      </c>
      <c r="G345" s="43">
        <v>1487700.8411551397</v>
      </c>
    </row>
    <row r="346" spans="1:7" x14ac:dyDescent="0.25">
      <c r="A346" s="17">
        <v>47403</v>
      </c>
      <c r="F346" s="42" t="s">
        <v>136</v>
      </c>
      <c r="G346" s="43">
        <v>1487702.0913221198</v>
      </c>
    </row>
    <row r="347" spans="1:7" x14ac:dyDescent="0.25">
      <c r="A347" s="18">
        <v>47424</v>
      </c>
      <c r="F347" s="42" t="s">
        <v>87</v>
      </c>
      <c r="G347" s="43">
        <v>1487699.8771623201</v>
      </c>
    </row>
    <row r="348" spans="1:7" x14ac:dyDescent="0.25">
      <c r="A348" s="17">
        <v>47437</v>
      </c>
      <c r="F348" s="41" t="s">
        <v>137</v>
      </c>
      <c r="G348" s="43"/>
    </row>
    <row r="349" spans="1:7" x14ac:dyDescent="0.25">
      <c r="A349" s="18">
        <v>47477</v>
      </c>
      <c r="F349" s="42" t="s">
        <v>138</v>
      </c>
      <c r="G349" s="43">
        <v>1487703.4470680202</v>
      </c>
    </row>
    <row r="350" spans="1:7" x14ac:dyDescent="0.25">
      <c r="A350" s="17">
        <v>47484</v>
      </c>
      <c r="F350" s="42" t="s">
        <v>139</v>
      </c>
      <c r="G350" s="43">
        <v>1487698.6785334598</v>
      </c>
    </row>
    <row r="351" spans="1:7" x14ac:dyDescent="0.25">
      <c r="A351" s="18">
        <v>47546</v>
      </c>
      <c r="F351" s="42" t="s">
        <v>140</v>
      </c>
      <c r="G351" s="43">
        <v>1487703.3050525</v>
      </c>
    </row>
    <row r="352" spans="1:7" x14ac:dyDescent="0.25">
      <c r="A352" s="17">
        <v>47547</v>
      </c>
      <c r="F352" s="40" t="s">
        <v>161</v>
      </c>
      <c r="G352" s="43"/>
    </row>
    <row r="353" spans="1:7" x14ac:dyDescent="0.25">
      <c r="A353" s="18">
        <v>47592</v>
      </c>
      <c r="F353" s="41" t="s">
        <v>127</v>
      </c>
      <c r="G353" s="43"/>
    </row>
    <row r="354" spans="1:7" x14ac:dyDescent="0.25">
      <c r="A354" s="17">
        <v>47594</v>
      </c>
      <c r="F354" s="42" t="s">
        <v>128</v>
      </c>
      <c r="G354" s="43">
        <v>1487701.9587762</v>
      </c>
    </row>
    <row r="355" spans="1:7" x14ac:dyDescent="0.25">
      <c r="A355" s="18">
        <v>47604</v>
      </c>
      <c r="F355" s="42" t="s">
        <v>129</v>
      </c>
      <c r="G355" s="43">
        <v>1487700.2693212398</v>
      </c>
    </row>
    <row r="356" spans="1:7" x14ac:dyDescent="0.25">
      <c r="A356" s="17">
        <v>47654</v>
      </c>
      <c r="F356" s="42" t="s">
        <v>130</v>
      </c>
      <c r="G356" s="43">
        <v>1487700.2084523598</v>
      </c>
    </row>
    <row r="357" spans="1:7" x14ac:dyDescent="0.25">
      <c r="A357" s="18">
        <v>47733</v>
      </c>
    </row>
    <row r="358" spans="1:7" x14ac:dyDescent="0.25">
      <c r="A358" s="17">
        <v>47768</v>
      </c>
    </row>
    <row r="359" spans="1:7" x14ac:dyDescent="0.25">
      <c r="A359" s="18">
        <v>47789</v>
      </c>
    </row>
    <row r="360" spans="1:7" x14ac:dyDescent="0.25">
      <c r="A360" s="17">
        <v>47802</v>
      </c>
    </row>
    <row r="361" spans="1:7" x14ac:dyDescent="0.25">
      <c r="A361" s="18">
        <v>47842</v>
      </c>
    </row>
    <row r="362" spans="1:7" x14ac:dyDescent="0.25">
      <c r="A362" s="17">
        <v>47849</v>
      </c>
    </row>
    <row r="363" spans="1:7" x14ac:dyDescent="0.25">
      <c r="A363" s="18">
        <v>47903</v>
      </c>
    </row>
    <row r="364" spans="1:7" x14ac:dyDescent="0.25">
      <c r="A364" s="17">
        <v>47904</v>
      </c>
    </row>
    <row r="365" spans="1:7" x14ac:dyDescent="0.25">
      <c r="A365" s="18">
        <v>47949</v>
      </c>
    </row>
    <row r="366" spans="1:7" x14ac:dyDescent="0.25">
      <c r="A366" s="17">
        <v>47959</v>
      </c>
    </row>
    <row r="367" spans="1:7" x14ac:dyDescent="0.25">
      <c r="A367" s="18">
        <v>47969</v>
      </c>
    </row>
    <row r="368" spans="1:7" x14ac:dyDescent="0.25">
      <c r="A368" s="17">
        <v>48011</v>
      </c>
    </row>
    <row r="369" spans="1:1" x14ac:dyDescent="0.25">
      <c r="A369" s="18">
        <v>48098</v>
      </c>
    </row>
    <row r="370" spans="1:1" x14ac:dyDescent="0.25">
      <c r="A370" s="17">
        <v>48133</v>
      </c>
    </row>
    <row r="371" spans="1:1" x14ac:dyDescent="0.25">
      <c r="A371" s="18">
        <v>48154</v>
      </c>
    </row>
    <row r="372" spans="1:1" x14ac:dyDescent="0.25">
      <c r="A372" s="17">
        <v>48167</v>
      </c>
    </row>
    <row r="373" spans="1:1" x14ac:dyDescent="0.25">
      <c r="A373" s="18">
        <v>48207</v>
      </c>
    </row>
    <row r="374" spans="1:1" x14ac:dyDescent="0.25">
      <c r="A374" s="17">
        <v>48214</v>
      </c>
    </row>
    <row r="375" spans="1:1" x14ac:dyDescent="0.25">
      <c r="A375" s="18">
        <v>48253</v>
      </c>
    </row>
    <row r="376" spans="1:1" x14ac:dyDescent="0.25">
      <c r="A376" s="17">
        <v>48254</v>
      </c>
    </row>
    <row r="377" spans="1:1" x14ac:dyDescent="0.25">
      <c r="A377" s="18">
        <v>48299</v>
      </c>
    </row>
    <row r="378" spans="1:1" x14ac:dyDescent="0.25">
      <c r="A378" s="17">
        <v>48325</v>
      </c>
    </row>
    <row r="379" spans="1:1" x14ac:dyDescent="0.25">
      <c r="A379" s="18">
        <v>48335</v>
      </c>
    </row>
    <row r="380" spans="1:1" x14ac:dyDescent="0.25">
      <c r="A380" s="17">
        <v>48361</v>
      </c>
    </row>
    <row r="381" spans="1:1" x14ac:dyDescent="0.25">
      <c r="A381" s="18">
        <v>48464</v>
      </c>
    </row>
    <row r="382" spans="1:1" x14ac:dyDescent="0.25">
      <c r="A382" s="17">
        <v>48499</v>
      </c>
    </row>
    <row r="383" spans="1:1" x14ac:dyDescent="0.25">
      <c r="A383" s="18">
        <v>48520</v>
      </c>
    </row>
    <row r="384" spans="1:1" x14ac:dyDescent="0.25">
      <c r="A384" s="17">
        <v>48533</v>
      </c>
    </row>
    <row r="385" spans="1:1" x14ac:dyDescent="0.25">
      <c r="A385" s="18">
        <v>48573</v>
      </c>
    </row>
    <row r="386" spans="1:1" x14ac:dyDescent="0.25">
      <c r="A386" s="17">
        <v>48580</v>
      </c>
    </row>
    <row r="387" spans="1:1" x14ac:dyDescent="0.25">
      <c r="A387" s="18">
        <v>48638</v>
      </c>
    </row>
    <row r="388" spans="1:1" x14ac:dyDescent="0.25">
      <c r="A388" s="17">
        <v>48639</v>
      </c>
    </row>
    <row r="389" spans="1:1" x14ac:dyDescent="0.25">
      <c r="A389" s="18">
        <v>48684</v>
      </c>
    </row>
    <row r="390" spans="1:1" x14ac:dyDescent="0.25">
      <c r="A390" s="17">
        <v>48690</v>
      </c>
    </row>
    <row r="391" spans="1:1" x14ac:dyDescent="0.25">
      <c r="A391" s="18">
        <v>48700</v>
      </c>
    </row>
    <row r="392" spans="1:1" x14ac:dyDescent="0.25">
      <c r="A392" s="17">
        <v>48746</v>
      </c>
    </row>
    <row r="393" spans="1:1" x14ac:dyDescent="0.25">
      <c r="A393" s="18">
        <v>48829</v>
      </c>
    </row>
    <row r="394" spans="1:1" x14ac:dyDescent="0.25">
      <c r="A394" s="17">
        <v>48864</v>
      </c>
    </row>
    <row r="395" spans="1:1" x14ac:dyDescent="0.25">
      <c r="A395" s="18">
        <v>48885</v>
      </c>
    </row>
    <row r="396" spans="1:1" x14ac:dyDescent="0.25">
      <c r="A396" s="17">
        <v>48898</v>
      </c>
    </row>
    <row r="397" spans="1:1" x14ac:dyDescent="0.25">
      <c r="A397" s="18">
        <v>48938</v>
      </c>
    </row>
    <row r="398" spans="1:1" x14ac:dyDescent="0.25">
      <c r="A398" s="17">
        <v>48945</v>
      </c>
    </row>
    <row r="399" spans="1:1" x14ac:dyDescent="0.25">
      <c r="A399" s="18">
        <v>48995</v>
      </c>
    </row>
    <row r="400" spans="1:1" x14ac:dyDescent="0.25">
      <c r="A400" s="17">
        <v>48996</v>
      </c>
    </row>
    <row r="401" spans="1:1" x14ac:dyDescent="0.25">
      <c r="A401" s="18">
        <v>49041</v>
      </c>
    </row>
    <row r="402" spans="1:1" x14ac:dyDescent="0.25">
      <c r="A402" s="17">
        <v>49055</v>
      </c>
    </row>
    <row r="403" spans="1:1" x14ac:dyDescent="0.25">
      <c r="A403" s="18">
        <v>49065</v>
      </c>
    </row>
    <row r="404" spans="1:1" x14ac:dyDescent="0.25">
      <c r="A404" s="17">
        <v>49103</v>
      </c>
    </row>
    <row r="405" spans="1:1" x14ac:dyDescent="0.25">
      <c r="A405" s="18">
        <v>49194</v>
      </c>
    </row>
    <row r="406" spans="1:1" x14ac:dyDescent="0.25">
      <c r="A406" s="17">
        <v>49229</v>
      </c>
    </row>
    <row r="407" spans="1:1" x14ac:dyDescent="0.25">
      <c r="A407" s="18">
        <v>49250</v>
      </c>
    </row>
    <row r="408" spans="1:1" x14ac:dyDescent="0.25">
      <c r="A408" s="17">
        <v>49263</v>
      </c>
    </row>
    <row r="409" spans="1:1" x14ac:dyDescent="0.25">
      <c r="A409" s="18">
        <v>49303</v>
      </c>
    </row>
    <row r="410" spans="1:1" x14ac:dyDescent="0.25">
      <c r="A410" s="17">
        <v>49310</v>
      </c>
    </row>
    <row r="411" spans="1:1" x14ac:dyDescent="0.25">
      <c r="A411" s="18">
        <v>49345</v>
      </c>
    </row>
    <row r="412" spans="1:1" x14ac:dyDescent="0.25">
      <c r="A412" s="17">
        <v>49346</v>
      </c>
    </row>
    <row r="413" spans="1:1" x14ac:dyDescent="0.25">
      <c r="A413" s="18">
        <v>49391</v>
      </c>
    </row>
    <row r="414" spans="1:1" x14ac:dyDescent="0.25">
      <c r="A414" s="17">
        <v>49420</v>
      </c>
    </row>
    <row r="415" spans="1:1" x14ac:dyDescent="0.25">
      <c r="A415" s="18">
        <v>49430</v>
      </c>
    </row>
    <row r="416" spans="1:1" x14ac:dyDescent="0.25">
      <c r="A416" s="17">
        <v>49453</v>
      </c>
    </row>
    <row r="417" spans="1:1" x14ac:dyDescent="0.25">
      <c r="A417" s="18">
        <v>49559</v>
      </c>
    </row>
    <row r="418" spans="1:1" x14ac:dyDescent="0.25">
      <c r="A418" s="17">
        <v>49594</v>
      </c>
    </row>
    <row r="419" spans="1:1" x14ac:dyDescent="0.25">
      <c r="A419" s="18">
        <v>49615</v>
      </c>
    </row>
    <row r="420" spans="1:1" x14ac:dyDescent="0.25">
      <c r="A420" s="17">
        <v>49628</v>
      </c>
    </row>
    <row r="421" spans="1:1" x14ac:dyDescent="0.25">
      <c r="A421" s="18">
        <v>49668</v>
      </c>
    </row>
    <row r="422" spans="1:1" x14ac:dyDescent="0.25">
      <c r="A422" s="17">
        <v>49675</v>
      </c>
    </row>
    <row r="423" spans="1:1" x14ac:dyDescent="0.25">
      <c r="A423" s="18">
        <v>49730</v>
      </c>
    </row>
    <row r="424" spans="1:1" x14ac:dyDescent="0.25">
      <c r="A424" s="17">
        <v>49731</v>
      </c>
    </row>
    <row r="425" spans="1:1" x14ac:dyDescent="0.25">
      <c r="A425" s="18">
        <v>49776</v>
      </c>
    </row>
    <row r="426" spans="1:1" x14ac:dyDescent="0.25">
      <c r="A426" s="17">
        <v>49786</v>
      </c>
    </row>
    <row r="427" spans="1:1" x14ac:dyDescent="0.25">
      <c r="A427" s="18">
        <v>49796</v>
      </c>
    </row>
    <row r="428" spans="1:1" x14ac:dyDescent="0.25">
      <c r="A428" s="17">
        <v>49838</v>
      </c>
    </row>
    <row r="429" spans="1:1" x14ac:dyDescent="0.25">
      <c r="A429" s="18">
        <v>49925</v>
      </c>
    </row>
    <row r="430" spans="1:1" x14ac:dyDescent="0.25">
      <c r="A430" s="17">
        <v>49960</v>
      </c>
    </row>
    <row r="431" spans="1:1" x14ac:dyDescent="0.25">
      <c r="A431" s="18">
        <v>49981</v>
      </c>
    </row>
    <row r="432" spans="1:1" x14ac:dyDescent="0.25">
      <c r="A432" s="17">
        <v>49994</v>
      </c>
    </row>
    <row r="433" spans="1:1" x14ac:dyDescent="0.25">
      <c r="A433" s="18">
        <v>50034</v>
      </c>
    </row>
    <row r="434" spans="1:1" x14ac:dyDescent="0.25">
      <c r="A434" s="17">
        <v>50041</v>
      </c>
    </row>
    <row r="435" spans="1:1" x14ac:dyDescent="0.25">
      <c r="A435" s="18">
        <v>50087</v>
      </c>
    </row>
    <row r="436" spans="1:1" x14ac:dyDescent="0.25">
      <c r="A436" s="17">
        <v>50088</v>
      </c>
    </row>
    <row r="437" spans="1:1" x14ac:dyDescent="0.25">
      <c r="A437" s="18">
        <v>50133</v>
      </c>
    </row>
    <row r="438" spans="1:1" x14ac:dyDescent="0.25">
      <c r="A438" s="17">
        <v>50151</v>
      </c>
    </row>
    <row r="439" spans="1:1" x14ac:dyDescent="0.25">
      <c r="A439" s="18">
        <v>50161</v>
      </c>
    </row>
    <row r="440" spans="1:1" x14ac:dyDescent="0.25">
      <c r="A440" s="17">
        <v>50195</v>
      </c>
    </row>
    <row r="441" spans="1:1" x14ac:dyDescent="0.25">
      <c r="A441" s="18">
        <v>50290</v>
      </c>
    </row>
    <row r="442" spans="1:1" x14ac:dyDescent="0.25">
      <c r="A442" s="17">
        <v>50325</v>
      </c>
    </row>
    <row r="443" spans="1:1" x14ac:dyDescent="0.25">
      <c r="A443" s="18">
        <v>50346</v>
      </c>
    </row>
    <row r="444" spans="1:1" x14ac:dyDescent="0.25">
      <c r="A444" s="17">
        <v>50359</v>
      </c>
    </row>
    <row r="445" spans="1:1" x14ac:dyDescent="0.25">
      <c r="A445" s="18">
        <v>50399</v>
      </c>
    </row>
    <row r="446" spans="1:1" x14ac:dyDescent="0.25">
      <c r="A446" s="17">
        <v>50406</v>
      </c>
    </row>
    <row r="447" spans="1:1" x14ac:dyDescent="0.25">
      <c r="A447" s="18">
        <v>50472</v>
      </c>
    </row>
    <row r="448" spans="1:1" x14ac:dyDescent="0.25">
      <c r="A448" s="17">
        <v>50473</v>
      </c>
    </row>
    <row r="449" spans="1:1" x14ac:dyDescent="0.25">
      <c r="A449" s="18">
        <v>50516</v>
      </c>
    </row>
    <row r="450" spans="1:1" x14ac:dyDescent="0.25">
      <c r="A450" s="17">
        <v>50518</v>
      </c>
    </row>
    <row r="451" spans="1:1" x14ac:dyDescent="0.25">
      <c r="A451" s="18">
        <v>50526</v>
      </c>
    </row>
    <row r="452" spans="1:1" x14ac:dyDescent="0.25">
      <c r="A452" s="17">
        <v>50580</v>
      </c>
    </row>
    <row r="453" spans="1:1" x14ac:dyDescent="0.25">
      <c r="A453" s="18">
        <v>50655</v>
      </c>
    </row>
    <row r="454" spans="1:1" x14ac:dyDescent="0.25">
      <c r="A454" s="17">
        <v>50690</v>
      </c>
    </row>
    <row r="455" spans="1:1" x14ac:dyDescent="0.25">
      <c r="A455" s="18">
        <v>50711</v>
      </c>
    </row>
    <row r="456" spans="1:1" x14ac:dyDescent="0.25">
      <c r="A456" s="17">
        <v>50724</v>
      </c>
    </row>
    <row r="457" spans="1:1" x14ac:dyDescent="0.25">
      <c r="A457" s="18">
        <v>50764</v>
      </c>
    </row>
    <row r="458" spans="1:1" x14ac:dyDescent="0.25">
      <c r="A458" s="17">
        <v>50771</v>
      </c>
    </row>
    <row r="459" spans="1:1" x14ac:dyDescent="0.25">
      <c r="A459" s="18">
        <v>50822</v>
      </c>
    </row>
    <row r="460" spans="1:1" x14ac:dyDescent="0.25">
      <c r="A460" s="17">
        <v>50823</v>
      </c>
    </row>
    <row r="461" spans="1:1" x14ac:dyDescent="0.25">
      <c r="A461" s="18">
        <v>50868</v>
      </c>
    </row>
    <row r="462" spans="1:1" x14ac:dyDescent="0.25">
      <c r="A462" s="17">
        <v>50881</v>
      </c>
    </row>
    <row r="463" spans="1:1" x14ac:dyDescent="0.25">
      <c r="A463" s="18">
        <v>50891</v>
      </c>
    </row>
    <row r="464" spans="1:1" x14ac:dyDescent="0.25">
      <c r="A464" s="17">
        <v>50930</v>
      </c>
    </row>
    <row r="465" spans="1:1" x14ac:dyDescent="0.25">
      <c r="A465" s="18">
        <v>51020</v>
      </c>
    </row>
    <row r="466" spans="1:1" x14ac:dyDescent="0.25">
      <c r="A466" s="17">
        <v>51055</v>
      </c>
    </row>
    <row r="467" spans="1:1" x14ac:dyDescent="0.25">
      <c r="A467" s="18">
        <v>51076</v>
      </c>
    </row>
    <row r="468" spans="1:1" x14ac:dyDescent="0.25">
      <c r="A468" s="17">
        <v>51089</v>
      </c>
    </row>
    <row r="469" spans="1:1" x14ac:dyDescent="0.25">
      <c r="A469" s="18">
        <v>51129</v>
      </c>
    </row>
    <row r="470" spans="1:1" x14ac:dyDescent="0.25">
      <c r="A470" s="17">
        <v>51136</v>
      </c>
    </row>
    <row r="471" spans="1:1" x14ac:dyDescent="0.25">
      <c r="A471" s="18">
        <v>51179</v>
      </c>
    </row>
    <row r="472" spans="1:1" x14ac:dyDescent="0.25">
      <c r="A472" s="17">
        <v>51180</v>
      </c>
    </row>
    <row r="473" spans="1:1" x14ac:dyDescent="0.25">
      <c r="A473" s="18">
        <v>51225</v>
      </c>
    </row>
    <row r="474" spans="1:1" x14ac:dyDescent="0.25">
      <c r="A474" s="17">
        <v>51247</v>
      </c>
    </row>
    <row r="475" spans="1:1" x14ac:dyDescent="0.25">
      <c r="A475" s="18">
        <v>51257</v>
      </c>
    </row>
    <row r="476" spans="1:1" x14ac:dyDescent="0.25">
      <c r="A476" s="17">
        <v>51287</v>
      </c>
    </row>
    <row r="477" spans="1:1" x14ac:dyDescent="0.25">
      <c r="A477" s="18">
        <v>51386</v>
      </c>
    </row>
    <row r="478" spans="1:1" x14ac:dyDescent="0.25">
      <c r="A478" s="17">
        <v>51421</v>
      </c>
    </row>
    <row r="479" spans="1:1" x14ac:dyDescent="0.25">
      <c r="A479" s="18">
        <v>51442</v>
      </c>
    </row>
    <row r="480" spans="1:1" x14ac:dyDescent="0.25">
      <c r="A480" s="17">
        <v>51455</v>
      </c>
    </row>
    <row r="481" spans="1:1" x14ac:dyDescent="0.25">
      <c r="A481" s="18">
        <v>51495</v>
      </c>
    </row>
    <row r="482" spans="1:1" x14ac:dyDescent="0.25">
      <c r="A482" s="17">
        <v>51502</v>
      </c>
    </row>
    <row r="483" spans="1:1" x14ac:dyDescent="0.25">
      <c r="A483" s="18">
        <v>51564</v>
      </c>
    </row>
    <row r="484" spans="1:1" x14ac:dyDescent="0.25">
      <c r="A484" s="17">
        <v>51565</v>
      </c>
    </row>
    <row r="485" spans="1:1" x14ac:dyDescent="0.25">
      <c r="A485" s="18">
        <v>51610</v>
      </c>
    </row>
    <row r="486" spans="1:1" x14ac:dyDescent="0.25">
      <c r="A486" s="17">
        <v>51612</v>
      </c>
    </row>
    <row r="487" spans="1:1" x14ac:dyDescent="0.25">
      <c r="A487" s="18">
        <v>51622</v>
      </c>
    </row>
    <row r="488" spans="1:1" x14ac:dyDescent="0.25">
      <c r="A488" s="17">
        <v>51672</v>
      </c>
    </row>
    <row r="489" spans="1:1" x14ac:dyDescent="0.25">
      <c r="A489" s="18">
        <v>51751</v>
      </c>
    </row>
    <row r="490" spans="1:1" x14ac:dyDescent="0.25">
      <c r="A490" s="17">
        <v>51786</v>
      </c>
    </row>
    <row r="491" spans="1:1" x14ac:dyDescent="0.25">
      <c r="A491" s="18">
        <v>51807</v>
      </c>
    </row>
    <row r="492" spans="1:1" x14ac:dyDescent="0.25">
      <c r="A492" s="17">
        <v>51820</v>
      </c>
    </row>
    <row r="493" spans="1:1" x14ac:dyDescent="0.25">
      <c r="A493" s="18">
        <v>51860</v>
      </c>
    </row>
    <row r="494" spans="1:1" x14ac:dyDescent="0.25">
      <c r="A494" s="17">
        <v>51867</v>
      </c>
    </row>
    <row r="495" spans="1:1" x14ac:dyDescent="0.25">
      <c r="A495" s="18">
        <v>51914</v>
      </c>
    </row>
    <row r="496" spans="1:1" x14ac:dyDescent="0.25">
      <c r="A496" s="17">
        <v>51915</v>
      </c>
    </row>
    <row r="497" spans="1:1" x14ac:dyDescent="0.25">
      <c r="A497" s="18">
        <v>51960</v>
      </c>
    </row>
    <row r="498" spans="1:1" x14ac:dyDescent="0.25">
      <c r="A498" s="17">
        <v>51977</v>
      </c>
    </row>
    <row r="499" spans="1:1" x14ac:dyDescent="0.25">
      <c r="A499" s="18">
        <v>51987</v>
      </c>
    </row>
    <row r="500" spans="1:1" x14ac:dyDescent="0.25">
      <c r="A500" s="17">
        <v>52022</v>
      </c>
    </row>
    <row r="501" spans="1:1" x14ac:dyDescent="0.25">
      <c r="A501" s="18">
        <v>52116</v>
      </c>
    </row>
    <row r="502" spans="1:1" x14ac:dyDescent="0.25">
      <c r="A502" s="17">
        <v>52151</v>
      </c>
    </row>
    <row r="503" spans="1:1" x14ac:dyDescent="0.25">
      <c r="A503" s="18">
        <v>52172</v>
      </c>
    </row>
    <row r="504" spans="1:1" x14ac:dyDescent="0.25">
      <c r="A504" s="17">
        <v>52185</v>
      </c>
    </row>
    <row r="505" spans="1:1" x14ac:dyDescent="0.25">
      <c r="A505" s="18">
        <v>52225</v>
      </c>
    </row>
    <row r="506" spans="1:1" x14ac:dyDescent="0.25">
      <c r="A506" s="17">
        <v>52232</v>
      </c>
    </row>
    <row r="507" spans="1:1" x14ac:dyDescent="0.25">
      <c r="A507" s="18">
        <v>52271</v>
      </c>
    </row>
    <row r="508" spans="1:1" x14ac:dyDescent="0.25">
      <c r="A508" s="17">
        <v>52272</v>
      </c>
    </row>
    <row r="509" spans="1:1" x14ac:dyDescent="0.25">
      <c r="A509" s="18">
        <v>52317</v>
      </c>
    </row>
    <row r="510" spans="1:1" x14ac:dyDescent="0.25">
      <c r="A510" s="17">
        <v>52342</v>
      </c>
    </row>
    <row r="511" spans="1:1" x14ac:dyDescent="0.25">
      <c r="A511" s="18">
        <v>52352</v>
      </c>
    </row>
    <row r="512" spans="1:1" x14ac:dyDescent="0.25">
      <c r="A512" s="17">
        <v>52379</v>
      </c>
    </row>
    <row r="513" spans="1:1" x14ac:dyDescent="0.25">
      <c r="A513" s="18">
        <v>52481</v>
      </c>
    </row>
    <row r="514" spans="1:1" x14ac:dyDescent="0.25">
      <c r="A514" s="17">
        <v>52516</v>
      </c>
    </row>
    <row r="515" spans="1:1" x14ac:dyDescent="0.25">
      <c r="A515" s="18">
        <v>52537</v>
      </c>
    </row>
    <row r="516" spans="1:1" x14ac:dyDescent="0.25">
      <c r="A516" s="17">
        <v>52550</v>
      </c>
    </row>
    <row r="517" spans="1:1" x14ac:dyDescent="0.25">
      <c r="A517" s="18">
        <v>52590</v>
      </c>
    </row>
    <row r="518" spans="1:1" x14ac:dyDescent="0.25">
      <c r="A518" s="17">
        <v>52597</v>
      </c>
    </row>
    <row r="519" spans="1:1" x14ac:dyDescent="0.25">
      <c r="A519" s="18">
        <v>52656</v>
      </c>
    </row>
    <row r="520" spans="1:1" x14ac:dyDescent="0.25">
      <c r="A520" s="17">
        <v>52657</v>
      </c>
    </row>
    <row r="521" spans="1:1" x14ac:dyDescent="0.25">
      <c r="A521" s="18">
        <v>52702</v>
      </c>
    </row>
    <row r="522" spans="1:1" x14ac:dyDescent="0.25">
      <c r="A522" s="17">
        <v>52708</v>
      </c>
    </row>
    <row r="523" spans="1:1" x14ac:dyDescent="0.25">
      <c r="A523" s="18">
        <v>52718</v>
      </c>
    </row>
    <row r="524" spans="1:1" x14ac:dyDescent="0.25">
      <c r="A524" s="17">
        <v>52764</v>
      </c>
    </row>
    <row r="525" spans="1:1" x14ac:dyDescent="0.25">
      <c r="A525" s="18">
        <v>52847</v>
      </c>
    </row>
    <row r="526" spans="1:1" x14ac:dyDescent="0.25">
      <c r="A526" s="17">
        <v>52882</v>
      </c>
    </row>
    <row r="527" spans="1:1" x14ac:dyDescent="0.25">
      <c r="A527" s="18">
        <v>52903</v>
      </c>
    </row>
    <row r="528" spans="1:1" x14ac:dyDescent="0.25">
      <c r="A528" s="17">
        <v>52916</v>
      </c>
    </row>
    <row r="529" spans="1:1" x14ac:dyDescent="0.25">
      <c r="A529" s="18">
        <v>52956</v>
      </c>
    </row>
    <row r="530" spans="1:1" x14ac:dyDescent="0.25">
      <c r="A530" s="17">
        <v>52963</v>
      </c>
    </row>
    <row r="531" spans="1:1" x14ac:dyDescent="0.25">
      <c r="A531" s="18">
        <v>53013</v>
      </c>
    </row>
    <row r="532" spans="1:1" x14ac:dyDescent="0.25">
      <c r="A532" s="17">
        <v>53014</v>
      </c>
    </row>
    <row r="533" spans="1:1" x14ac:dyDescent="0.25">
      <c r="A533" s="18">
        <v>53059</v>
      </c>
    </row>
    <row r="534" spans="1:1" x14ac:dyDescent="0.25">
      <c r="A534" s="17">
        <v>53073</v>
      </c>
    </row>
    <row r="535" spans="1:1" x14ac:dyDescent="0.25">
      <c r="A535" s="18">
        <v>53083</v>
      </c>
    </row>
    <row r="536" spans="1:1" x14ac:dyDescent="0.25">
      <c r="A536" s="17">
        <v>53121</v>
      </c>
    </row>
    <row r="537" spans="1:1" x14ac:dyDescent="0.25">
      <c r="A537" s="18">
        <v>53212</v>
      </c>
    </row>
    <row r="538" spans="1:1" x14ac:dyDescent="0.25">
      <c r="A538" s="17">
        <v>53247</v>
      </c>
    </row>
    <row r="539" spans="1:1" x14ac:dyDescent="0.25">
      <c r="A539" s="18">
        <v>53268</v>
      </c>
    </row>
    <row r="540" spans="1:1" x14ac:dyDescent="0.25">
      <c r="A540" s="17">
        <v>53281</v>
      </c>
    </row>
    <row r="541" spans="1:1" x14ac:dyDescent="0.25">
      <c r="A541" s="18">
        <v>53321</v>
      </c>
    </row>
    <row r="542" spans="1:1" x14ac:dyDescent="0.25">
      <c r="A542" s="17">
        <v>53328</v>
      </c>
    </row>
    <row r="543" spans="1:1" x14ac:dyDescent="0.25">
      <c r="A543" s="18">
        <v>53363</v>
      </c>
    </row>
    <row r="544" spans="1:1" x14ac:dyDescent="0.25">
      <c r="A544" s="17">
        <v>53364</v>
      </c>
    </row>
    <row r="545" spans="1:1" x14ac:dyDescent="0.25">
      <c r="A545" s="18">
        <v>53409</v>
      </c>
    </row>
    <row r="546" spans="1:1" x14ac:dyDescent="0.25">
      <c r="A546" s="17">
        <v>53438</v>
      </c>
    </row>
    <row r="547" spans="1:1" x14ac:dyDescent="0.25">
      <c r="A547" s="18">
        <v>53448</v>
      </c>
    </row>
    <row r="548" spans="1:1" x14ac:dyDescent="0.25">
      <c r="A548" s="17">
        <v>53471</v>
      </c>
    </row>
    <row r="549" spans="1:1" x14ac:dyDescent="0.25">
      <c r="A549" s="18">
        <v>53577</v>
      </c>
    </row>
    <row r="550" spans="1:1" x14ac:dyDescent="0.25">
      <c r="A550" s="17">
        <v>53612</v>
      </c>
    </row>
    <row r="551" spans="1:1" x14ac:dyDescent="0.25">
      <c r="A551" s="18">
        <v>53633</v>
      </c>
    </row>
    <row r="552" spans="1:1" x14ac:dyDescent="0.25">
      <c r="A552" s="17">
        <v>53646</v>
      </c>
    </row>
    <row r="553" spans="1:1" x14ac:dyDescent="0.25">
      <c r="A553" s="18">
        <v>53686</v>
      </c>
    </row>
    <row r="554" spans="1:1" x14ac:dyDescent="0.25">
      <c r="A554" s="17">
        <v>53693</v>
      </c>
    </row>
    <row r="555" spans="1:1" x14ac:dyDescent="0.25">
      <c r="A555" s="18">
        <v>53748</v>
      </c>
    </row>
    <row r="556" spans="1:1" x14ac:dyDescent="0.25">
      <c r="A556" s="17">
        <v>53749</v>
      </c>
    </row>
    <row r="557" spans="1:1" x14ac:dyDescent="0.25">
      <c r="A557" s="18">
        <v>53794</v>
      </c>
    </row>
    <row r="558" spans="1:1" x14ac:dyDescent="0.25">
      <c r="A558" s="17">
        <v>53803</v>
      </c>
    </row>
    <row r="559" spans="1:1" x14ac:dyDescent="0.25">
      <c r="A559" s="18">
        <v>53813</v>
      </c>
    </row>
    <row r="560" spans="1:1" x14ac:dyDescent="0.25">
      <c r="A560" s="17">
        <v>53856</v>
      </c>
    </row>
    <row r="561" spans="1:1" x14ac:dyDescent="0.25">
      <c r="A561" s="18">
        <v>53942</v>
      </c>
    </row>
    <row r="562" spans="1:1" x14ac:dyDescent="0.25">
      <c r="A562" s="17">
        <v>53977</v>
      </c>
    </row>
    <row r="563" spans="1:1" x14ac:dyDescent="0.25">
      <c r="A563" s="18">
        <v>53998</v>
      </c>
    </row>
    <row r="564" spans="1:1" x14ac:dyDescent="0.25">
      <c r="A564" s="17">
        <v>54011</v>
      </c>
    </row>
    <row r="565" spans="1:1" x14ac:dyDescent="0.25">
      <c r="A565" s="18">
        <v>54051</v>
      </c>
    </row>
    <row r="566" spans="1:1" x14ac:dyDescent="0.25">
      <c r="A566" s="17">
        <v>54058</v>
      </c>
    </row>
    <row r="567" spans="1:1" x14ac:dyDescent="0.25">
      <c r="A567" s="18">
        <v>54105</v>
      </c>
    </row>
    <row r="568" spans="1:1" x14ac:dyDescent="0.25">
      <c r="A568" s="17">
        <v>54106</v>
      </c>
    </row>
    <row r="569" spans="1:1" x14ac:dyDescent="0.25">
      <c r="A569" s="18">
        <v>54151</v>
      </c>
    </row>
    <row r="570" spans="1:1" x14ac:dyDescent="0.25">
      <c r="A570" s="17">
        <v>54169</v>
      </c>
    </row>
    <row r="571" spans="1:1" x14ac:dyDescent="0.25">
      <c r="A571" s="18">
        <v>54179</v>
      </c>
    </row>
    <row r="572" spans="1:1" x14ac:dyDescent="0.25">
      <c r="A572" s="17">
        <v>54213</v>
      </c>
    </row>
    <row r="573" spans="1:1" x14ac:dyDescent="0.25">
      <c r="A573" s="18">
        <v>54308</v>
      </c>
    </row>
    <row r="574" spans="1:1" x14ac:dyDescent="0.25">
      <c r="A574" s="17">
        <v>54343</v>
      </c>
    </row>
    <row r="575" spans="1:1" x14ac:dyDescent="0.25">
      <c r="A575" s="18">
        <v>54364</v>
      </c>
    </row>
    <row r="576" spans="1:1" x14ac:dyDescent="0.25">
      <c r="A576" s="17">
        <v>54377</v>
      </c>
    </row>
    <row r="577" spans="1:1" x14ac:dyDescent="0.25">
      <c r="A577" s="18">
        <v>54417</v>
      </c>
    </row>
    <row r="578" spans="1:1" x14ac:dyDescent="0.25">
      <c r="A578" s="17">
        <v>54424</v>
      </c>
    </row>
    <row r="579" spans="1:1" x14ac:dyDescent="0.25">
      <c r="A579" s="18">
        <v>54483</v>
      </c>
    </row>
    <row r="580" spans="1:1" x14ac:dyDescent="0.25">
      <c r="A580" s="17">
        <v>54484</v>
      </c>
    </row>
    <row r="581" spans="1:1" x14ac:dyDescent="0.25">
      <c r="A581" s="18">
        <v>54529</v>
      </c>
    </row>
    <row r="582" spans="1:1" x14ac:dyDescent="0.25">
      <c r="A582" s="17">
        <v>54534</v>
      </c>
    </row>
    <row r="583" spans="1:1" x14ac:dyDescent="0.25">
      <c r="A583" s="18">
        <v>54544</v>
      </c>
    </row>
    <row r="584" spans="1:1" x14ac:dyDescent="0.25">
      <c r="A584" s="17">
        <v>54591</v>
      </c>
    </row>
    <row r="585" spans="1:1" x14ac:dyDescent="0.25">
      <c r="A585" s="18">
        <v>54673</v>
      </c>
    </row>
    <row r="586" spans="1:1" x14ac:dyDescent="0.25">
      <c r="A586" s="17">
        <v>54708</v>
      </c>
    </row>
    <row r="587" spans="1:1" x14ac:dyDescent="0.25">
      <c r="A587" s="18">
        <v>54729</v>
      </c>
    </row>
    <row r="588" spans="1:1" x14ac:dyDescent="0.25">
      <c r="A588" s="17">
        <v>54742</v>
      </c>
    </row>
    <row r="589" spans="1:1" x14ac:dyDescent="0.25">
      <c r="A589" s="18">
        <v>54782</v>
      </c>
    </row>
    <row r="590" spans="1:1" x14ac:dyDescent="0.25">
      <c r="A590" s="17">
        <v>54789</v>
      </c>
    </row>
    <row r="591" spans="1:1" x14ac:dyDescent="0.25">
      <c r="A591" s="18">
        <v>54840</v>
      </c>
    </row>
    <row r="592" spans="1:1" x14ac:dyDescent="0.25">
      <c r="A592" s="17">
        <v>54841</v>
      </c>
    </row>
    <row r="593" spans="1:1" x14ac:dyDescent="0.25">
      <c r="A593" s="18">
        <v>54886</v>
      </c>
    </row>
    <row r="594" spans="1:1" x14ac:dyDescent="0.25">
      <c r="A594" s="17">
        <v>54899</v>
      </c>
    </row>
    <row r="595" spans="1:1" x14ac:dyDescent="0.25">
      <c r="A595" s="18">
        <v>54909</v>
      </c>
    </row>
    <row r="596" spans="1:1" x14ac:dyDescent="0.25">
      <c r="A596" s="17">
        <v>54948</v>
      </c>
    </row>
    <row r="597" spans="1:1" x14ac:dyDescent="0.25">
      <c r="A597" s="18">
        <v>55038</v>
      </c>
    </row>
    <row r="598" spans="1:1" x14ac:dyDescent="0.25">
      <c r="A598" s="17">
        <v>55073</v>
      </c>
    </row>
    <row r="599" spans="1:1" x14ac:dyDescent="0.25">
      <c r="A599" s="18">
        <v>55094</v>
      </c>
    </row>
    <row r="600" spans="1:1" x14ac:dyDescent="0.25">
      <c r="A600" s="17">
        <v>55107</v>
      </c>
    </row>
    <row r="601" spans="1:1" x14ac:dyDescent="0.25">
      <c r="A601" s="18">
        <v>55147</v>
      </c>
    </row>
    <row r="602" spans="1:1" x14ac:dyDescent="0.25">
      <c r="A602" s="17">
        <v>55154</v>
      </c>
    </row>
    <row r="603" spans="1:1" x14ac:dyDescent="0.25">
      <c r="A603" s="18">
        <v>55197</v>
      </c>
    </row>
    <row r="604" spans="1:1" x14ac:dyDescent="0.25">
      <c r="A604" s="17">
        <v>55198</v>
      </c>
    </row>
    <row r="605" spans="1:1" x14ac:dyDescent="0.25">
      <c r="A605" s="18">
        <v>55243</v>
      </c>
    </row>
    <row r="606" spans="1:1" x14ac:dyDescent="0.25">
      <c r="A606" s="17">
        <v>55264</v>
      </c>
    </row>
    <row r="607" spans="1:1" x14ac:dyDescent="0.25">
      <c r="A607" s="18">
        <v>55274</v>
      </c>
    </row>
    <row r="608" spans="1:1" x14ac:dyDescent="0.25">
      <c r="A608" s="17">
        <v>55305</v>
      </c>
    </row>
    <row r="609" spans="1:1" x14ac:dyDescent="0.25">
      <c r="A609" s="18">
        <v>55403</v>
      </c>
    </row>
    <row r="610" spans="1:1" x14ac:dyDescent="0.25">
      <c r="A610" s="17">
        <v>55438</v>
      </c>
    </row>
    <row r="611" spans="1:1" x14ac:dyDescent="0.25">
      <c r="A611" s="18">
        <v>55459</v>
      </c>
    </row>
    <row r="612" spans="1:1" x14ac:dyDescent="0.25">
      <c r="A612" s="17">
        <v>55472</v>
      </c>
    </row>
    <row r="613" spans="1:1" x14ac:dyDescent="0.25">
      <c r="A613" s="18">
        <v>55512</v>
      </c>
    </row>
    <row r="614" spans="1:1" x14ac:dyDescent="0.25">
      <c r="A614" s="17">
        <v>55519</v>
      </c>
    </row>
    <row r="615" spans="1:1" x14ac:dyDescent="0.25">
      <c r="A615" s="18">
        <v>55582</v>
      </c>
    </row>
    <row r="616" spans="1:1" x14ac:dyDescent="0.25">
      <c r="A616" s="17">
        <v>55583</v>
      </c>
    </row>
    <row r="617" spans="1:1" x14ac:dyDescent="0.25">
      <c r="A617" s="18">
        <v>55628</v>
      </c>
    </row>
    <row r="618" spans="1:1" x14ac:dyDescent="0.25">
      <c r="A618" s="17">
        <v>55630</v>
      </c>
    </row>
    <row r="619" spans="1:1" x14ac:dyDescent="0.25">
      <c r="A619" s="18">
        <v>55640</v>
      </c>
    </row>
    <row r="620" spans="1:1" x14ac:dyDescent="0.25">
      <c r="A620" s="17">
        <v>55690</v>
      </c>
    </row>
    <row r="621" spans="1:1" x14ac:dyDescent="0.25">
      <c r="A621" s="18">
        <v>55769</v>
      </c>
    </row>
    <row r="622" spans="1:1" x14ac:dyDescent="0.25">
      <c r="A622" s="17">
        <v>55804</v>
      </c>
    </row>
    <row r="623" spans="1:1" x14ac:dyDescent="0.25">
      <c r="A623" s="18">
        <v>55825</v>
      </c>
    </row>
    <row r="624" spans="1:1" x14ac:dyDescent="0.25">
      <c r="A624" s="17">
        <v>55838</v>
      </c>
    </row>
    <row r="625" spans="1:1" x14ac:dyDescent="0.25">
      <c r="A625" s="18">
        <v>55878</v>
      </c>
    </row>
    <row r="626" spans="1:1" x14ac:dyDescent="0.25">
      <c r="A626" s="17">
        <v>55885</v>
      </c>
    </row>
    <row r="627" spans="1:1" x14ac:dyDescent="0.25">
      <c r="A627" s="18">
        <v>55932</v>
      </c>
    </row>
    <row r="628" spans="1:1" x14ac:dyDescent="0.25">
      <c r="A628" s="17">
        <v>55933</v>
      </c>
    </row>
    <row r="629" spans="1:1" x14ac:dyDescent="0.25">
      <c r="A629" s="18">
        <v>55978</v>
      </c>
    </row>
    <row r="630" spans="1:1" x14ac:dyDescent="0.25">
      <c r="A630" s="17">
        <v>55995</v>
      </c>
    </row>
    <row r="631" spans="1:1" x14ac:dyDescent="0.25">
      <c r="A631" s="18">
        <v>56005</v>
      </c>
    </row>
    <row r="632" spans="1:1" x14ac:dyDescent="0.25">
      <c r="A632" s="17">
        <v>56040</v>
      </c>
    </row>
    <row r="633" spans="1:1" x14ac:dyDescent="0.25">
      <c r="A633" s="18">
        <v>56134</v>
      </c>
    </row>
    <row r="634" spans="1:1" x14ac:dyDescent="0.25">
      <c r="A634" s="17">
        <v>56169</v>
      </c>
    </row>
    <row r="635" spans="1:1" x14ac:dyDescent="0.25">
      <c r="A635" s="18">
        <v>56190</v>
      </c>
    </row>
    <row r="636" spans="1:1" x14ac:dyDescent="0.25">
      <c r="A636" s="17">
        <v>56203</v>
      </c>
    </row>
    <row r="637" spans="1:1" x14ac:dyDescent="0.25">
      <c r="A637" s="18">
        <v>56243</v>
      </c>
    </row>
    <row r="638" spans="1:1" x14ac:dyDescent="0.25">
      <c r="A638" s="17">
        <v>56250</v>
      </c>
    </row>
    <row r="639" spans="1:1" x14ac:dyDescent="0.25">
      <c r="A639" s="18">
        <v>56289</v>
      </c>
    </row>
    <row r="640" spans="1:1" x14ac:dyDescent="0.25">
      <c r="A640" s="17">
        <v>56290</v>
      </c>
    </row>
    <row r="641" spans="1:1" x14ac:dyDescent="0.25">
      <c r="A641" s="18">
        <v>56335</v>
      </c>
    </row>
    <row r="642" spans="1:1" x14ac:dyDescent="0.25">
      <c r="A642" s="17">
        <v>56360</v>
      </c>
    </row>
    <row r="643" spans="1:1" x14ac:dyDescent="0.25">
      <c r="A643" s="18">
        <v>56370</v>
      </c>
    </row>
    <row r="644" spans="1:1" x14ac:dyDescent="0.25">
      <c r="A644" s="17">
        <v>56397</v>
      </c>
    </row>
    <row r="645" spans="1:1" x14ac:dyDescent="0.25">
      <c r="A645" s="18">
        <v>56499</v>
      </c>
    </row>
    <row r="646" spans="1:1" x14ac:dyDescent="0.25">
      <c r="A646" s="17">
        <v>56534</v>
      </c>
    </row>
    <row r="647" spans="1:1" x14ac:dyDescent="0.25">
      <c r="A647" s="18">
        <v>56555</v>
      </c>
    </row>
    <row r="648" spans="1:1" x14ac:dyDescent="0.25">
      <c r="A648" s="17">
        <v>56568</v>
      </c>
    </row>
    <row r="649" spans="1:1" x14ac:dyDescent="0.25">
      <c r="A649" s="18">
        <v>56608</v>
      </c>
    </row>
    <row r="650" spans="1:1" x14ac:dyDescent="0.25">
      <c r="A650" s="17">
        <v>56615</v>
      </c>
    </row>
    <row r="651" spans="1:1" x14ac:dyDescent="0.25">
      <c r="A651" s="18">
        <v>56674</v>
      </c>
    </row>
    <row r="652" spans="1:1" x14ac:dyDescent="0.25">
      <c r="A652" s="17">
        <v>56675</v>
      </c>
    </row>
    <row r="653" spans="1:1" x14ac:dyDescent="0.25">
      <c r="A653" s="18">
        <v>56720</v>
      </c>
    </row>
    <row r="654" spans="1:1" x14ac:dyDescent="0.25">
      <c r="A654" s="17">
        <v>56725</v>
      </c>
    </row>
    <row r="655" spans="1:1" x14ac:dyDescent="0.25">
      <c r="A655" s="18">
        <v>56735</v>
      </c>
    </row>
    <row r="656" spans="1:1" x14ac:dyDescent="0.25">
      <c r="A656" s="17">
        <v>56782</v>
      </c>
    </row>
    <row r="657" spans="1:1" x14ac:dyDescent="0.25">
      <c r="A657" s="18">
        <v>56864</v>
      </c>
    </row>
    <row r="658" spans="1:1" x14ac:dyDescent="0.25">
      <c r="A658" s="17">
        <v>56899</v>
      </c>
    </row>
    <row r="659" spans="1:1" x14ac:dyDescent="0.25">
      <c r="A659" s="18">
        <v>56920</v>
      </c>
    </row>
    <row r="660" spans="1:1" x14ac:dyDescent="0.25">
      <c r="A660" s="17">
        <v>56933</v>
      </c>
    </row>
    <row r="661" spans="1:1" x14ac:dyDescent="0.25">
      <c r="A661" s="18">
        <v>56973</v>
      </c>
    </row>
    <row r="662" spans="1:1" x14ac:dyDescent="0.25">
      <c r="A662" s="17">
        <v>56980</v>
      </c>
    </row>
    <row r="663" spans="1:1" x14ac:dyDescent="0.25">
      <c r="A663" s="18">
        <v>57024</v>
      </c>
    </row>
    <row r="664" spans="1:1" x14ac:dyDescent="0.25">
      <c r="A664" s="17">
        <v>57025</v>
      </c>
    </row>
    <row r="665" spans="1:1" x14ac:dyDescent="0.25">
      <c r="A665" s="18">
        <v>57070</v>
      </c>
    </row>
    <row r="666" spans="1:1" x14ac:dyDescent="0.25">
      <c r="A666" s="17">
        <v>57091</v>
      </c>
    </row>
    <row r="667" spans="1:1" x14ac:dyDescent="0.25">
      <c r="A667" s="18">
        <v>57101</v>
      </c>
    </row>
    <row r="668" spans="1:1" x14ac:dyDescent="0.25">
      <c r="A668" s="17">
        <v>57132</v>
      </c>
    </row>
    <row r="669" spans="1:1" x14ac:dyDescent="0.25">
      <c r="A669" s="18">
        <v>57230</v>
      </c>
    </row>
    <row r="670" spans="1:1" x14ac:dyDescent="0.25">
      <c r="A670" s="17">
        <v>57265</v>
      </c>
    </row>
    <row r="671" spans="1:1" x14ac:dyDescent="0.25">
      <c r="A671" s="18">
        <v>57286</v>
      </c>
    </row>
    <row r="672" spans="1:1" x14ac:dyDescent="0.25">
      <c r="A672" s="17">
        <v>57299</v>
      </c>
    </row>
    <row r="673" spans="1:1" x14ac:dyDescent="0.25">
      <c r="A673" s="18">
        <v>57339</v>
      </c>
    </row>
    <row r="674" spans="1:1" x14ac:dyDescent="0.25">
      <c r="A674" s="17">
        <v>57346</v>
      </c>
    </row>
    <row r="675" spans="1:1" x14ac:dyDescent="0.25">
      <c r="A675" s="18">
        <v>57409</v>
      </c>
    </row>
    <row r="676" spans="1:1" x14ac:dyDescent="0.25">
      <c r="A676" s="17">
        <v>57410</v>
      </c>
    </row>
    <row r="677" spans="1:1" x14ac:dyDescent="0.25">
      <c r="A677" s="18">
        <v>57455</v>
      </c>
    </row>
    <row r="678" spans="1:1" x14ac:dyDescent="0.25">
      <c r="A678" s="17">
        <v>57456</v>
      </c>
    </row>
    <row r="679" spans="1:1" x14ac:dyDescent="0.25">
      <c r="A679" s="18">
        <v>57466</v>
      </c>
    </row>
    <row r="680" spans="1:1" x14ac:dyDescent="0.25">
      <c r="A680" s="17">
        <v>57517</v>
      </c>
    </row>
    <row r="681" spans="1:1" x14ac:dyDescent="0.25">
      <c r="A681" s="18">
        <v>57595</v>
      </c>
    </row>
    <row r="682" spans="1:1" x14ac:dyDescent="0.25">
      <c r="A682" s="17">
        <v>57630</v>
      </c>
    </row>
    <row r="683" spans="1:1" x14ac:dyDescent="0.25">
      <c r="A683" s="18">
        <v>57651</v>
      </c>
    </row>
    <row r="684" spans="1:1" x14ac:dyDescent="0.25">
      <c r="A684" s="17">
        <v>57664</v>
      </c>
    </row>
    <row r="685" spans="1:1" x14ac:dyDescent="0.25">
      <c r="A685" s="18">
        <v>57704</v>
      </c>
    </row>
    <row r="686" spans="1:1" x14ac:dyDescent="0.25">
      <c r="A686" s="17">
        <v>57711</v>
      </c>
    </row>
    <row r="687" spans="1:1" x14ac:dyDescent="0.25">
      <c r="A687" s="18">
        <v>57766</v>
      </c>
    </row>
    <row r="688" spans="1:1" x14ac:dyDescent="0.25">
      <c r="A688" s="17">
        <v>57767</v>
      </c>
    </row>
    <row r="689" spans="1:1" x14ac:dyDescent="0.25">
      <c r="A689" s="18">
        <v>57812</v>
      </c>
    </row>
    <row r="690" spans="1:1" x14ac:dyDescent="0.25">
      <c r="A690" s="17">
        <v>57821</v>
      </c>
    </row>
    <row r="691" spans="1:1" x14ac:dyDescent="0.25">
      <c r="A691" s="18">
        <v>57831</v>
      </c>
    </row>
    <row r="692" spans="1:1" x14ac:dyDescent="0.25">
      <c r="A692" s="17">
        <v>57874</v>
      </c>
    </row>
    <row r="693" spans="1:1" x14ac:dyDescent="0.25">
      <c r="A693" s="18">
        <v>57960</v>
      </c>
    </row>
    <row r="694" spans="1:1" x14ac:dyDescent="0.25">
      <c r="A694" s="17">
        <v>57995</v>
      </c>
    </row>
    <row r="695" spans="1:1" x14ac:dyDescent="0.25">
      <c r="A695" s="18">
        <v>58016</v>
      </c>
    </row>
    <row r="696" spans="1:1" x14ac:dyDescent="0.25">
      <c r="A696" s="17">
        <v>58029</v>
      </c>
    </row>
    <row r="697" spans="1:1" x14ac:dyDescent="0.25">
      <c r="A697" s="18">
        <v>58069</v>
      </c>
    </row>
    <row r="698" spans="1:1" x14ac:dyDescent="0.25">
      <c r="A698" s="17">
        <v>58076</v>
      </c>
    </row>
    <row r="699" spans="1:1" x14ac:dyDescent="0.25">
      <c r="A699" s="18">
        <v>58116</v>
      </c>
    </row>
    <row r="700" spans="1:1" x14ac:dyDescent="0.25">
      <c r="A700" s="17">
        <v>58117</v>
      </c>
    </row>
    <row r="701" spans="1:1" x14ac:dyDescent="0.25">
      <c r="A701" s="18">
        <v>58162</v>
      </c>
    </row>
    <row r="702" spans="1:1" x14ac:dyDescent="0.25">
      <c r="A702" s="17">
        <v>58186</v>
      </c>
    </row>
    <row r="703" spans="1:1" x14ac:dyDescent="0.25">
      <c r="A703" s="18">
        <v>58196</v>
      </c>
    </row>
    <row r="704" spans="1:1" x14ac:dyDescent="0.25">
      <c r="A704" s="17">
        <v>58224</v>
      </c>
    </row>
    <row r="705" spans="1:1" x14ac:dyDescent="0.25">
      <c r="A705" s="18">
        <v>58325</v>
      </c>
    </row>
    <row r="706" spans="1:1" x14ac:dyDescent="0.25">
      <c r="A706" s="17">
        <v>58360</v>
      </c>
    </row>
    <row r="707" spans="1:1" x14ac:dyDescent="0.25">
      <c r="A707" s="18">
        <v>58381</v>
      </c>
    </row>
    <row r="708" spans="1:1" x14ac:dyDescent="0.25">
      <c r="A708" s="17">
        <v>58394</v>
      </c>
    </row>
    <row r="709" spans="1:1" x14ac:dyDescent="0.25">
      <c r="A709" s="18">
        <v>58434</v>
      </c>
    </row>
    <row r="710" spans="1:1" x14ac:dyDescent="0.25">
      <c r="A710" s="17">
        <v>58441</v>
      </c>
    </row>
    <row r="711" spans="1:1" x14ac:dyDescent="0.25">
      <c r="A711" s="18">
        <v>58501</v>
      </c>
    </row>
    <row r="712" spans="1:1" x14ac:dyDescent="0.25">
      <c r="A712" s="17">
        <v>58502</v>
      </c>
    </row>
    <row r="713" spans="1:1" x14ac:dyDescent="0.25">
      <c r="A713" s="18">
        <v>58547</v>
      </c>
    </row>
    <row r="714" spans="1:1" x14ac:dyDescent="0.25">
      <c r="A714" s="17">
        <v>58552</v>
      </c>
    </row>
    <row r="715" spans="1:1" x14ac:dyDescent="0.25">
      <c r="A715" s="18">
        <v>58562</v>
      </c>
    </row>
    <row r="716" spans="1:1" x14ac:dyDescent="0.25">
      <c r="A716" s="17">
        <v>58609</v>
      </c>
    </row>
    <row r="717" spans="1:1" x14ac:dyDescent="0.25">
      <c r="A717" s="18">
        <v>58691</v>
      </c>
    </row>
    <row r="718" spans="1:1" x14ac:dyDescent="0.25">
      <c r="A718" s="17">
        <v>58726</v>
      </c>
    </row>
    <row r="719" spans="1:1" x14ac:dyDescent="0.25">
      <c r="A719" s="18">
        <v>58747</v>
      </c>
    </row>
    <row r="720" spans="1:1" x14ac:dyDescent="0.25">
      <c r="A720" s="17">
        <v>58760</v>
      </c>
    </row>
    <row r="721" spans="1:1" x14ac:dyDescent="0.25">
      <c r="A721" s="18">
        <v>58800</v>
      </c>
    </row>
    <row r="722" spans="1:1" x14ac:dyDescent="0.25">
      <c r="A722" s="17">
        <v>58807</v>
      </c>
    </row>
    <row r="723" spans="1:1" x14ac:dyDescent="0.25">
      <c r="A723" s="18">
        <v>58858</v>
      </c>
    </row>
    <row r="724" spans="1:1" x14ac:dyDescent="0.25">
      <c r="A724" s="17">
        <v>58859</v>
      </c>
    </row>
    <row r="725" spans="1:1" x14ac:dyDescent="0.25">
      <c r="A725" s="18">
        <v>58904</v>
      </c>
    </row>
    <row r="726" spans="1:1" x14ac:dyDescent="0.25">
      <c r="A726" s="17">
        <v>58917</v>
      </c>
    </row>
    <row r="727" spans="1:1" x14ac:dyDescent="0.25">
      <c r="A727" s="18">
        <v>58927</v>
      </c>
    </row>
    <row r="728" spans="1:1" x14ac:dyDescent="0.25">
      <c r="A728" s="17">
        <v>58966</v>
      </c>
    </row>
    <row r="729" spans="1:1" x14ac:dyDescent="0.25">
      <c r="A729" s="18">
        <v>59056</v>
      </c>
    </row>
    <row r="730" spans="1:1" x14ac:dyDescent="0.25">
      <c r="A730" s="17">
        <v>59091</v>
      </c>
    </row>
    <row r="731" spans="1:1" x14ac:dyDescent="0.25">
      <c r="A731" s="18">
        <v>59112</v>
      </c>
    </row>
    <row r="732" spans="1:1" x14ac:dyDescent="0.25">
      <c r="A732" s="17">
        <v>59125</v>
      </c>
    </row>
    <row r="733" spans="1:1" x14ac:dyDescent="0.25">
      <c r="A733" s="18">
        <v>59165</v>
      </c>
    </row>
    <row r="734" spans="1:1" x14ac:dyDescent="0.25">
      <c r="A734" s="17">
        <v>59172</v>
      </c>
    </row>
    <row r="735" spans="1:1" x14ac:dyDescent="0.25">
      <c r="A735" s="18">
        <v>59208</v>
      </c>
    </row>
    <row r="736" spans="1:1" x14ac:dyDescent="0.25">
      <c r="A736" s="17">
        <v>59209</v>
      </c>
    </row>
    <row r="737" spans="1:1" x14ac:dyDescent="0.25">
      <c r="A737" s="18">
        <v>59254</v>
      </c>
    </row>
    <row r="738" spans="1:1" x14ac:dyDescent="0.25">
      <c r="A738" s="17">
        <v>59282</v>
      </c>
    </row>
    <row r="739" spans="1:1" x14ac:dyDescent="0.25">
      <c r="A739" s="18">
        <v>59292</v>
      </c>
    </row>
    <row r="740" spans="1:1" x14ac:dyDescent="0.25">
      <c r="A740" s="17">
        <v>59316</v>
      </c>
    </row>
    <row r="741" spans="1:1" x14ac:dyDescent="0.25">
      <c r="A741" s="18">
        <v>59421</v>
      </c>
    </row>
    <row r="742" spans="1:1" x14ac:dyDescent="0.25">
      <c r="A742" s="17">
        <v>59456</v>
      </c>
    </row>
    <row r="743" spans="1:1" x14ac:dyDescent="0.25">
      <c r="A743" s="18">
        <v>59477</v>
      </c>
    </row>
    <row r="744" spans="1:1" x14ac:dyDescent="0.25">
      <c r="A744" s="17">
        <v>59490</v>
      </c>
    </row>
    <row r="745" spans="1:1" x14ac:dyDescent="0.25">
      <c r="A745" s="18">
        <v>59530</v>
      </c>
    </row>
    <row r="746" spans="1:1" x14ac:dyDescent="0.25">
      <c r="A746" s="17">
        <v>59537</v>
      </c>
    </row>
    <row r="747" spans="1:1" x14ac:dyDescent="0.25">
      <c r="A747" s="18">
        <v>59593</v>
      </c>
    </row>
    <row r="748" spans="1:1" x14ac:dyDescent="0.25">
      <c r="A748" s="17">
        <v>59594</v>
      </c>
    </row>
    <row r="749" spans="1:1" x14ac:dyDescent="0.25">
      <c r="A749" s="18">
        <v>59639</v>
      </c>
    </row>
    <row r="750" spans="1:1" x14ac:dyDescent="0.25">
      <c r="A750" s="17">
        <v>59647</v>
      </c>
    </row>
    <row r="751" spans="1:1" x14ac:dyDescent="0.25">
      <c r="A751" s="18">
        <v>59657</v>
      </c>
    </row>
    <row r="752" spans="1:1" x14ac:dyDescent="0.25">
      <c r="A752" s="17">
        <v>59701</v>
      </c>
    </row>
    <row r="753" spans="1:1" x14ac:dyDescent="0.25">
      <c r="A753" s="18">
        <v>59786</v>
      </c>
    </row>
    <row r="754" spans="1:1" x14ac:dyDescent="0.25">
      <c r="A754" s="17">
        <v>59821</v>
      </c>
    </row>
    <row r="755" spans="1:1" x14ac:dyDescent="0.25">
      <c r="A755" s="18">
        <v>59842</v>
      </c>
    </row>
    <row r="756" spans="1:1" x14ac:dyDescent="0.25">
      <c r="A756" s="17">
        <v>59855</v>
      </c>
    </row>
    <row r="757" spans="1:1" x14ac:dyDescent="0.25">
      <c r="A757" s="18">
        <v>59895</v>
      </c>
    </row>
    <row r="758" spans="1:1" x14ac:dyDescent="0.25">
      <c r="A758" s="17">
        <v>59902</v>
      </c>
    </row>
    <row r="759" spans="1:1" x14ac:dyDescent="0.25">
      <c r="A759" s="18">
        <v>59950</v>
      </c>
    </row>
    <row r="760" spans="1:1" x14ac:dyDescent="0.25">
      <c r="A760" s="17">
        <v>59951</v>
      </c>
    </row>
    <row r="761" spans="1:1" x14ac:dyDescent="0.25">
      <c r="A761" s="18">
        <v>59996</v>
      </c>
    </row>
    <row r="762" spans="1:1" x14ac:dyDescent="0.25">
      <c r="A762" s="17">
        <v>60013</v>
      </c>
    </row>
    <row r="763" spans="1:1" x14ac:dyDescent="0.25">
      <c r="A763" s="18">
        <v>60023</v>
      </c>
    </row>
    <row r="764" spans="1:1" x14ac:dyDescent="0.25">
      <c r="A764" s="17">
        <v>60058</v>
      </c>
    </row>
    <row r="765" spans="1:1" x14ac:dyDescent="0.25">
      <c r="A765" s="18">
        <v>60152</v>
      </c>
    </row>
    <row r="766" spans="1:1" x14ac:dyDescent="0.25">
      <c r="A766" s="17">
        <v>60187</v>
      </c>
    </row>
    <row r="767" spans="1:1" x14ac:dyDescent="0.25">
      <c r="A767" s="18">
        <v>60208</v>
      </c>
    </row>
    <row r="768" spans="1:1" x14ac:dyDescent="0.25">
      <c r="A768" s="17">
        <v>60221</v>
      </c>
    </row>
    <row r="769" spans="1:1" x14ac:dyDescent="0.25">
      <c r="A769" s="18">
        <v>60261</v>
      </c>
    </row>
    <row r="770" spans="1:1" x14ac:dyDescent="0.25">
      <c r="A770" s="17">
        <v>60268</v>
      </c>
    </row>
    <row r="771" spans="1:1" x14ac:dyDescent="0.25">
      <c r="A771" s="18">
        <v>60307</v>
      </c>
    </row>
    <row r="772" spans="1:1" x14ac:dyDescent="0.25">
      <c r="A772" s="17">
        <v>60308</v>
      </c>
    </row>
    <row r="773" spans="1:1" x14ac:dyDescent="0.25">
      <c r="A773" s="18">
        <v>60353</v>
      </c>
    </row>
    <row r="774" spans="1:1" x14ac:dyDescent="0.25">
      <c r="A774" s="17">
        <v>60378</v>
      </c>
    </row>
    <row r="775" spans="1:1" x14ac:dyDescent="0.25">
      <c r="A775" s="18">
        <v>60388</v>
      </c>
    </row>
    <row r="776" spans="1:1" x14ac:dyDescent="0.25">
      <c r="A776" s="17">
        <v>60415</v>
      </c>
    </row>
    <row r="777" spans="1:1" x14ac:dyDescent="0.25">
      <c r="A777" s="18">
        <v>60517</v>
      </c>
    </row>
    <row r="778" spans="1:1" x14ac:dyDescent="0.25">
      <c r="A778" s="17">
        <v>60552</v>
      </c>
    </row>
    <row r="779" spans="1:1" x14ac:dyDescent="0.25">
      <c r="A779" s="18">
        <v>60573</v>
      </c>
    </row>
    <row r="780" spans="1:1" x14ac:dyDescent="0.25">
      <c r="A780" s="17">
        <v>60586</v>
      </c>
    </row>
    <row r="781" spans="1:1" x14ac:dyDescent="0.25">
      <c r="A781" s="18">
        <v>60626</v>
      </c>
    </row>
    <row r="782" spans="1:1" x14ac:dyDescent="0.25">
      <c r="A782" s="17">
        <v>60633</v>
      </c>
    </row>
    <row r="783" spans="1:1" x14ac:dyDescent="0.25">
      <c r="A783" s="18">
        <v>60685</v>
      </c>
    </row>
    <row r="784" spans="1:1" x14ac:dyDescent="0.25">
      <c r="A784" s="17">
        <v>60686</v>
      </c>
    </row>
    <row r="785" spans="1:1" x14ac:dyDescent="0.25">
      <c r="A785" s="18">
        <v>60731</v>
      </c>
    </row>
    <row r="786" spans="1:1" x14ac:dyDescent="0.25">
      <c r="A786" s="17">
        <v>60743</v>
      </c>
    </row>
    <row r="787" spans="1:1" x14ac:dyDescent="0.25">
      <c r="A787" s="18">
        <v>60753</v>
      </c>
    </row>
    <row r="788" spans="1:1" x14ac:dyDescent="0.25">
      <c r="A788" s="17">
        <v>60793</v>
      </c>
    </row>
    <row r="789" spans="1:1" x14ac:dyDescent="0.25">
      <c r="A789" s="18">
        <v>60882</v>
      </c>
    </row>
    <row r="790" spans="1:1" x14ac:dyDescent="0.25">
      <c r="A790" s="17">
        <v>60917</v>
      </c>
    </row>
    <row r="791" spans="1:1" x14ac:dyDescent="0.25">
      <c r="A791" s="18">
        <v>60938</v>
      </c>
    </row>
    <row r="792" spans="1:1" x14ac:dyDescent="0.25">
      <c r="A792" s="17">
        <v>60951</v>
      </c>
    </row>
    <row r="793" spans="1:1" x14ac:dyDescent="0.25">
      <c r="A793" s="18">
        <v>60991</v>
      </c>
    </row>
    <row r="794" spans="1:1" x14ac:dyDescent="0.25">
      <c r="A794" s="17">
        <v>60998</v>
      </c>
    </row>
    <row r="795" spans="1:1" x14ac:dyDescent="0.25">
      <c r="A795" s="18">
        <v>61042</v>
      </c>
    </row>
    <row r="796" spans="1:1" x14ac:dyDescent="0.25">
      <c r="A796" s="17">
        <v>61043</v>
      </c>
    </row>
    <row r="797" spans="1:1" x14ac:dyDescent="0.25">
      <c r="A797" s="18">
        <v>61088</v>
      </c>
    </row>
    <row r="798" spans="1:1" x14ac:dyDescent="0.25">
      <c r="A798" s="17">
        <v>61108</v>
      </c>
    </row>
    <row r="799" spans="1:1" x14ac:dyDescent="0.25">
      <c r="A799" s="18">
        <v>61118</v>
      </c>
    </row>
    <row r="800" spans="1:1" x14ac:dyDescent="0.25">
      <c r="A800" s="17">
        <v>61150</v>
      </c>
    </row>
    <row r="801" spans="1:1" x14ac:dyDescent="0.25">
      <c r="A801" s="18">
        <v>61247</v>
      </c>
    </row>
    <row r="802" spans="1:1" x14ac:dyDescent="0.25">
      <c r="A802" s="17">
        <v>61282</v>
      </c>
    </row>
    <row r="803" spans="1:1" x14ac:dyDescent="0.25">
      <c r="A803" s="18">
        <v>61303</v>
      </c>
    </row>
    <row r="804" spans="1:1" x14ac:dyDescent="0.25">
      <c r="A804" s="17">
        <v>61316</v>
      </c>
    </row>
    <row r="805" spans="1:1" x14ac:dyDescent="0.25">
      <c r="A805" s="18">
        <v>61356</v>
      </c>
    </row>
    <row r="806" spans="1:1" x14ac:dyDescent="0.25">
      <c r="A806" s="17">
        <v>61363</v>
      </c>
    </row>
    <row r="807" spans="1:1" x14ac:dyDescent="0.25">
      <c r="A807" s="18">
        <v>61427</v>
      </c>
    </row>
    <row r="808" spans="1:1" x14ac:dyDescent="0.25">
      <c r="A808" s="17">
        <v>61428</v>
      </c>
    </row>
    <row r="809" spans="1:1" x14ac:dyDescent="0.25">
      <c r="A809" s="18">
        <v>61473</v>
      </c>
    </row>
    <row r="810" spans="1:1" x14ac:dyDescent="0.25">
      <c r="A810" s="17">
        <v>61474</v>
      </c>
    </row>
    <row r="811" spans="1:1" x14ac:dyDescent="0.25">
      <c r="A811" s="18">
        <v>61484</v>
      </c>
    </row>
    <row r="812" spans="1:1" x14ac:dyDescent="0.25">
      <c r="A812" s="17">
        <v>61535</v>
      </c>
    </row>
    <row r="813" spans="1:1" x14ac:dyDescent="0.25">
      <c r="A813" s="18">
        <v>61613</v>
      </c>
    </row>
    <row r="814" spans="1:1" x14ac:dyDescent="0.25">
      <c r="A814" s="17">
        <v>61648</v>
      </c>
    </row>
    <row r="815" spans="1:1" x14ac:dyDescent="0.25">
      <c r="A815" s="18">
        <v>61669</v>
      </c>
    </row>
    <row r="816" spans="1:1" x14ac:dyDescent="0.25">
      <c r="A816" s="17">
        <v>61682</v>
      </c>
    </row>
    <row r="817" spans="1:1" x14ac:dyDescent="0.25">
      <c r="A817" s="18">
        <v>61722</v>
      </c>
    </row>
    <row r="818" spans="1:1" x14ac:dyDescent="0.25">
      <c r="A818" s="17">
        <v>61729</v>
      </c>
    </row>
    <row r="819" spans="1:1" x14ac:dyDescent="0.25">
      <c r="A819" s="18">
        <v>61784</v>
      </c>
    </row>
    <row r="820" spans="1:1" x14ac:dyDescent="0.25">
      <c r="A820" s="17">
        <v>61785</v>
      </c>
    </row>
    <row r="821" spans="1:1" x14ac:dyDescent="0.25">
      <c r="A821" s="18">
        <v>61830</v>
      </c>
    </row>
    <row r="822" spans="1:1" x14ac:dyDescent="0.25">
      <c r="A822" s="17">
        <v>61839</v>
      </c>
    </row>
    <row r="823" spans="1:1" x14ac:dyDescent="0.25">
      <c r="A823" s="18">
        <v>61849</v>
      </c>
    </row>
    <row r="824" spans="1:1" x14ac:dyDescent="0.25">
      <c r="A824" s="17">
        <v>61892</v>
      </c>
    </row>
    <row r="825" spans="1:1" x14ac:dyDescent="0.25">
      <c r="A825" s="18">
        <v>61978</v>
      </c>
    </row>
    <row r="826" spans="1:1" x14ac:dyDescent="0.25">
      <c r="A826" s="17">
        <v>62013</v>
      </c>
    </row>
    <row r="827" spans="1:1" x14ac:dyDescent="0.25">
      <c r="A827" s="18">
        <v>62034</v>
      </c>
    </row>
    <row r="828" spans="1:1" x14ac:dyDescent="0.25">
      <c r="A828" s="17">
        <v>62047</v>
      </c>
    </row>
    <row r="829" spans="1:1" x14ac:dyDescent="0.25">
      <c r="A829" s="18">
        <v>62087</v>
      </c>
    </row>
    <row r="830" spans="1:1" x14ac:dyDescent="0.25">
      <c r="A830" s="17">
        <v>62094</v>
      </c>
    </row>
    <row r="831" spans="1:1" x14ac:dyDescent="0.25">
      <c r="A831" s="18">
        <v>62134</v>
      </c>
    </row>
    <row r="832" spans="1:1" x14ac:dyDescent="0.25">
      <c r="A832" s="17">
        <v>62135</v>
      </c>
    </row>
    <row r="833" spans="1:1" x14ac:dyDescent="0.25">
      <c r="A833" s="18">
        <v>62180</v>
      </c>
    </row>
    <row r="834" spans="1:1" x14ac:dyDescent="0.25">
      <c r="A834" s="17">
        <v>62204</v>
      </c>
    </row>
    <row r="835" spans="1:1" x14ac:dyDescent="0.25">
      <c r="A835" s="18">
        <v>62214</v>
      </c>
    </row>
    <row r="836" spans="1:1" x14ac:dyDescent="0.25">
      <c r="A836" s="17">
        <v>62242</v>
      </c>
    </row>
    <row r="837" spans="1:1" x14ac:dyDescent="0.25">
      <c r="A837" s="18">
        <v>62343</v>
      </c>
    </row>
    <row r="838" spans="1:1" x14ac:dyDescent="0.25">
      <c r="A838" s="17">
        <v>62378</v>
      </c>
    </row>
    <row r="839" spans="1:1" x14ac:dyDescent="0.25">
      <c r="A839" s="18">
        <v>62399</v>
      </c>
    </row>
    <row r="840" spans="1:1" x14ac:dyDescent="0.25">
      <c r="A840" s="17">
        <v>62412</v>
      </c>
    </row>
    <row r="841" spans="1:1" x14ac:dyDescent="0.25">
      <c r="A841" s="18">
        <v>62452</v>
      </c>
    </row>
    <row r="842" spans="1:1" x14ac:dyDescent="0.25">
      <c r="A842" s="17">
        <v>62459</v>
      </c>
    </row>
    <row r="843" spans="1:1" x14ac:dyDescent="0.25">
      <c r="A843" s="18">
        <v>62519</v>
      </c>
    </row>
    <row r="844" spans="1:1" x14ac:dyDescent="0.25">
      <c r="A844" s="17">
        <v>62520</v>
      </c>
    </row>
    <row r="845" spans="1:1" x14ac:dyDescent="0.25">
      <c r="A845" s="18">
        <v>62565</v>
      </c>
    </row>
    <row r="846" spans="1:1" x14ac:dyDescent="0.25">
      <c r="A846" s="17">
        <v>62569</v>
      </c>
    </row>
    <row r="847" spans="1:1" x14ac:dyDescent="0.25">
      <c r="A847" s="18">
        <v>62579</v>
      </c>
    </row>
    <row r="848" spans="1:1" x14ac:dyDescent="0.25">
      <c r="A848" s="17">
        <v>62627</v>
      </c>
    </row>
    <row r="849" spans="1:1" x14ac:dyDescent="0.25">
      <c r="A849" s="18">
        <v>62708</v>
      </c>
    </row>
    <row r="850" spans="1:1" x14ac:dyDescent="0.25">
      <c r="A850" s="17">
        <v>62743</v>
      </c>
    </row>
    <row r="851" spans="1:1" x14ac:dyDescent="0.25">
      <c r="A851" s="18">
        <v>62764</v>
      </c>
    </row>
    <row r="852" spans="1:1" x14ac:dyDescent="0.25">
      <c r="A852" s="17">
        <v>62777</v>
      </c>
    </row>
    <row r="853" spans="1:1" x14ac:dyDescent="0.25">
      <c r="A853" s="18">
        <v>62817</v>
      </c>
    </row>
    <row r="854" spans="1:1" x14ac:dyDescent="0.25">
      <c r="A854" s="17">
        <v>62824</v>
      </c>
    </row>
    <row r="855" spans="1:1" x14ac:dyDescent="0.25">
      <c r="A855" s="18">
        <v>62876</v>
      </c>
    </row>
    <row r="856" spans="1:1" x14ac:dyDescent="0.25">
      <c r="A856" s="17">
        <v>62877</v>
      </c>
    </row>
    <row r="857" spans="1:1" x14ac:dyDescent="0.25">
      <c r="A857" s="18">
        <v>62922</v>
      </c>
    </row>
    <row r="858" spans="1:1" x14ac:dyDescent="0.25">
      <c r="A858" s="17">
        <v>62935</v>
      </c>
    </row>
    <row r="859" spans="1:1" x14ac:dyDescent="0.25">
      <c r="A859" s="18">
        <v>62945</v>
      </c>
    </row>
    <row r="860" spans="1:1" x14ac:dyDescent="0.25">
      <c r="A860" s="17">
        <v>62984</v>
      </c>
    </row>
    <row r="861" spans="1:1" x14ac:dyDescent="0.25">
      <c r="A861" s="18">
        <v>63074</v>
      </c>
    </row>
    <row r="862" spans="1:1" x14ac:dyDescent="0.25">
      <c r="A862" s="17">
        <v>63109</v>
      </c>
    </row>
    <row r="863" spans="1:1" x14ac:dyDescent="0.25">
      <c r="A863" s="18">
        <v>63130</v>
      </c>
    </row>
    <row r="864" spans="1:1" x14ac:dyDescent="0.25">
      <c r="A864" s="17">
        <v>63143</v>
      </c>
    </row>
    <row r="865" spans="1:1" x14ac:dyDescent="0.25">
      <c r="A865" s="18">
        <v>63183</v>
      </c>
    </row>
    <row r="866" spans="1:1" x14ac:dyDescent="0.25">
      <c r="A866" s="17">
        <v>63190</v>
      </c>
    </row>
    <row r="867" spans="1:1" x14ac:dyDescent="0.25">
      <c r="A867" s="18">
        <v>63226</v>
      </c>
    </row>
    <row r="868" spans="1:1" x14ac:dyDescent="0.25">
      <c r="A868" s="17">
        <v>63227</v>
      </c>
    </row>
    <row r="869" spans="1:1" x14ac:dyDescent="0.25">
      <c r="A869" s="18">
        <v>63272</v>
      </c>
    </row>
    <row r="870" spans="1:1" x14ac:dyDescent="0.25">
      <c r="A870" s="17">
        <v>63300</v>
      </c>
    </row>
    <row r="871" spans="1:1" x14ac:dyDescent="0.25">
      <c r="A871" s="18">
        <v>63310</v>
      </c>
    </row>
    <row r="872" spans="1:1" x14ac:dyDescent="0.25">
      <c r="A872" s="17">
        <v>63334</v>
      </c>
    </row>
    <row r="873" spans="1:1" x14ac:dyDescent="0.25">
      <c r="A873" s="18">
        <v>63439</v>
      </c>
    </row>
    <row r="874" spans="1:1" x14ac:dyDescent="0.25">
      <c r="A874" s="17">
        <v>63474</v>
      </c>
    </row>
    <row r="875" spans="1:1" x14ac:dyDescent="0.25">
      <c r="A875" s="18">
        <v>63495</v>
      </c>
    </row>
    <row r="876" spans="1:1" x14ac:dyDescent="0.25">
      <c r="A876" s="17">
        <v>63508</v>
      </c>
    </row>
    <row r="877" spans="1:1" x14ac:dyDescent="0.25">
      <c r="A877" s="18">
        <v>63548</v>
      </c>
    </row>
    <row r="878" spans="1:1" x14ac:dyDescent="0.25">
      <c r="A878" s="17">
        <v>63555</v>
      </c>
    </row>
    <row r="879" spans="1:1" x14ac:dyDescent="0.25">
      <c r="A879" s="18">
        <v>63611</v>
      </c>
    </row>
    <row r="880" spans="1:1" x14ac:dyDescent="0.25">
      <c r="A880" s="17">
        <v>63612</v>
      </c>
    </row>
    <row r="881" spans="1:1" x14ac:dyDescent="0.25">
      <c r="A881" s="18">
        <v>63657</v>
      </c>
    </row>
    <row r="882" spans="1:1" x14ac:dyDescent="0.25">
      <c r="A882" s="17">
        <v>63665</v>
      </c>
    </row>
    <row r="883" spans="1:1" x14ac:dyDescent="0.25">
      <c r="A883" s="18">
        <v>63675</v>
      </c>
    </row>
    <row r="884" spans="1:1" x14ac:dyDescent="0.25">
      <c r="A884" s="17">
        <v>63719</v>
      </c>
    </row>
    <row r="885" spans="1:1" x14ac:dyDescent="0.25">
      <c r="A885" s="18">
        <v>63804</v>
      </c>
    </row>
    <row r="886" spans="1:1" x14ac:dyDescent="0.25">
      <c r="A886" s="17">
        <v>63839</v>
      </c>
    </row>
    <row r="887" spans="1:1" x14ac:dyDescent="0.25">
      <c r="A887" s="18">
        <v>63860</v>
      </c>
    </row>
    <row r="888" spans="1:1" x14ac:dyDescent="0.25">
      <c r="A888" s="17">
        <v>63873</v>
      </c>
    </row>
    <row r="889" spans="1:1" x14ac:dyDescent="0.25">
      <c r="A889" s="18">
        <v>63913</v>
      </c>
    </row>
    <row r="890" spans="1:1" x14ac:dyDescent="0.25">
      <c r="A890" s="17">
        <v>63920</v>
      </c>
    </row>
    <row r="891" spans="1:1" x14ac:dyDescent="0.25">
      <c r="A891" s="18">
        <v>63968</v>
      </c>
    </row>
    <row r="892" spans="1:1" x14ac:dyDescent="0.25">
      <c r="A892" s="17">
        <v>63969</v>
      </c>
    </row>
    <row r="893" spans="1:1" x14ac:dyDescent="0.25">
      <c r="A893" s="18">
        <v>64014</v>
      </c>
    </row>
    <row r="894" spans="1:1" x14ac:dyDescent="0.25">
      <c r="A894" s="17">
        <v>64030</v>
      </c>
    </row>
    <row r="895" spans="1:1" x14ac:dyDescent="0.25">
      <c r="A895" s="18">
        <v>64040</v>
      </c>
    </row>
    <row r="896" spans="1:1" x14ac:dyDescent="0.25">
      <c r="A896" s="17">
        <v>64076</v>
      </c>
    </row>
    <row r="897" spans="1:1" x14ac:dyDescent="0.25">
      <c r="A897" s="18">
        <v>64169</v>
      </c>
    </row>
    <row r="898" spans="1:1" x14ac:dyDescent="0.25">
      <c r="A898" s="17">
        <v>64204</v>
      </c>
    </row>
    <row r="899" spans="1:1" x14ac:dyDescent="0.25">
      <c r="A899" s="18">
        <v>64225</v>
      </c>
    </row>
    <row r="900" spans="1:1" x14ac:dyDescent="0.25">
      <c r="A900" s="17">
        <v>64238</v>
      </c>
    </row>
    <row r="901" spans="1:1" x14ac:dyDescent="0.25">
      <c r="A901" s="18">
        <v>64278</v>
      </c>
    </row>
    <row r="902" spans="1:1" x14ac:dyDescent="0.25">
      <c r="A902" s="17">
        <v>64285</v>
      </c>
    </row>
    <row r="903" spans="1:1" x14ac:dyDescent="0.25">
      <c r="A903" s="18">
        <v>64346</v>
      </c>
    </row>
    <row r="904" spans="1:1" x14ac:dyDescent="0.25">
      <c r="A904" s="17">
        <v>64347</v>
      </c>
    </row>
    <row r="905" spans="1:1" x14ac:dyDescent="0.25">
      <c r="A905" s="18">
        <v>64392</v>
      </c>
    </row>
    <row r="906" spans="1:1" x14ac:dyDescent="0.25">
      <c r="A906" s="17">
        <v>64396</v>
      </c>
    </row>
    <row r="907" spans="1:1" x14ac:dyDescent="0.25">
      <c r="A907" s="18">
        <v>64406</v>
      </c>
    </row>
    <row r="908" spans="1:1" x14ac:dyDescent="0.25">
      <c r="A908" s="17">
        <v>64454</v>
      </c>
    </row>
    <row r="909" spans="1:1" x14ac:dyDescent="0.25">
      <c r="A909" s="18">
        <v>64535</v>
      </c>
    </row>
    <row r="910" spans="1:1" x14ac:dyDescent="0.25">
      <c r="A910" s="17">
        <v>64570</v>
      </c>
    </row>
    <row r="911" spans="1:1" x14ac:dyDescent="0.25">
      <c r="A911" s="18">
        <v>64591</v>
      </c>
    </row>
    <row r="912" spans="1:1" x14ac:dyDescent="0.25">
      <c r="A912" s="17">
        <v>64604</v>
      </c>
    </row>
    <row r="913" spans="1:1" x14ac:dyDescent="0.25">
      <c r="A913" s="18">
        <v>64644</v>
      </c>
    </row>
    <row r="914" spans="1:1" x14ac:dyDescent="0.25">
      <c r="A914" s="17">
        <v>64651</v>
      </c>
    </row>
    <row r="915" spans="1:1" x14ac:dyDescent="0.25">
      <c r="A915" s="18">
        <v>64703</v>
      </c>
    </row>
    <row r="916" spans="1:1" x14ac:dyDescent="0.25">
      <c r="A916" s="17">
        <v>64704</v>
      </c>
    </row>
    <row r="917" spans="1:1" x14ac:dyDescent="0.25">
      <c r="A917" s="18">
        <v>64749</v>
      </c>
    </row>
    <row r="918" spans="1:1" x14ac:dyDescent="0.25">
      <c r="A918" s="17">
        <v>64761</v>
      </c>
    </row>
    <row r="919" spans="1:1" x14ac:dyDescent="0.25">
      <c r="A919" s="18">
        <v>64771</v>
      </c>
    </row>
    <row r="920" spans="1:1" x14ac:dyDescent="0.25">
      <c r="A920" s="17">
        <v>64811</v>
      </c>
    </row>
    <row r="921" spans="1:1" x14ac:dyDescent="0.25">
      <c r="A921" s="18">
        <v>64900</v>
      </c>
    </row>
    <row r="922" spans="1:1" x14ac:dyDescent="0.25">
      <c r="A922" s="17">
        <v>64935</v>
      </c>
    </row>
    <row r="923" spans="1:1" x14ac:dyDescent="0.25">
      <c r="A923" s="18">
        <v>64956</v>
      </c>
    </row>
    <row r="924" spans="1:1" x14ac:dyDescent="0.25">
      <c r="A924" s="17">
        <v>64969</v>
      </c>
    </row>
    <row r="925" spans="1:1" x14ac:dyDescent="0.25">
      <c r="A925" s="18">
        <v>65009</v>
      </c>
    </row>
    <row r="926" spans="1:1" x14ac:dyDescent="0.25">
      <c r="A926" s="17">
        <v>65016</v>
      </c>
    </row>
    <row r="927" spans="1:1" x14ac:dyDescent="0.25">
      <c r="A927" s="18">
        <v>65060</v>
      </c>
    </row>
    <row r="928" spans="1:1" x14ac:dyDescent="0.25">
      <c r="A928" s="17">
        <v>65061</v>
      </c>
    </row>
    <row r="929" spans="1:1" x14ac:dyDescent="0.25">
      <c r="A929" s="18">
        <v>65106</v>
      </c>
    </row>
    <row r="930" spans="1:1" x14ac:dyDescent="0.25">
      <c r="A930" s="17">
        <v>65126</v>
      </c>
    </row>
    <row r="931" spans="1:1" x14ac:dyDescent="0.25">
      <c r="A931" s="18">
        <v>65136</v>
      </c>
    </row>
    <row r="932" spans="1:1" x14ac:dyDescent="0.25">
      <c r="A932" s="17">
        <v>65168</v>
      </c>
    </row>
    <row r="933" spans="1:1" x14ac:dyDescent="0.25">
      <c r="A933" s="18">
        <v>65265</v>
      </c>
    </row>
    <row r="934" spans="1:1" x14ac:dyDescent="0.25">
      <c r="A934" s="17">
        <v>65300</v>
      </c>
    </row>
    <row r="935" spans="1:1" x14ac:dyDescent="0.25">
      <c r="A935" s="18">
        <v>65321</v>
      </c>
    </row>
    <row r="936" spans="1:1" x14ac:dyDescent="0.25">
      <c r="A936" s="17">
        <v>65334</v>
      </c>
    </row>
    <row r="937" spans="1:1" x14ac:dyDescent="0.25">
      <c r="A937" s="18">
        <v>65374</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1 6 " ? > < D a t a M a s h u p   s q m i d = " 6 a a 0 1 4 b 7 - a a a 3 - 4 0 0 4 - b f 7 a - 6 c 3 f 0 c 8 4 9 e a c "   x m l n s = " h t t p : / / s c h e m a s . m i c r o s o f t . c o m / D a t a M a s h u p " > A A A A A B c D A A B Q S w M E F A A C A A g A s F P a S q z n 0 b G n A A A A + A A A A B I A H A B D b 2 5 m a W c v U G F j a 2 F n Z S 5 4 b W w g o h g A K K A U A A A A A A A A A A A A A A A A A A A A A A A A A A A A h Y / R C o I w G I V f R X b v t t a i k N 8 J d Z s Q B d G t z K U j n e J m 8 9 2 6 6 J F 6 h Y S y u u v y H L 4 D 3 3 n c 7 p A M d R V c V W d 1 Y 2 I 0 w x Q F y s g m 1 6 a I U e / O 4 Q o l A n a Z v G S F C k b Y 2 G i w O k a l c 2 1 E i P c e + z l u u o I w S m f k l G 4 P s l R 1 F m p j X W a k Q p 9 V / n + F B B x f M o J h v s B 8 S T l m n A G Z a k i 1 + S J s N M Y U y E 8 J m 7 5 y f a d E 6 8 L 1 H s g U g b x f i C d Q S w M E F A A C A A g A s F P a 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T 2 k o o i k e 4 D g A A A B E A A A A T A B w A R m 9 y b X V s Y X M v U 2 V j d G l v b j E u b S C i G A A o o B Q A A A A A A A A A A A A A A A A A A A A A A A A A A A A r T k 0 u y c z P U w i G 0 I b W A F B L A Q I t A B Q A A g A I A L B T 2 k q s 5 9 G x p w A A A P g A A A A S A A A A A A A A A A A A A A A A A A A A A A B D b 2 5 m a W c v U G F j a 2 F n Z S 5 4 b W x Q S w E C L Q A U A A I A C A C w U 9 p K D 8 r p q 6 Q A A A D p A A A A E w A A A A A A A A A A A A A A A A D z A A A A W 0 N v b n R l b n R f V H l w Z X N d L n h t b F B L A Q I t A B Q A A g A I A L B T 2 k 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q m D N 0 s y F 6 R q w a H a K f k M i m A A A A A A I A A A A A A B B m A A A A A Q A A I A A A A I m L C g m 6 Z W l Y 8 s R p E j S 5 l D M 0 0 x B L f 4 O D r n B / r / 1 j X x y h A A A A A A 6 A A A A A A g A A I A A A A B C w 0 9 W a y y P Z C 1 c c C j 8 3 D i N 5 s y t h u I Q G t X v C 1 e g m / 3 E A U A A A A C l m Y W U r V I l g c b 1 6 b l e U 2 x 9 C W E U S V W O I m r H C F X e s L B i / 8 1 O f 1 V c K x N E p i 6 K z U 2 u L f R b Z y L g k X C f h 1 l s d Q I F X 7 l t m W 3 E / W g s o p x b 7 w j E N v a + 8 Q A A A A F h V C b n M P x q p h 4 V L S J h d k M p 1 W Z z q u L K e m O 6 D q e S m A f o J G 7 4 / x 4 Q V x s X j l 9 W v z I 6 Q q W B R N 2 / 3 v v 5 v b X f I k 8 n M + a g = < / D a t a M a s h u p > 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customXml/itemProps2.xml><?xml version="1.0" encoding="utf-8"?>
<ds:datastoreItem xmlns:ds="http://schemas.openxmlformats.org/officeDocument/2006/customXml" ds:itemID="{BB847015-F086-4A70-ABDB-3F5761F707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48</vt:i4>
      </vt:variant>
    </vt:vector>
  </HeadingPairs>
  <TitlesOfParts>
    <vt:vector size="56" baseType="lpstr">
      <vt:lpstr>CAPA</vt:lpstr>
      <vt:lpstr>PARÂMETROS</vt:lpstr>
      <vt:lpstr>MENSAL</vt:lpstr>
      <vt:lpstr>PU_MÊS</vt:lpstr>
      <vt:lpstr>PU_DIA</vt:lpstr>
      <vt:lpstr>AGENDA</vt:lpstr>
      <vt:lpstr>Apoio_Index</vt:lpstr>
      <vt:lpstr>Apoio_Calculos</vt:lpstr>
      <vt:lpstr>Anual</vt:lpstr>
      <vt:lpstr>arred_am</vt:lpstr>
      <vt:lpstr>arred_cm</vt:lpstr>
      <vt:lpstr>arred_cma</vt:lpstr>
      <vt:lpstr>arred_fr</vt:lpstr>
      <vt:lpstr>arred_jur</vt:lpstr>
      <vt:lpstr>arred_PU</vt:lpstr>
      <vt:lpstr>arred_spread</vt:lpstr>
      <vt:lpstr>arred_sr</vt:lpstr>
      <vt:lpstr>arred_VNA</vt:lpstr>
      <vt:lpstr>base_calc</vt:lpstr>
      <vt:lpstr>Bimestral</vt:lpstr>
      <vt:lpstr>data_limit</vt:lpstr>
      <vt:lpstr>dia_ref</vt:lpstr>
      <vt:lpstr>dt_aniversário_atual</vt:lpstr>
      <vt:lpstr>dt_emissão</vt:lpstr>
      <vt:lpstr>dt_first</vt:lpstr>
      <vt:lpstr>dt_limit_boo</vt:lpstr>
      <vt:lpstr>dt_vencimento</vt:lpstr>
      <vt:lpstr>float</vt:lpstr>
      <vt:lpstr>holiday</vt:lpstr>
      <vt:lpstr>index</vt:lpstr>
      <vt:lpstr>index_def</vt:lpstr>
      <vt:lpstr>indice</vt:lpstr>
      <vt:lpstr>Mensal</vt:lpstr>
      <vt:lpstr>per_jur_n</vt:lpstr>
      <vt:lpstr>per_niver</vt:lpstr>
      <vt:lpstr>per_niver_n</vt:lpstr>
      <vt:lpstr>pgto_def</vt:lpstr>
      <vt:lpstr>pu</vt:lpstr>
      <vt:lpstr>Semestral</vt:lpstr>
      <vt:lpstr>spread</vt:lpstr>
      <vt:lpstr>Tabela_diaria</vt:lpstr>
      <vt:lpstr>MENSAL!Tabela_Mensal</vt:lpstr>
      <vt:lpstr>Tabela_PU_Mensal</vt:lpstr>
      <vt:lpstr>tipo_calc</vt:lpstr>
      <vt:lpstr>tipo_cm</vt:lpstr>
      <vt:lpstr>tipo_rem</vt:lpstr>
      <vt:lpstr>Trimestral</vt:lpstr>
      <vt:lpstr>trunc_am</vt:lpstr>
      <vt:lpstr>trunc_cm</vt:lpstr>
      <vt:lpstr>trunc_cma</vt:lpstr>
      <vt:lpstr>trunc_fr</vt:lpstr>
      <vt:lpstr>trunc_jur</vt:lpstr>
      <vt:lpstr>trunc_PU</vt:lpstr>
      <vt:lpstr>trunc_spread</vt:lpstr>
      <vt:lpstr>trunc_sr</vt:lpstr>
      <vt:lpstr>trunc_VNA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vbb</dc:creator>
  <cp:keywords/>
  <cp:lastModifiedBy>user001</cp:lastModifiedBy>
  <cp:lastPrinted>2017-05-19T16:12:14Z</cp:lastPrinted>
  <dcterms:created xsi:type="dcterms:W3CDTF">2017-05-19T13:08:37Z</dcterms:created>
  <dcterms:modified xsi:type="dcterms:W3CDTF">2017-08-15T14:15:53Z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