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wnloads\"/>
    </mc:Choice>
  </mc:AlternateContent>
  <xr:revisionPtr revIDLastSave="0" documentId="8_{741F5202-8AC4-4127-9D78-9C04E0BDA1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K14" i="3"/>
  <c r="K11" i="3"/>
  <c r="K12" i="3"/>
  <c r="K13" i="3"/>
  <c r="K10" i="3"/>
  <c r="C7" i="4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I18" i="4" l="1"/>
  <c r="H18" i="4"/>
  <c r="G18" i="4"/>
  <c r="F18" i="4"/>
  <c r="H7" i="4"/>
  <c r="F7" i="4"/>
  <c r="G7" i="4"/>
  <c r="C11" i="2"/>
  <c r="C10" i="2"/>
  <c r="C9" i="2"/>
  <c r="C8" i="2"/>
  <c r="C7" i="2"/>
  <c r="C6" i="2"/>
  <c r="D11" i="2"/>
  <c r="D10" i="2"/>
  <c r="D9" i="2"/>
  <c r="D8" i="2"/>
  <c r="D7" i="2"/>
  <c r="D6" i="2"/>
  <c r="C12" i="2" l="1"/>
  <c r="J18" i="4"/>
  <c r="J7" i="4"/>
  <c r="H8" i="4" s="1"/>
  <c r="D12" i="2"/>
  <c r="F8" i="4" l="1"/>
  <c r="G8" i="4"/>
  <c r="H10" i="4" s="1"/>
  <c r="M26" i="4" s="1"/>
  <c r="M36" i="4" s="1"/>
  <c r="E7" i="2"/>
  <c r="B16" i="2"/>
  <c r="B17" i="2"/>
  <c r="E6" i="2"/>
  <c r="E9" i="2"/>
  <c r="E11" i="2"/>
  <c r="D4" i="3" s="1"/>
  <c r="E10" i="2"/>
  <c r="E8" i="2"/>
  <c r="J8" i="4" l="1"/>
  <c r="E12" i="2"/>
  <c r="I19" i="4"/>
  <c r="M15" i="4"/>
  <c r="H19" i="4"/>
  <c r="G19" i="4"/>
  <c r="F19" i="4"/>
  <c r="I7" i="4"/>
  <c r="I8" i="4" s="1"/>
  <c r="J19" i="4" l="1"/>
</calcChain>
</file>

<file path=xl/sharedStrings.xml><?xml version="1.0" encoding="utf-8"?>
<sst xmlns="http://schemas.openxmlformats.org/spreadsheetml/2006/main" count="489" uniqueCount="79">
  <si>
    <t>TURMA 1DH</t>
  </si>
  <si>
    <t>Número</t>
  </si>
  <si>
    <t>Nome</t>
  </si>
  <si>
    <t>Grupo</t>
  </si>
  <si>
    <t>Pedro Coelho</t>
  </si>
  <si>
    <t>G37</t>
  </si>
  <si>
    <t>Visita Id</t>
  </si>
  <si>
    <t>Data de visita</t>
  </si>
  <si>
    <t>Tipo de apartamento</t>
  </si>
  <si>
    <t>Vendido S/N</t>
  </si>
  <si>
    <t>Luna Silva</t>
  </si>
  <si>
    <t>T4</t>
  </si>
  <si>
    <t>Não</t>
  </si>
  <si>
    <t>Diogo Moutinho</t>
  </si>
  <si>
    <t>T0</t>
  </si>
  <si>
    <t>Vasco Sousa</t>
  </si>
  <si>
    <t>T5</t>
  </si>
  <si>
    <t>Sérgio Rebelo</t>
  </si>
  <si>
    <t>T1</t>
  </si>
  <si>
    <t>Sim</t>
  </si>
  <si>
    <t>T3</t>
  </si>
  <si>
    <t>T2</t>
  </si>
  <si>
    <t>EXERCÍCIO 1</t>
  </si>
  <si>
    <t>Alinea A)</t>
  </si>
  <si>
    <t>X v.a. "Número de apartamentos vendidos após visita"</t>
  </si>
  <si>
    <t>TIPOLOGIA</t>
  </si>
  <si>
    <t>VISITADOS</t>
  </si>
  <si>
    <t>COMERCIALIZADOS</t>
  </si>
  <si>
    <t>a)</t>
  </si>
  <si>
    <t>Para calcular as percentagens de apartamentos de diferentes tipologias que foram comercializados precisamos de fazer:</t>
  </si>
  <si>
    <r>
      <t xml:space="preserve">Sendo assim, para </t>
    </r>
    <r>
      <rPr>
        <i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 é número total de vendidos e T0, T1, T2, T3, T4 e T5 é o respetivo tipo de apartamento temos que:</t>
    </r>
  </si>
  <si>
    <t xml:space="preserve">T0: </t>
  </si>
  <si>
    <t>TOTAL</t>
  </si>
  <si>
    <t>T1:</t>
  </si>
  <si>
    <t>T2:</t>
  </si>
  <si>
    <t>Alinea B)</t>
  </si>
  <si>
    <t>T3:</t>
  </si>
  <si>
    <t>Y v.a. "Ter sido comercializado um apartamento T0"</t>
  </si>
  <si>
    <t>T4:</t>
  </si>
  <si>
    <t>Total de vendas de todos os tipos de apartamentos =</t>
  </si>
  <si>
    <t>T5:</t>
  </si>
  <si>
    <t>P(Y) =</t>
  </si>
  <si>
    <t>Supondo que uma visita resultou em venda, para calcular a probabilidade de ter sido adquirido um apartamento T0:</t>
  </si>
  <si>
    <r>
      <rPr>
        <b/>
        <sz val="12"/>
        <color rgb="FF000000"/>
        <rFont val="Calibri"/>
        <family val="2"/>
      </rPr>
      <t>Resposta:</t>
    </r>
    <r>
      <rPr>
        <sz val="12"/>
        <color rgb="FF000000"/>
        <rFont val="Calibri"/>
        <family val="2"/>
      </rPr>
      <t xml:space="preserve">  A </t>
    </r>
    <r>
      <rPr>
        <i/>
        <sz val="12"/>
        <color rgb="FF000000"/>
        <rFont val="Calibri"/>
        <family val="2"/>
      </rPr>
      <t>probabilidade</t>
    </r>
    <r>
      <rPr>
        <sz val="12"/>
        <color rgb="FF000000"/>
        <rFont val="Calibri"/>
        <family val="2"/>
      </rPr>
      <t xml:space="preserve"> de ter sido </t>
    </r>
    <r>
      <rPr>
        <b/>
        <sz val="12"/>
        <color rgb="FF000000"/>
        <rFont val="Calibri"/>
        <family val="2"/>
      </rPr>
      <t>comprado</t>
    </r>
    <r>
      <rPr>
        <sz val="12"/>
        <color rgb="FF000000"/>
        <rFont val="Calibri"/>
        <family val="2"/>
      </rPr>
      <t xml:space="preserve"> um </t>
    </r>
    <r>
      <rPr>
        <b/>
        <sz val="12"/>
        <color rgb="FF000000"/>
        <rFont val="Calibri"/>
        <family val="2"/>
      </rPr>
      <t>T0</t>
    </r>
    <r>
      <rPr>
        <sz val="12"/>
        <color rgb="FF000000"/>
        <rFont val="Calibri"/>
        <family val="2"/>
      </rPr>
      <t xml:space="preserve"> é </t>
    </r>
    <r>
      <rPr>
        <b/>
        <sz val="12"/>
        <color rgb="FF000000"/>
        <rFont val="Calibri"/>
        <family val="2"/>
      </rPr>
      <t>0,1712</t>
    </r>
    <r>
      <rPr>
        <sz val="12"/>
        <color rgb="FF000000"/>
        <rFont val="Calibri"/>
        <family val="2"/>
      </rPr>
      <t>.</t>
    </r>
  </si>
  <si>
    <t>EXERCÍCIO 2</t>
  </si>
  <si>
    <t>Dados</t>
  </si>
  <si>
    <t>Valor</t>
  </si>
  <si>
    <r>
      <t xml:space="preserve">       X</t>
    </r>
    <r>
      <rPr>
        <sz val="14"/>
        <color rgb="FF000000"/>
        <rFont val="Cambria Math"/>
        <family val="1"/>
      </rPr>
      <t xml:space="preserve"> ~Bi (11;0,14)</t>
    </r>
  </si>
  <si>
    <t>n</t>
  </si>
  <si>
    <t>p</t>
  </si>
  <si>
    <t>Suponha que são selecionados aleatoriamente 14 clientes. Qual é a probabilidade de pelo menos metade ter comprado um apartamento T5 sabendo que pelo menos 3 clientes o tinham feito? Obs: Considere a percentagem obtida a partir da simulação fornecida como estimativa da probabilidade de um cliente comprar um apartamento T5.</t>
  </si>
  <si>
    <t>Alinea b)</t>
  </si>
  <si>
    <t>DIA</t>
  </si>
  <si>
    <t>QTD.</t>
  </si>
  <si>
    <t>Qual a probabilidade de em dois dias consecutivos serem encontrados 3 clientes que compraram um apartamento T5?</t>
  </si>
  <si>
    <t xml:space="preserve">  Z = "Número de clientes que compraram 3 T5 em 2 dias consecutivos"</t>
  </si>
  <si>
    <t xml:space="preserve">Situação 1 </t>
  </si>
  <si>
    <t xml:space="preserve">Comprar "2" T5 no 1º dia e "1" no 2º dia </t>
  </si>
  <si>
    <t>Situação 2</t>
  </si>
  <si>
    <t>Comprar "1" T5 no 1º dia e "2" no 2º dia</t>
  </si>
  <si>
    <t>Situação 3</t>
  </si>
  <si>
    <t>Comprar "0" T5 no 1º dia e "3" no 2º dia</t>
  </si>
  <si>
    <t>Situação 4</t>
  </si>
  <si>
    <t>Comprar "3" T5 no 1º dia e "0" no 2º dia</t>
  </si>
  <si>
    <t>Soma das 4 situações:</t>
  </si>
  <si>
    <t>OBSERVAÇÃO: Através da análise da tabela da esquerda, que conta, a partir de dados fornecidos pelo enunciado, a quantidade de apartamentos T5 que foram vendidos a cada dia no intervalo de 15/01/2022 a 15/03/2022, podemos observar que não existe nenhum caso onde em 2 dias consecutivos sejam vendidos 3 apartamentos, como demonstra a tabela acima. Sendo assim, verificamos que para todas as situações consideradas acima, o valor da sua probabilidade é ser 0, logo a soma das 4 situações também é 0.</t>
  </si>
  <si>
    <t xml:space="preserve">
</t>
  </si>
  <si>
    <t>3. Na simulação fornecida é apresentada uma sequência de dias e apartamentos de várias tipologias.</t>
  </si>
  <si>
    <t>Alínea a)</t>
  </si>
  <si>
    <t>𝑥</t>
  </si>
  <si>
    <t>Total</t>
  </si>
  <si>
    <t>Alínea b) ii.</t>
  </si>
  <si>
    <t>Freq. Absoluta</t>
  </si>
  <si>
    <t>Freq. Relativa</t>
  </si>
  <si>
    <t xml:space="preserve">Valor médio = </t>
  </si>
  <si>
    <t>Alínea b) i.</t>
  </si>
  <si>
    <t>R:</t>
  </si>
  <si>
    <t>Alínea b) iii.</t>
  </si>
  <si>
    <t>Uma vez que diariamente a média(λ) é 7,67,em 10 dias será: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</si>
</sst>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000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 (Body)"/>
    </font>
    <font>
      <i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mbria Math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vertical="center"/>
    </xf>
    <xf numFmtId="9" fontId="0" fillId="0" borderId="0" xfId="1" applyFont="1"/>
    <xf numFmtId="14" fontId="6" fillId="0" borderId="0" xfId="0" applyNumberFormat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2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2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/>
    </xf>
    <xf numFmtId="0" fontId="0" fillId="0" borderId="19" xfId="0" applyBorder="1"/>
    <xf numFmtId="0" fontId="6" fillId="7" borderId="1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8" fillId="6" borderId="16" xfId="2" applyFont="1" applyBorder="1"/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15" xfId="0" applyFill="1" applyBorder="1" applyAlignment="1">
      <alignment vertical="center" wrapText="1"/>
    </xf>
    <xf numFmtId="0" fontId="0" fillId="8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7" xfId="0" applyFill="1" applyBorder="1"/>
    <xf numFmtId="0" fontId="0" fillId="8" borderId="18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10" xfId="0" applyFill="1" applyBorder="1"/>
    <xf numFmtId="0" fontId="0" fillId="8" borderId="19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5" xfId="0" applyFill="1" applyBorder="1"/>
    <xf numFmtId="0" fontId="0" fillId="8" borderId="26" xfId="0" applyFill="1" applyBorder="1"/>
    <xf numFmtId="0" fontId="0" fillId="8" borderId="10" xfId="0" applyFill="1" applyBorder="1" applyAlignment="1">
      <alignment horizontal="center"/>
    </xf>
    <xf numFmtId="0" fontId="11" fillId="8" borderId="0" xfId="0" applyFont="1" applyFill="1"/>
    <xf numFmtId="0" fontId="0" fillId="8" borderId="19" xfId="0" applyFill="1" applyBorder="1"/>
    <xf numFmtId="0" fontId="0" fillId="8" borderId="24" xfId="0" applyFill="1" applyBorder="1"/>
    <xf numFmtId="0" fontId="0" fillId="8" borderId="15" xfId="0" applyFill="1" applyBorder="1"/>
    <xf numFmtId="0" fontId="0" fillId="8" borderId="12" xfId="0" applyFill="1" applyBorder="1" applyAlignment="1">
      <alignment horizontal="left" vertical="center" wrapText="1"/>
    </xf>
    <xf numFmtId="0" fontId="6" fillId="8" borderId="13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left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3" xfId="0" applyBorder="1"/>
    <xf numFmtId="165" fontId="6" fillId="2" borderId="13" xfId="0" applyNumberFormat="1" applyFont="1" applyFill="1" applyBorder="1" applyAlignment="1">
      <alignment horizontal="center" vertical="center"/>
    </xf>
    <xf numFmtId="165" fontId="6" fillId="2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8" borderId="15" xfId="0" applyFont="1" applyFill="1" applyBorder="1" applyAlignment="1">
      <alignment horizontal="center" wrapText="1"/>
    </xf>
    <xf numFmtId="0" fontId="0" fillId="8" borderId="30" xfId="0" applyFill="1" applyBorder="1"/>
    <xf numFmtId="0" fontId="6" fillId="7" borderId="31" xfId="0" applyFont="1" applyFill="1" applyBorder="1" applyAlignment="1">
      <alignment horizontal="center" vertical="center"/>
    </xf>
    <xf numFmtId="0" fontId="0" fillId="8" borderId="32" xfId="0" applyFill="1" applyBorder="1"/>
    <xf numFmtId="0" fontId="0" fillId="8" borderId="8" xfId="0" applyFill="1" applyBorder="1"/>
    <xf numFmtId="0" fontId="0" fillId="8" borderId="33" xfId="0" applyFill="1" applyBorder="1"/>
    <xf numFmtId="0" fontId="0" fillId="8" borderId="34" xfId="0" applyFill="1" applyBorder="1"/>
    <xf numFmtId="0" fontId="8" fillId="6" borderId="35" xfId="2" applyFont="1" applyBorder="1"/>
    <xf numFmtId="0" fontId="0" fillId="8" borderId="7" xfId="0" applyFill="1" applyBorder="1"/>
    <xf numFmtId="0" fontId="0" fillId="8" borderId="36" xfId="0" applyFill="1" applyBorder="1" applyAlignment="1">
      <alignment horizontal="right"/>
    </xf>
    <xf numFmtId="0" fontId="0" fillId="8" borderId="5" xfId="0" applyFill="1" applyBorder="1"/>
    <xf numFmtId="0" fontId="0" fillId="8" borderId="33" xfId="0" applyFill="1" applyBorder="1" applyAlignment="1">
      <alignment horizontal="center"/>
    </xf>
    <xf numFmtId="0" fontId="15" fillId="7" borderId="14" xfId="0" applyFont="1" applyFill="1" applyBorder="1" applyAlignment="1">
      <alignment horizontal="center" vertical="center"/>
    </xf>
    <xf numFmtId="0" fontId="0" fillId="0" borderId="25" xfId="0" applyBorder="1"/>
    <xf numFmtId="0" fontId="6" fillId="7" borderId="14" xfId="0" applyFont="1" applyFill="1" applyBorder="1" applyAlignment="1">
      <alignment horizontal="center" vertical="center"/>
    </xf>
    <xf numFmtId="0" fontId="3" fillId="0" borderId="17" xfId="0" applyFont="1" applyBorder="1"/>
    <xf numFmtId="0" fontId="0" fillId="0" borderId="36" xfId="0" applyBorder="1"/>
    <xf numFmtId="0" fontId="6" fillId="7" borderId="1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left"/>
    </xf>
    <xf numFmtId="0" fontId="16" fillId="8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37" xfId="0" applyFill="1" applyBorder="1" applyAlignment="1">
      <alignment horizontal="center"/>
    </xf>
    <xf numFmtId="0" fontId="0" fillId="7" borderId="37" xfId="0" applyFill="1" applyBorder="1"/>
    <xf numFmtId="0" fontId="0" fillId="7" borderId="3" xfId="0" applyFill="1" applyBorder="1"/>
    <xf numFmtId="0" fontId="0" fillId="0" borderId="34" xfId="0" applyBorder="1"/>
    <xf numFmtId="165" fontId="11" fillId="5" borderId="23" xfId="0" applyNumberFormat="1" applyFont="1" applyFill="1" applyBorder="1" applyAlignment="1">
      <alignment horizontal="center"/>
    </xf>
    <xf numFmtId="165" fontId="11" fillId="5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6" fillId="7" borderId="41" xfId="0" applyFont="1" applyFill="1" applyBorder="1" applyAlignment="1">
      <alignment horizontal="left" vertical="center" wrapText="1"/>
    </xf>
    <xf numFmtId="0" fontId="6" fillId="7" borderId="38" xfId="0" applyFont="1" applyFill="1" applyBorder="1" applyAlignment="1">
      <alignment horizontal="left" vertical="center" wrapText="1"/>
    </xf>
    <xf numFmtId="0" fontId="6" fillId="7" borderId="42" xfId="0" applyFont="1" applyFill="1" applyBorder="1" applyAlignment="1">
      <alignment horizontal="left" vertical="center" wrapText="1"/>
    </xf>
    <xf numFmtId="0" fontId="6" fillId="7" borderId="40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6" fillId="7" borderId="43" xfId="0" applyFont="1" applyFill="1" applyBorder="1" applyAlignment="1">
      <alignment horizontal="left" vertical="center" wrapText="1"/>
    </xf>
    <xf numFmtId="0" fontId="6" fillId="7" borderId="44" xfId="0" applyFont="1" applyFill="1" applyBorder="1" applyAlignment="1">
      <alignment horizontal="left" vertical="center" wrapText="1"/>
    </xf>
    <xf numFmtId="0" fontId="6" fillId="7" borderId="39" xfId="0" applyFont="1" applyFill="1" applyBorder="1" applyAlignment="1">
      <alignment horizontal="left" vertical="center" wrapText="1"/>
    </xf>
    <xf numFmtId="0" fontId="6" fillId="7" borderId="45" xfId="0" applyFont="1" applyFill="1" applyBorder="1" applyAlignment="1">
      <alignment horizontal="left" vertical="center" wrapText="1"/>
    </xf>
    <xf numFmtId="49" fontId="0" fillId="0" borderId="3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</cellXfs>
  <cellStyles count="3">
    <cellStyle name="20% - Cor6" xfId="2" builtinId="50"/>
    <cellStyle name="Normal" xfId="0" builtinId="0"/>
    <cellStyle name="Percentagem" xfId="1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\-yyyy;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\-yyyy;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1027132</xdr:colOff>
      <xdr:row>5</xdr:row>
      <xdr:rowOff>346411</xdr:rowOff>
    </xdr:from>
    <xdr:ext cx="5738542" cy="662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ixaDeTexto 1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10958532" y="3000711"/>
              <a:ext cx="5738542" cy="66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𝑄𝑢𝑎𝑛𝑡𝑖𝑑𝑎𝑑𝑒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𝑎𝑝𝑎𝑟𝑡𝑎𝑚𝑒𝑛𝑡𝑜𝑠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𝑢𝑚𝑎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𝑑𝑒𝑡𝑒𝑟𝑚𝑖𝑛𝑎𝑑𝑎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𝑡𝑖𝑝𝑜𝑙𝑜𝑔𝑖𝑎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𝑞𝑢𝑒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𝑓𝑜𝑟𝑎𝑚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𝑣𝑒𝑛𝑑𝑖𝑑𝑜𝑠</m:t>
                      </m:r>
                    </m:num>
                    <m:den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ú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𝑚𝑒𝑟𝑜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𝑎𝑝𝑎𝑟𝑡𝑎𝑚𝑒𝑛𝑡𝑜𝑠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𝑣𝑒𝑛𝑑𝑖𝑑𝑜𝑠</m:t>
                      </m:r>
                    </m:den>
                  </m:f>
                </m:oMath>
              </a14:m>
              <a:r>
                <a:rPr lang="en-US" sz="1200"/>
                <a:t> *</a:t>
              </a:r>
              <a:r>
                <a:rPr lang="en-US" sz="1200" baseline="0"/>
                <a:t> 100</a:t>
              </a:r>
              <a:endParaRPr lang="en-US" sz="1200"/>
            </a:p>
          </xdr:txBody>
        </xdr:sp>
      </mc:Choice>
      <mc:Fallback xmlns="">
        <xdr:sp macro="" textlink="">
          <xdr:nvSpPr>
            <xdr:cNvPr id="49" name="CaixaDeTexto 1">
              <a:extLst>
                <a:ext uri="{FF2B5EF4-FFF2-40B4-BE49-F238E27FC236}">
                  <a16:creationId xmlns:a16="http://schemas.microsoft.com/office/drawing/2014/main" id="{EAE4D5EF-DE20-DCDF-1138-394A809ED776}"/>
                </a:ext>
              </a:extLst>
            </xdr:cNvPr>
            <xdr:cNvSpPr txBox="1"/>
          </xdr:nvSpPr>
          <xdr:spPr>
            <a:xfrm>
              <a:off x="10958532" y="3000711"/>
              <a:ext cx="5738542" cy="662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pt-PT" sz="1200" b="0" i="0">
                  <a:latin typeface="Cambria Math" panose="02040503050406030204" pitchFamily="18" charset="0"/>
                </a:rPr>
                <a:t>𝑄𝑢𝑎𝑛𝑡𝑖𝑑𝑎𝑑𝑒 𝑑𝑒 𝑎𝑝𝑎𝑟𝑡𝑎𝑚𝑒𝑛𝑡𝑜𝑠 𝑑𝑒 𝑢𝑚𝑎 𝑑𝑒𝑡𝑒𝑟𝑚𝑖𝑛𝑎𝑑𝑎 𝑡𝑖𝑝𝑜𝑙𝑜𝑔𝑖𝑎 𝑞𝑢𝑒 𝑓𝑜𝑟𝑎𝑚 𝑣𝑒𝑛𝑑𝑖𝑑𝑜𝑠</a:t>
              </a:r>
              <a:r>
                <a:rPr lang="en-US" sz="1200" b="0" i="0">
                  <a:latin typeface="Cambria Math" panose="02040503050406030204" pitchFamily="18" charset="0"/>
                </a:rPr>
                <a:t>)/(</a:t>
              </a:r>
              <a:r>
                <a:rPr lang="pt-PT" sz="1200" b="0" i="0">
                  <a:latin typeface="Cambria Math" panose="02040503050406030204" pitchFamily="18" charset="0"/>
                </a:rPr>
                <a:t>𝑁ú𝑚𝑒𝑟𝑜 𝑡𝑜𝑡𝑎𝑙 𝑑𝑒 𝑎𝑝𝑎𝑟𝑡𝑎𝑚𝑒𝑛𝑡𝑜𝑠 𝑣𝑒𝑛𝑑𝑖𝑑𝑜𝑠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n-US" sz="1200"/>
                <a:t> *</a:t>
              </a:r>
              <a:r>
                <a:rPr lang="en-US" sz="1200" baseline="0"/>
                <a:t> 100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1992113</xdr:colOff>
      <xdr:row>10</xdr:row>
      <xdr:rowOff>56862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aixaDeTexto 10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8747595" y="3231862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19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=0,1712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0" name="CaixaDeTexto 10">
              <a:extLst>
                <a:ext uri="{FF2B5EF4-FFF2-40B4-BE49-F238E27FC236}">
                  <a16:creationId xmlns:a16="http://schemas.microsoft.com/office/drawing/2014/main" id="{DD4C1C3A-D6B5-641C-B0BA-2D09718DAF1F}"/>
                </a:ext>
              </a:extLst>
            </xdr:cNvPr>
            <xdr:cNvSpPr txBox="1"/>
          </xdr:nvSpPr>
          <xdr:spPr>
            <a:xfrm>
              <a:off x="8747595" y="3231862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𝑃(𝑇0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𝑉)=(𝑃(𝑇0∩𝑉) )/(𝑃(𝑉))=(𝑁ú𝑚𝑒𝑟𝑜 𝑑𝑒 𝑇0 𝑣𝑒𝑛𝑑𝑖𝑑𝑜𝑠)/(𝑇𝑜𝑡𝑎𝑙 𝑑𝑒 𝑉𝑒𝑛𝑑𝑖𝑑𝑜𝑠)=19/111=0,1712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1975723</xdr:colOff>
      <xdr:row>13</xdr:row>
      <xdr:rowOff>56899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aixaDeTexto 11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8734137" y="4538265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26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=0,2342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5" name="CaixaDeTexto 11">
              <a:extLst>
                <a:ext uri="{FF2B5EF4-FFF2-40B4-BE49-F238E27FC236}">
                  <a16:creationId xmlns:a16="http://schemas.microsoft.com/office/drawing/2014/main" id="{9DB0329A-CBC0-4872-84E9-9C930A25C154}"/>
                </a:ext>
              </a:extLst>
            </xdr:cNvPr>
            <xdr:cNvSpPr txBox="1"/>
          </xdr:nvSpPr>
          <xdr:spPr>
            <a:xfrm>
              <a:off x="8734137" y="4538265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𝑃(𝑇3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𝑉)=(𝑃(𝑇3∩𝑉) )/(𝑃(𝑉))=(𝑁ú𝑚𝑒𝑟𝑜 𝑑𝑒 𝑇3 𝑣𝑒𝑛𝑑𝑖𝑑𝑜𝑠)/(𝑇𝑜𝑡𝑎𝑙 𝑑𝑒 𝑉𝑒𝑛𝑑𝑖𝑑𝑜𝑠)=26/111=0,2342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1976967</xdr:colOff>
      <xdr:row>14</xdr:row>
      <xdr:rowOff>57878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ixaDeTexto 12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8735381" y="4981226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17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=0,1532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4" name="CaixaDeTexto 12">
              <a:extLst>
                <a:ext uri="{FF2B5EF4-FFF2-40B4-BE49-F238E27FC236}">
                  <a16:creationId xmlns:a16="http://schemas.microsoft.com/office/drawing/2014/main" id="{0A50FA4D-8A40-494C-9BBF-A0E8DE5021A4}"/>
                </a:ext>
              </a:extLst>
            </xdr:cNvPr>
            <xdr:cNvSpPr txBox="1"/>
          </xdr:nvSpPr>
          <xdr:spPr>
            <a:xfrm>
              <a:off x="8735381" y="4981226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𝑃(𝑇4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𝑉)=(𝑃(𝑇4∩𝑉) )/(𝑃(𝑉))=(𝑁ú𝑚𝑒𝑟𝑜 𝑑𝑒 𝑇4 𝑣𝑒𝑛𝑑𝑖𝑑𝑜𝑠)/(𝑇𝑜𝑡𝑎𝑙 𝑑𝑒 𝑉𝑒𝑛𝑑𝑖𝑑𝑜𝑠)=17/111=0,1532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1976882</xdr:colOff>
      <xdr:row>15</xdr:row>
      <xdr:rowOff>58099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ixaDeTexto 13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8735296" y="5423429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5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=0,1441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9" name="CaixaDeTexto 13">
              <a:extLst>
                <a:ext uri="{FF2B5EF4-FFF2-40B4-BE49-F238E27FC236}">
                  <a16:creationId xmlns:a16="http://schemas.microsoft.com/office/drawing/2014/main" id="{22C9E359-8159-4719-AF22-E25AE252D112}"/>
                </a:ext>
              </a:extLst>
            </xdr:cNvPr>
            <xdr:cNvSpPr txBox="1"/>
          </xdr:nvSpPr>
          <xdr:spPr>
            <a:xfrm>
              <a:off x="8735296" y="5423429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𝑃(𝑇5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𝑉)=(𝑃(𝑇5∩𝑉) )/(𝑃(𝑉))=(𝑁ú𝑚𝑒𝑟𝑜 𝑑𝑒 𝑇5 𝑣𝑒𝑛𝑑𝑖𝑑𝑜𝑠)/(𝑇𝑜𝑡𝑎𝑙 𝑑𝑒 𝑉𝑒𝑛𝑑𝑖𝑑𝑜𝑠)=16/111=0,1441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1983069</xdr:colOff>
      <xdr:row>11</xdr:row>
      <xdr:rowOff>59390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ixaDeTexto 14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8740120" y="3678076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17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=0,1532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3" name="CaixaDeTexto 14">
              <a:extLst>
                <a:ext uri="{FF2B5EF4-FFF2-40B4-BE49-F238E27FC236}">
                  <a16:creationId xmlns:a16="http://schemas.microsoft.com/office/drawing/2014/main" id="{66599446-5DC7-458B-BA82-C22469957E05}"/>
                </a:ext>
              </a:extLst>
            </xdr:cNvPr>
            <xdr:cNvSpPr txBox="1"/>
          </xdr:nvSpPr>
          <xdr:spPr>
            <a:xfrm>
              <a:off x="8740120" y="3678076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𝑃(𝑇1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𝑉)=(𝑃(𝑇1∩𝑉) )/(𝑃(𝑉))=(𝑁ú𝑚𝑒𝑟𝑜 𝑑𝑒 𝑇1 𝑣𝑒𝑛𝑑𝑖𝑑𝑜𝑠)/(𝑇𝑜𝑡𝑎𝑙 𝑑𝑒 𝑉𝑒𝑛𝑑𝑖𝑑𝑜𝑠)=17/111=0,1532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1965263</xdr:colOff>
      <xdr:row>12</xdr:row>
      <xdr:rowOff>55837</xdr:rowOff>
    </xdr:from>
    <xdr:ext cx="417133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ixaDeTexto 15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8723677" y="4095220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 \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2∩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ú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𝑚𝑒𝑟𝑜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𝑣𝑒𝑛𝑑𝑖𝑑𝑜𝑠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𝑉𝑒𝑛𝑑𝑖𝑑𝑜𝑠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=0,1441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8" name="CaixaDeTexto 15">
              <a:extLst>
                <a:ext uri="{FF2B5EF4-FFF2-40B4-BE49-F238E27FC236}">
                  <a16:creationId xmlns:a16="http://schemas.microsoft.com/office/drawing/2014/main" id="{3D394038-A1A0-4821-A3DF-8D526A351E9B}"/>
                </a:ext>
              </a:extLst>
            </xdr:cNvPr>
            <xdr:cNvSpPr txBox="1"/>
          </xdr:nvSpPr>
          <xdr:spPr>
            <a:xfrm>
              <a:off x="8723677" y="4095220"/>
              <a:ext cx="417133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𝑃(𝑇2 \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𝑉)=(𝑃(𝑇2∩𝑉) )/(𝑃(𝑉))=(𝑁ú𝑚𝑒𝑟𝑜 𝑑𝑒 𝑇2 𝑣𝑒𝑛𝑑𝑖𝑑𝑜𝑠)/(𝑇𝑜𝑡𝑎𝑙 𝑑𝑒 𝑉𝑒𝑛𝑑𝑖𝑑𝑜𝑠)=16/111=0,1441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42470</xdr:colOff>
      <xdr:row>19</xdr:row>
      <xdr:rowOff>83634</xdr:rowOff>
    </xdr:from>
    <xdr:ext cx="7560654" cy="874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ixaDeTexto 459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10016203" y="8888967"/>
              <a:ext cx="7560654" cy="874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0 \ 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 \ </m:t>
                        </m:r>
                        <m:r>
                          <m:rPr>
                            <m:sty m:val="p"/>
                          </m:rPr>
                          <a:rPr lang="pt-PT" sz="1200" b="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pt-PT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0 ∩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) 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∩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den>
                    </m:f>
                    <m:r>
                      <a:rPr lang="pt-PT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ú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𝑚𝑒𝑟𝑜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𝑑𝑒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𝑣𝑒𝑛𝑑𝑖𝑑𝑜𝑠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ú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𝑚𝑒𝑟𝑜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𝑣𝑖𝑠𝑖𝑡𝑎𝑠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ú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𝑚𝑒𝑟𝑜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𝑎𝑝𝑎𝑟𝑡𝑎𝑚𝑒𝑛𝑡𝑜𝑠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𝑣𝑒𝑛𝑑𝑖𝑑𝑜𝑠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ú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𝑚𝑒𝑟𝑜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𝑣𝑖𝑠𝑖𝑡𝑎𝑠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</m:den>
                        </m:f>
                      </m:den>
                    </m:f>
                    <m:r>
                      <a:rPr lang="pt-PT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19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200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111</m:t>
                            </m:r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</a:rPr>
                              <m:t>200</m:t>
                            </m:r>
                          </m:den>
                        </m:f>
                      </m:den>
                    </m:f>
                    <m:r>
                      <a:rPr lang="pt-PT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19</m:t>
                        </m:r>
                      </m:num>
                      <m:den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111</m:t>
                        </m:r>
                      </m:den>
                    </m:f>
                    <m:r>
                      <a:rPr lang="pt-PT" sz="1200" b="0" i="1">
                        <a:latin typeface="Cambria Math" panose="02040503050406030204" pitchFamily="18" charset="0"/>
                      </a:rPr>
                      <m:t>=0,1712</m:t>
                    </m:r>
                  </m:oMath>
                </m:oMathPara>
              </a14:m>
              <a:endParaRPr lang="pt-PT" sz="12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6" name="CaixaDeTexto 459">
              <a:extLst>
                <a:ext uri="{FF2B5EF4-FFF2-40B4-BE49-F238E27FC236}">
                  <a16:creationId xmlns:a16="http://schemas.microsoft.com/office/drawing/2014/main" id="{400B0953-0E10-C728-818E-B0C35D0F7E90}"/>
                </a:ext>
              </a:extLst>
            </xdr:cNvPr>
            <xdr:cNvSpPr txBox="1"/>
          </xdr:nvSpPr>
          <xdr:spPr>
            <a:xfrm>
              <a:off x="10016203" y="8888967"/>
              <a:ext cx="7560654" cy="874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pt-PT" sz="1200" b="0" i="0">
                  <a:latin typeface="Cambria Math" panose="02040503050406030204" pitchFamily="18" charset="0"/>
                </a:rPr>
                <a:t>𝑃(𝑇0 \ 𝑇)</a:t>
              </a:r>
              <a:r>
                <a:rPr lang="en-US" sz="1200" b="0" i="0">
                  <a:latin typeface="Cambria Math" panose="02040503050406030204" pitchFamily="18" charset="0"/>
                </a:rPr>
                <a:t>)/(</a:t>
              </a:r>
              <a:r>
                <a:rPr lang="pt-PT" sz="1200" b="0" i="0">
                  <a:latin typeface="Cambria Math" panose="02040503050406030204" pitchFamily="18" charset="0"/>
                </a:rPr>
                <a:t>𝑃(𝑉 \ T)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pt-PT" sz="1200" b="0" i="0">
                  <a:latin typeface="Cambria Math" panose="02040503050406030204" pitchFamily="18" charset="0"/>
                </a:rPr>
                <a:t>=((𝑃(𝑇0 ∩ 𝑇) )/(𝑃(𝑇)))/((𝑃(𝑉 ∩ 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𝑇))/(</a:t>
              </a:r>
              <a:r>
                <a:rPr lang="pt-PT" sz="1200" b="0" i="0">
                  <a:latin typeface="Cambria Math" panose="02040503050406030204" pitchFamily="18" charset="0"/>
                </a:rPr>
                <a:t>𝑃(𝑇)))=  ((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𝑁ú𝑚𝑒𝑟𝑜 𝑑𝑒 𝑇0 𝑣𝑒𝑛𝑑𝑖𝑑𝑜𝑠)/(</a:t>
              </a:r>
              <a:r>
                <a:rPr lang="pt-PT" sz="1200" b="0" i="0">
                  <a:latin typeface="Cambria Math" panose="02040503050406030204" pitchFamily="18" charset="0"/>
                </a:rPr>
                <a:t>𝑁ú𝑚𝑒𝑟𝑜 𝑑𝑒 𝑣𝑖𝑠𝑖𝑡𝑎𝑠 𝑡𝑜𝑡𝑎𝑙))/((𝑁ú𝑚𝑒𝑟𝑜 𝑡𝑜𝑡𝑎𝑙 𝑑𝑒 𝑎𝑝𝑎𝑟𝑡𝑎𝑚𝑒𝑛𝑡𝑜𝑠 𝑣𝑒𝑛𝑑𝑖𝑑𝑜𝑠)/(𝑁ú𝑚𝑒𝑟𝑜 𝑑𝑒 𝑣𝑖𝑠𝑖𝑡𝑎𝑠 𝑡𝑜𝑡𝑎𝑙))=(19/200)/(111/200)=19/111=0,1712</a:t>
              </a:r>
              <a:endParaRPr lang="pt-PT" sz="12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733425</xdr:colOff>
      <xdr:row>1</xdr:row>
      <xdr:rowOff>552450</xdr:rowOff>
    </xdr:from>
    <xdr:ext cx="3286125" cy="1800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255">
              <a:extLst>
                <a:ext uri="{FF2B5EF4-FFF2-40B4-BE49-F238E27FC236}">
                  <a16:creationId xmlns:a16="http://schemas.microsoft.com/office/drawing/2014/main" id="{F29FDEA5-8E3B-F4EE-1C96-9F3864BCEC6F}"/>
                </a:ext>
              </a:extLst>
            </xdr:cNvPr>
            <xdr:cNvSpPr txBox="1"/>
          </xdr:nvSpPr>
          <xdr:spPr>
            <a:xfrm>
              <a:off x="7267575" y="990600"/>
              <a:ext cx="3286125" cy="1800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3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3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</a:rPr>
                          <m:t>+3 ≥7</m:t>
                        </m:r>
                      </m:e>
                    </m:d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=1 −</m:t>
                    </m:r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+3 &lt;7</m:t>
                        </m:r>
                      </m:e>
                    </m:d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=1 −</m:t>
                    </m:r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+3 ≤6</m:t>
                        </m:r>
                      </m:e>
                    </m:d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=1 −</m:t>
                    </m:r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≤3</m:t>
                        </m:r>
                      </m:e>
                    </m:d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noBar"/>
                                <m:ctrlPr>
                                  <a:rPr lang="pt-PT" sz="13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3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pt-PT" sz="13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sSup>
                          <m:sSupPr>
                            <m:ctrlP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 </m:t>
                        </m:r>
                      </m:e>
                    </m:nary>
                  </m:oMath>
                  <m:oMath xmlns:m="http://schemas.openxmlformats.org/officeDocument/2006/math"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=1 − 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11</m:t>
                            </m:r>
                          </m:num>
                          <m:den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∗0,14</m:t>
                        </m:r>
                      </m:e>
                      <m:sup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3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1−0,14</m:t>
                            </m:r>
                          </m:e>
                        </m:d>
                      </m:e>
                      <m:sup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11−3</m:t>
                        </m:r>
                      </m:sup>
                    </m:sSup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  <m:oMath xmlns:m="http://schemas.openxmlformats.org/officeDocument/2006/math"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=1 −</m:t>
                    </m:r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≤3</m:t>
                        </m:r>
                      </m:e>
                    </m:d>
                    <m:r>
                      <a:rPr lang="pt-PT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PT" sz="13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57" name="TextBox 255">
              <a:extLst>
                <a:ext uri="{FF2B5EF4-FFF2-40B4-BE49-F238E27FC236}">
                  <a16:creationId xmlns:a16="http://schemas.microsoft.com/office/drawing/2014/main" id="{F29FDEA5-8E3B-F4EE-1C96-9F3864BCEC6F}"/>
                </a:ext>
              </a:extLst>
            </xdr:cNvPr>
            <xdr:cNvSpPr txBox="1"/>
          </xdr:nvSpPr>
          <xdr:spPr>
            <a:xfrm>
              <a:off x="7264601" y="1058596"/>
              <a:ext cx="3255708" cy="1590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300" b="0" i="0">
                  <a:latin typeface="Cambria Math" panose="02040503050406030204" pitchFamily="18" charset="0"/>
                </a:rPr>
                <a:t>𝑃(𝑋+3 ≥7)</a:t>
              </a:r>
              <a:r>
                <a:rPr lang="pt-PT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=1 −𝑃(𝑋+3 &lt;7)=</a:t>
              </a:r>
              <a:br>
                <a:rPr lang="pt-PT" sz="1300" b="0" i="1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pt-PT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=1 −𝑃(𝑋+3 ≤6)=1 −𝑃(𝑋 ≤3)=</a:t>
              </a:r>
              <a:br>
                <a:rPr lang="pt-PT" sz="1300" b="0" i="1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pt-PT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=1−∑_(𝑘=0)^𝑛▒〖(𝑛¦𝑘) 𝑥^𝑘 𝑎^(𝑛−𝑘)= 〗</a:t>
              </a:r>
              <a:br>
                <a:rPr lang="pt-PT" sz="1300" b="0" i="1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pt-PT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=1 − (11¦3) 〖∗0,14〗^3∗(1−0,14)^(11−3)=</a:t>
              </a:r>
              <a:br>
                <a:rPr lang="pt-PT" sz="1300" b="0" i="1">
                  <a:latin typeface="Cambria Math" panose="02040503050406030204" pitchFamily="18" charset="0"/>
                  <a:ea typeface="Cambria Math" panose="02040503050406030204" pitchFamily="18" charset="0"/>
                </a:rPr>
              </a:br>
              <a:r>
                <a:rPr lang="pt-PT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=1 −𝑃(𝑋 ≤3)=</a:t>
              </a:r>
              <a:endParaRPr lang="pt-PT" sz="13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101600</xdr:rowOff>
    </xdr:to>
    <xdr:sp macro="" textlink="">
      <xdr:nvSpPr>
        <xdr:cNvPr id="2049" name="AutoShape 1" descr="data:image/png;base64,iVBORw0KGgoAAAANSUhEUgAAAVQAAAAfCAYAAAC4ejWuAAAAAXNSR0IArs4c6QAABDRJREFUeF7tmzuvTUEYht/zC8TlF7gUEqJwiYJGgZDoxK2REEJUEiQupWuiESSEREeikxAUFDSCQu1SiBKJX0BemY+xrLX2mZNZJ9vx7Ooke+Zba541+1nffDNnQnwgAAEIQKAKgYkqUQgCAQhAAAJCqEwCCEAAApUIINRKIAkDAQhAoE2ocyVdkXRZ0vMCRNsl3Zb0StLKgn40hQAEIDAUge8dgRdI+tBz0f2S9kqaLWlhardG0rOWPu+jTVOo7nAvBVlbKFRf53S62Insoi8l3ZB0bShixIUABCDQQsA+OyTJyV58rqY/DnYQc0L5UJIleVbSm6zdUUnfGi57J+mkpDtulwt1k6Qlki5IstWnIlTfyCVJD3i8EIAABMaMwPwkyj632WHOXLuEmw/JoragF0n60hRq3nCyQnVafESS0+czko5LmpeCR3r8Kx1OF/Cg3HZbGpztvlRSntWO2XPgdiAAgRlAwCvo9T0lyXBWOGzUkL36fpy7q2tTajJCtUydEm9JpQGnvBZrXj/1AFyDCNs7nX6RbuKUpFlJqpt7stquGkg+2BiH3y4bRlCIt1NJW6f650fEPZay+646S979kaSNkkraun8Ji5K2Q7EYitu4sBiKW8m8KGk7LtxK5kVJ276fqN3zNrno5/K85eNs0/6yKJ192l3+re6KDDTrE9z/qMVOVahtN9dWP/WEuxX1BUmGsy8r8jrO5yTivgLxqDcF30MAAhDoIxDL8zk9jewrO8mbUa6dLpP0NPmrWQKwfB0rr892nkMdlaG63nq/UYO11S9m8oy3YW5wt7mbMjl/7ziuucYuGlMCAhCAwBAEvHl0PXNP2zUs1CeNNk4Ul6cVZfTprMVONUN1prkuu0hb+hsnBvI3QlPUkykAD7V0Zbn2e1NyKBYly7V/cek6FLcSFiVt/9clfySAo45KRSmgeSrAAnWJLj6WrPeA/koEu86hehm+o5Ft5kaP+ql3txZL2inpQNqQOpyKtCFd1xZXp6MGXyWdk3RT0h5JW1PG+lHSpykc0xriTUZMCEBgZhHoS9z83evkrBBv7LNEUujlfsi2txbbFKqDr0rFWCN1QTavgQbmOKu1QpKFaUG64OsdfZvcRwji5vKibn7433UKbyB5s6dP3jPr0TIaCEBgugn0lTCbso19Hmez9lmzTBCS/XVUKh8M/3o63Y+W60EAAuNEwLXV3bVWxwh1nB4t9wIBCEwngaiVdh2jKr4XhFqMjA4QgAAE2gkgVGYGBCAAgUoEEGolkISBAAQggFCZAxCAAAQqEUColUASBgIQgABCZQ5AAAIQqEQAoVYCSRgIQAACCJU5AAEIQKASAYRaCSRhIAABCCBU5gAEIACBSgQQaiWQhIEABCCAUJkDEIAABCoRQKiVQBIGAhCAAEJlDkAAAhCoRAChVgJJGAhAAAI/ADZQ9yCpHMbWAAAAAElFTkSuQmCC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4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101600</xdr:rowOff>
    </xdr:to>
    <xdr:sp macro="" textlink="">
      <xdr:nvSpPr>
        <xdr:cNvPr id="2050" name="AutoShape 2" descr="data:image/png;base64,iVBORw0KGgoAAAANSUhEUgAAAVQAAAAfCAYAAAC4ejWuAAAAAXNSR0IArs4c6QAABDRJREFUeF7tmzuvTUEYht/zC8TlF7gUEqJwiYJGgZDoxK2REEJUEiQupWuiESSEREeikxAUFDSCQu1SiBKJX0BemY+xrLX2mZNZJ9vx7Ooke+Zba541+1nffDNnQnwgAAEIQKAKgYkqUQgCAQhAAAJCqEwCCEAAApUIINRKIAkDAQhAoE2ocyVdkXRZ0vMCRNsl3Zb0StLKgn40hQAEIDAUge8dgRdI+tBz0f2S9kqaLWlhardG0rOWPu+jTVOo7nAvBVlbKFRf53S62Insoi8l3ZB0bShixIUABCDQQsA+OyTJyV58rqY/DnYQc0L5UJIleVbSm6zdUUnfGi57J+mkpDtulwt1k6Qlki5IstWnIlTfyCVJD3i8EIAABMaMwPwkyj632WHOXLuEmw/JoragF0n60hRq3nCyQnVafESS0+czko5LmpeCR3r8Kx1OF/Cg3HZbGpztvlRSntWO2XPgdiAAgRlAwCvo9T0lyXBWOGzUkL36fpy7q2tTajJCtUydEm9JpQGnvBZrXj/1AFyDCNs7nX6RbuKUpFlJqpt7stquGkg+2BiH3y4bRlCIt1NJW6f650fEPZay+646S979kaSNkkraun8Ji5K2Q7EYitu4sBiKW8m8KGk7LtxK5kVJ276fqN3zNrno5/K85eNs0/6yKJ192l3+re6KDDTrE9z/qMVOVahtN9dWP/WEuxX1BUmGsy8r8jrO5yTivgLxqDcF30MAAhDoIxDL8zk9jewrO8mbUa6dLpP0NPmrWQKwfB0rr892nkMdlaG63nq/UYO11S9m8oy3YW5wt7mbMjl/7ziuucYuGlMCAhCAwBAEvHl0PXNP2zUs1CeNNk4Ul6cVZfTprMVONUN1prkuu0hb+hsnBvI3QlPUkykAD7V0Zbn2e1NyKBYly7V/cek6FLcSFiVt/9clfySAo45KRSmgeSrAAnWJLj6WrPeA/koEu86hehm+o5Ft5kaP+ql3txZL2inpQNqQOpyKtCFd1xZXp6MGXyWdk3RT0h5JW1PG+lHSpykc0xriTUZMCEBgZhHoS9z83evkrBBv7LNEUujlfsi2txbbFKqDr0rFWCN1QTavgQbmOKu1QpKFaUG64OsdfZvcRwji5vKibn7433UKbyB5s6dP3jPr0TIaCEBgugn0lTCbso19Hmez9lmzTBCS/XVUKh8M/3o63Y+W60EAAuNEwLXV3bVWxwh1nB4t9wIBCEwngaiVdh2jKr4XhFqMjA4QgAAE2gkgVGYGBCAAgUoEEGolkISBAAQggFCZAxCAAAQqEUColUASBgIQgABCZQ5AAAIQqEQAoVYCSRgIQAACCJU5AAEIQKASAYRaCSRhIAABCCBU5gAEIACBSgQQaiWQhIEABCCAUJkDEIAABCoRQKiVQBIGAhCAAEJlDkAAAhCoRAChVgJJGAhAAAI/ADZQ9yCpHMbWAAAAAElFTkSuQmCC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4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101600</xdr:rowOff>
    </xdr:to>
    <xdr:sp macro="" textlink="">
      <xdr:nvSpPr>
        <xdr:cNvPr id="2053" name="AutoShape 5" descr="data:image/png;base64,iVBORw0KGgoAAAANSUhEUgAAAVQAAAAfCAYAAAC4ejWuAAAAAXNSR0IArs4c6QAABDRJREFUeF7tmzuvTUEYht/zC8TlF7gUEqJwiYJGgZDoxK2REEJUEiQupWuiESSEREeikxAUFDSCQu1SiBKJX0BemY+xrLX2mZNZJ9vx7Ooke+Zba541+1nffDNnQnwgAAEIQKAKgYkqUQgCAQhAAAJCqEwCCEAAApUIINRKIAkDAQhAoE2ocyVdkXRZ0vMCRNsl3Zb0StLKgn40hQAEIDAUge8dgRdI+tBz0f2S9kqaLWlhardG0rOWPu+jTVOo7nAvBVlbKFRf53S62Insoi8l3ZB0bShixIUABCDQQsA+OyTJyV58rqY/DnYQc0L5UJIleVbSm6zdUUnfGi57J+mkpDtulwt1k6Qlki5IstWnIlTfyCVJD3i8EIAABMaMwPwkyj632WHOXLuEmw/JoragF0n60hRq3nCyQnVafESS0+czko5LmpeCR3r8Kx1OF/Cg3HZbGpztvlRSntWO2XPgdiAAgRlAwCvo9T0lyXBWOGzUkL36fpy7q2tTajJCtUydEm9JpQGnvBZrXj/1AFyDCNs7nX6RbuKUpFlJqpt7stquGkg+2BiH3y4bRlCIt1NJW6f650fEPZay+646S979kaSNkkraun8Ji5K2Q7EYitu4sBiKW8m8KGk7LtxK5kVJ276fqN3zNrno5/K85eNs0/6yKJ192l3+re6KDDTrE9z/qMVOVahtN9dWP/WEuxX1BUmGsy8r8jrO5yTivgLxqDcF30MAAhDoIxDL8zk9jewrO8mbUa6dLpP0NPmrWQKwfB0rr892nkMdlaG63nq/UYO11S9m8oy3YW5wt7mbMjl/7ziuucYuGlMCAhCAwBAEvHl0PXNP2zUs1CeNNk4Ul6cVZfTprMVONUN1prkuu0hb+hsnBvI3QlPUkykAD7V0Zbn2e1NyKBYly7V/cek6FLcSFiVt/9clfySAo45KRSmgeSrAAnWJLj6WrPeA/koEu86hehm+o5Ft5kaP+ql3txZL2inpQNqQOpyKtCFd1xZXp6MGXyWdk3RT0h5JW1PG+lHSpykc0xriTUZMCEBgZhHoS9z83evkrBBv7LNEUujlfsi2txbbFKqDr0rFWCN1QTavgQbmOKu1QpKFaUG64OsdfZvcRwji5vKibn7433UKbyB5s6dP3jPr0TIaCEBgugn0lTCbso19Hmez9lmzTBCS/XVUKh8M/3o63Y+W60EAAuNEwLXV3bVWxwh1nB4t9wIBCEwngaiVdh2jKr4XhFqMjA4QgAAE2gkgVGYGBCAAgUoEEGolkISBAAQggFCZAxCAAAQqEUColUASBgIQgABCZQ5AAAIQqEQAoVYCSRgIQAACCJU5AAEIQKASAYRaCSRhIAABCCBU5gAEIACBSgQQaiWQhIEABCCAUJkDEIAABCoRQKiVQBIGAhCAAEJlDkAAAhCoRAChVgJJGAhAAAI/ADZQ9yCpHMbWAAAAAElFTkSuQmCC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47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101600</xdr:rowOff>
    </xdr:to>
    <xdr:sp macro="" textlink="">
      <xdr:nvSpPr>
        <xdr:cNvPr id="2054" name="AutoShape 6" descr="data:image/png;base64,iVBORw0KGgoAAAANSUhEUgAAAVQAAAAfCAYAAAC4ejWuAAAAAXNSR0IArs4c6QAABDRJREFUeF7tmzuvTUEYht/zC8TlF7gUEqJwiYJGgZDoxK2REEJUEiQupWuiESSEREeikxAUFDSCQu1SiBKJX0BemY+xrLX2mZNZJ9vx7Ooke+Zba541+1nffDNnQnwgAAEIQKAKgYkqUQgCAQhAAAJCqEwCCEAAApUIINRKIAkDAQhAoE2ocyVdkXRZ0vMCRNsl3Zb0StLKgn40hQAEIDAUge8dgRdI+tBz0f2S9kqaLWlhardG0rOWPu+jTVOo7nAvBVlbKFRf53S62Insoi8l3ZB0bShixIUABCDQQsA+OyTJyV58rqY/DnYQc0L5UJIleVbSm6zdUUnfGi57J+mkpDtulwt1k6Qlki5IstWnIlTfyCVJD3i8EIAABMaMwPwkyj632WHOXLuEmw/JoragF0n60hRq3nCyQnVafESS0+czko5LmpeCR3r8Kx1OF/Cg3HZbGpztvlRSntWO2XPgdiAAgRlAwCvo9T0lyXBWOGzUkL36fpy7q2tTajJCtUydEm9JpQGnvBZrXj/1AFyDCNs7nX6RbuKUpFlJqpt7stquGkg+2BiH3y4bRlCIt1NJW6f650fEPZay+646S979kaSNkkraun8Ji5K2Q7EYitu4sBiKW8m8KGk7LtxK5kVJ276fqN3zNrno5/K85eNs0/6yKJ192l3+re6KDDTrE9z/qMVOVahtN9dWP/WEuxX1BUmGsy8r8jrO5yTivgLxqDcF30MAAhDoIxDL8zk9jewrO8mbUa6dLpP0NPmrWQKwfB0rr892nkMdlaG63nq/UYO11S9m8oy3YW5wt7mbMjl/7ziuucYuGlMCAhCAwBAEvHl0PXNP2zUs1CeNNk4Ul6cVZfTprMVONUN1prkuu0hb+hsnBvI3QlPUkykAD7V0Zbn2e1NyKBYly7V/cek6FLcSFiVt/9clfySAo45KRSmgeSrAAnWJLj6WrPeA/koEu86hehm+o5Ft5kaP+ql3txZL2inpQNqQOpyKtCFd1xZXp6MGXyWdk3RT0h5JW1PG+lHSpykc0xriTUZMCEBgZhHoS9z83evkrBBv7LNEUujlfsi2txbbFKqDr0rFWCN1QTavgQbmOKu1QpKFaUG64OsdfZvcRwji5vKibn7433UKbyB5s6dP3jPr0TIaCEBgugn0lTCbso19Hmez9lmzTBCS/XVUKh8M/3o63Y+W60EAAuNEwLXV3bVWxwh1nB4t9wIBCEwngaiVdh2jKr4XhFqMjA4QgAAE2gkgVGYGBCAAgUoEEGolkISBAAQggFCZAxCAAAQqEUColUASBgIQgABCZQ5AAAIQqEQAoVYCSRgIQAACCJU5AAEIQKASAYRaCSRhIAABCCBU5gAEIACBSgQQaiWQhIEABCCAUJkDEIAABCoRQKiVQBIGAhCAAEJlDkAAAhCoRAChVgJJGAhAAAI/ADZQ9yCpHMbWAAAAAElFTkSuQmCC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191125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589555</xdr:colOff>
      <xdr:row>21</xdr:row>
      <xdr:rowOff>42862</xdr:rowOff>
    </xdr:from>
    <xdr:ext cx="30609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0" name="CaixaDe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1678361" y="4781668"/>
              <a:ext cx="3060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𝑑𝑖𝑎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=====================0,4407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9" name="CaixaDe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1678361" y="4781668"/>
              <a:ext cx="30609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1 𝑑𝑖𝑎=====================0,4407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608557</xdr:colOff>
      <xdr:row>23</xdr:row>
      <xdr:rowOff>28528</xdr:rowOff>
    </xdr:from>
    <xdr:ext cx="2958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1" name="CaixaDe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11697363" y="5165394"/>
              <a:ext cx="2958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10 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𝑑𝑖𝑎𝑠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======================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λ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8" name="CaixaDe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11697363" y="5165394"/>
              <a:ext cx="2958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10 𝑑𝑖𝑎𝑠======================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endParaRPr lang="pt-PT" sz="11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25</xdr:row>
      <xdr:rowOff>0</xdr:rowOff>
    </xdr:from>
    <xdr:to>
      <xdr:col>12</xdr:col>
      <xdr:colOff>304800</xdr:colOff>
      <xdr:row>26</xdr:row>
      <xdr:rowOff>65881</xdr:rowOff>
    </xdr:to>
    <xdr:sp macro="" textlink="">
      <xdr:nvSpPr>
        <xdr:cNvPr id="2057" name="AutoShape 9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13154025" y="553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101600</xdr:rowOff>
    </xdr:to>
    <xdr:sp macro="" textlink="">
      <xdr:nvSpPr>
        <xdr:cNvPr id="2058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101600</xdr:rowOff>
    </xdr:to>
    <xdr:sp macro="" textlink="">
      <xdr:nvSpPr>
        <xdr:cNvPr id="2061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101600</xdr:rowOff>
    </xdr:to>
    <xdr:sp macro="" textlink="">
      <xdr:nvSpPr>
        <xdr:cNvPr id="4" name="AutoShape 1" descr="data:image/png;base64,iVBORw0KGgoAAAANSUhEUgAAAHYAAAAkCAYAAABc4c7tAAAAAXNSR0IArs4c6QAABKxJREFUeF7tm2lME0EUxx/fDVS/GbUiH9QYD9AYLwQvVFLiQaMi2oRDAbm0YIxGDRI1JKKARKMBORJEUVNFBSUiIAXRBhE84hETYzRRPylWv2ve4DTtdnc7Zbe2W2c/0pmdmf/vvTdv3iwheyxrfgN/gk6BEARbsLIy6Bb2Py+orCMfNAtWr5smyq536D7owyeJ/vb92zBUn62D29fvQMyKJXD81BHSzmRMh+6OXrc+Z2rKYJ3RoNhGOu91g6WpGc7Wlru8C+dz8ngFNNRcJn/PLcyCfYfNisfTLNj+xwNQX3XRRaiDhSOQKCyhOq9evoEtCSbINmeCYf0aF/hLo+LgVsc1GDtOR7rdsrRC6bEK6BlsVySyM7jYldHQYKlxed+Jo+Vg7ewlf//y+atjfrt271A0rmbBClf98cMniI5cBZa2SzB/4Tw3UVDgmLlxBDqLByLo5JQtoFRgNLZtqUkkGvRZH7mBnRU+32VO2N7a+VCxQQUNWGr5LV0WUUs/d/oCtDbfBanfnTth2EzZnAHP3tscHiz2UowaT2yDTPBxfCFY7G9cm+xijI11TXDAXAQfh99yj2XxRvTA2VEziVi4v8rtZ7jf4h4tFdIRSFe7FZbHxRCwoaFjwG7/JQuYFSyFzcH+3Q8xhL340C9p5ZhomdK3QmbeCDTcQ3PTC0CYHNGQ3tZ7E2bMnC75PgTQfO02eY8pPRl25qTKejcHO4oAxLIfIljh/puw3AiGDfEunoYGgnCFSY5wWhgy21pGEqvFMYs8hmNWsNTg/nuPpfuh3BEHxcckZX9RIUlk6CM0CAzpcyIWuHmxEKowFE+YOB5+2n+6vFvYRwys2HiecgVWu9d88iS3H6KX1l+tghWrYwEFw7218UYtCcU0SXE2CBT/Uv0V5ozUm+SJji88PuWkmeH54Ety1ELjMCxLZM7c5SBrHqxYiKULxt/oHkrPkxjqfgzbSSJVcCCfQKcPGglLWGX1GnoerjpTS+DhM3mKHsIj9I5Qj/M6tLeYGF2YLpScsZUesXAczYOVEhn3SbR+69N22aTGG0haaqsaWBQyO3UPsUxaYcHQVlJUSvSQKhz4SiwMfQkb42UzW1+NHQjvVQ0sDTt4hHA+2GM4LCkvlk0sAkGIYJuDqmBp9tn64DpJUDzVboNNzEBaj+pgEWaYLgymz5gKtr5+yepNIIkQjHNRHSweAdKSsiBy3myPh3xaPpMTVuxGJBhBsK5J6qrSuT8WN1QHSxMmte4xpRbMskBWsQK1nZLqk6pg8YyI4RdrrH09NrdL5UAVMBjnpRpYvMTGo01l9SlSQcG7UU9lPh6KvTcplkilWiimxYArLQ2Oc6NYgd37ZfAeo1VAsceip+7LO0gKE9RDaQKFk6ptOi/6RcNoJ8z7sSmgGCzbMNpuReu5KRnbNWOkHKwHm6PRBy8O/nVZVIk7cLAy6uFd79vX78hti9wtkhIAvurLwTIqy8EyCqW1Zhys1ogxzpeDZRRKa804WK0RY5wvB8solJaasX69GEhr4lmxBxr4gdvQwHPyARw+eI24KTmR6f9//Amag/Wn+j4cm4P1obj+fLUDrD8nwcf2jQJ/AGAOET5ahFrOAAAAAElFTkSuQmCC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410325" y="593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1218709</xdr:colOff>
      <xdr:row>25</xdr:row>
      <xdr:rowOff>35106</xdr:rowOff>
    </xdr:from>
    <xdr:ext cx="1481140" cy="4238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1" name="CaixaDe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2343909" y="5673906"/>
              <a:ext cx="1481140" cy="423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λ</m:t>
                  </m:r>
                </m:oMath>
              </a14:m>
              <a:r>
                <a:rPr lang="pt-PT" sz="1400">
                  <a:effectLst/>
                </a:rPr>
                <a:t> = 0,4407 * 10  =</a:t>
              </a:r>
            </a:p>
            <a:p>
              <a:endParaRPr lang="pt-PT" sz="1300"/>
            </a:p>
          </xdr:txBody>
        </xdr:sp>
      </mc:Choice>
      <mc:Fallback xmlns="">
        <xdr:sp macro="" textlink="">
          <xdr:nvSpPr>
            <xdr:cNvPr id="56" name="CaixaDe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2343909" y="5673906"/>
              <a:ext cx="1481140" cy="423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pt-PT" sz="1400">
                  <a:effectLst/>
                </a:rPr>
                <a:t> = 0,4407 * 10  =</a:t>
              </a:r>
            </a:p>
            <a:p>
              <a:endParaRPr lang="pt-PT" sz="1300"/>
            </a:p>
          </xdr:txBody>
        </xdr:sp>
      </mc:Fallback>
    </mc:AlternateContent>
    <xdr:clientData/>
  </xdr:oneCellAnchor>
  <xdr:oneCellAnchor>
    <xdr:from>
      <xdr:col>11</xdr:col>
      <xdr:colOff>405948</xdr:colOff>
      <xdr:row>26</xdr:row>
      <xdr:rowOff>96909</xdr:rowOff>
    </xdr:from>
    <xdr:ext cx="3449148" cy="2625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0" name="CaixaDe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1531148" y="5977009"/>
              <a:ext cx="3449148" cy="2625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 ≥6</m:t>
                        </m:r>
                      </m:e>
                    </m:d>
                    <m:r>
                      <a:rPr lang="pt-PT" sz="14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 ≤5</m:t>
                        </m:r>
                      </m:e>
                    </m:d>
                  </m:oMath>
                </m:oMathPara>
              </a14:m>
              <a:endParaRPr lang="pt-PT" sz="1400" b="0" i="1">
                <a:latin typeface="Cambria Math" panose="02040503050406030204" pitchFamily="18" charset="0"/>
              </a:endParaRPr>
            </a:p>
            <a:p>
              <a:endParaRPr lang="pt-PT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⟺1−</m:t>
                    </m:r>
                    <m:sSup>
                      <m:sSup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sup>
                    </m:sSup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f>
                          <m:fPr>
                            <m:ctrlP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!</m:t>
                            </m:r>
                          </m:den>
                        </m:f>
                      </m:e>
                    </m:nary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PT" sz="1400" b="0">
                <a:ea typeface="Cambria Math" panose="02040503050406030204" pitchFamily="18" charset="0"/>
              </a:endParaRPr>
            </a:p>
            <a:p>
              <a:endParaRPr lang="pt-PT" sz="1400" b="0"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⟺</m:t>
                    </m:r>
                    <m:r>
                      <a:rPr lang="pt-P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sSup>
                      <m:sSupPr>
                        <m:ctrlP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−4,407</m:t>
                        </m:r>
                      </m:sup>
                    </m:sSup>
                    <m:r>
                      <a:rPr lang="pt-P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P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  <m:e>
                        <m:f>
                          <m:fPr>
                            <m:ctrlP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P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4,407</m:t>
                                </m:r>
                              </m:e>
                              <m:sup>
                                <m:r>
                                  <a:rPr lang="pt-P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P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!</m:t>
                            </m:r>
                          </m:den>
                        </m:f>
                      </m:e>
                    </m:nary>
                    <m:r>
                      <a:rPr lang="pt-P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t-PT" sz="1400">
                <a:effectLst/>
              </a:endParaRPr>
            </a:p>
            <a:p>
              <a:pPr algn="ctr"/>
              <a:endParaRPr lang="pt-PT" sz="1400" b="0">
                <a:ea typeface="Cambria Math" panose="02040503050406030204" pitchFamily="18" charset="0"/>
              </a:endParaRPr>
            </a:p>
            <a:p>
              <a:endParaRPr lang="pt-PT" sz="1050" u="sng"/>
            </a:p>
          </xdr:txBody>
        </xdr:sp>
      </mc:Choice>
      <mc:Fallback xmlns="">
        <xdr:sp macro="" textlink="">
          <xdr:nvSpPr>
            <xdr:cNvPr id="60" name="CaixaDe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1531148" y="5977009"/>
              <a:ext cx="3449148" cy="2625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𝑃(𝑋 ≥6)=1−𝑃(𝑋 ≤5)</a:t>
              </a:r>
              <a:endParaRPr lang="pt-PT" sz="1400" b="0" i="1">
                <a:latin typeface="Cambria Math" panose="02040503050406030204" pitchFamily="18" charset="0"/>
              </a:endParaRPr>
            </a:p>
            <a:p>
              <a:endParaRPr lang="pt-PT" sz="1400" b="0" i="1">
                <a:latin typeface="Cambria Math" panose="02040503050406030204" pitchFamily="18" charset="0"/>
              </a:endParaRPr>
            </a:p>
            <a:p>
              <a:pPr/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⟺1−𝑒^(−𝜆)∗∑_(𝑘=0)^𝑥▒𝜆^𝑘/𝑘!  </a:t>
              </a:r>
              <a:endParaRPr lang="pt-PT" sz="1400" b="0">
                <a:ea typeface="Cambria Math" panose="02040503050406030204" pitchFamily="18" charset="0"/>
              </a:endParaRPr>
            </a:p>
            <a:p>
              <a:endParaRPr lang="pt-PT" sz="1400" b="0"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⟺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1−𝑒^(−4,407)∗∑_(𝑘=0)^5▒〖4,407〗^𝑘/𝑘!  </a:t>
              </a:r>
              <a:endParaRPr lang="pt-PT" sz="1400">
                <a:effectLst/>
              </a:endParaRPr>
            </a:p>
            <a:p>
              <a:pPr algn="ctr"/>
              <a:endParaRPr lang="pt-PT" sz="1400" b="0">
                <a:ea typeface="Cambria Math" panose="02040503050406030204" pitchFamily="18" charset="0"/>
              </a:endParaRPr>
            </a:p>
            <a:p>
              <a:endParaRPr lang="pt-PT" sz="1050" u="sng"/>
            </a:p>
          </xdr:txBody>
        </xdr:sp>
      </mc:Fallback>
    </mc:AlternateContent>
    <xdr:clientData/>
  </xdr:oneCellAnchor>
  <xdr:oneCellAnchor>
    <xdr:from>
      <xdr:col>12</xdr:col>
      <xdr:colOff>0</xdr:colOff>
      <xdr:row>27</xdr:row>
      <xdr:rowOff>0</xdr:rowOff>
    </xdr:from>
    <xdr:ext cx="304800" cy="307181"/>
    <xdr:sp macro="" textlink="">
      <xdr:nvSpPr>
        <xdr:cNvPr id="20" name="AutoShape 9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3156406" y="5595938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181"/>
    <xdr:sp macro="" textlink="">
      <xdr:nvSpPr>
        <xdr:cNvPr id="21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79834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181"/>
    <xdr:sp macro="" textlink="">
      <xdr:nvSpPr>
        <xdr:cNvPr id="22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79834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307181"/>
    <xdr:sp macro="" textlink="">
      <xdr:nvSpPr>
        <xdr:cNvPr id="23" name="AutoShape 9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3156406" y="5595938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181"/>
    <xdr:sp macro="" textlink="">
      <xdr:nvSpPr>
        <xdr:cNvPr id="15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579834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63500</xdr:colOff>
      <xdr:row>30</xdr:row>
      <xdr:rowOff>15875</xdr:rowOff>
    </xdr:from>
    <xdr:ext cx="304800" cy="307181"/>
    <xdr:sp macro="" textlink="">
      <xdr:nvSpPr>
        <xdr:cNvPr id="14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1207750" y="67945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35151</xdr:colOff>
      <xdr:row>21</xdr:row>
      <xdr:rowOff>31183</xdr:rowOff>
    </xdr:from>
    <xdr:ext cx="6099402" cy="2248014"/>
    <xdr:sp macro="" textlink="">
      <xdr:nvSpPr>
        <xdr:cNvPr id="2090" name="CaixaDe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391580" y="4884397"/>
          <a:ext cx="6099402" cy="22480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Ao analisarmos as tabelas percebe-se que os valores são idênticos.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 o mesmo intervalo de valores x [0;3] no quadro de distrbuição da alínea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percebe-se que a soma das frequências relativas não é um, podendo isto ser consequência do arredondamento realizado no valor médio (</a:t>
          </a:r>
          <a:r>
            <a:rPr lang="el-GR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pt-PT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0,4407).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Quando o x é zero ou três o valor presente no quadro da alínea b) é maior do que o do quadro da alínea a), contudo verifica-se o contrário para os outros valores de x.</a:t>
          </a:r>
          <a:endParaRPr lang="pt-PT" sz="1450">
            <a:effectLst/>
          </a:endParaRPr>
        </a:p>
        <a:p>
          <a:endParaRPr lang="pt-PT" sz="1100"/>
        </a:p>
        <a:p>
          <a:endParaRPr lang="pt-PT" sz="1100"/>
        </a:p>
        <a:p>
          <a:endParaRPr lang="pt-PT" sz="1100"/>
        </a:p>
      </xdr:txBody>
    </xdr:sp>
    <xdr:clientData/>
  </xdr:oneCellAnchor>
  <xdr:oneCellAnchor>
    <xdr:from>
      <xdr:col>11</xdr:col>
      <xdr:colOff>0</xdr:colOff>
      <xdr:row>31</xdr:row>
      <xdr:rowOff>0</xdr:rowOff>
    </xdr:from>
    <xdr:ext cx="304800" cy="307181"/>
    <xdr:sp macro="" textlink="">
      <xdr:nvSpPr>
        <xdr:cNvPr id="2076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A3AF2E90-AB3F-9843-ACC8-BF1B41E9F3B1}"/>
            </a:ext>
          </a:extLst>
        </xdr:cNvPr>
        <xdr:cNvSpPr>
          <a:spLocks noChangeAspect="1" noChangeArrowheads="1"/>
        </xdr:cNvSpPr>
      </xdr:nvSpPr>
      <xdr:spPr bwMode="auto">
        <a:xfrm>
          <a:off x="11144250" y="6778625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63500</xdr:colOff>
      <xdr:row>31</xdr:row>
      <xdr:rowOff>15875</xdr:rowOff>
    </xdr:from>
    <xdr:ext cx="304800" cy="307181"/>
    <xdr:sp macro="" textlink="">
      <xdr:nvSpPr>
        <xdr:cNvPr id="2075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0FC9A616-1397-3C4C-9722-1CBED570D286}"/>
            </a:ext>
          </a:extLst>
        </xdr:cNvPr>
        <xdr:cNvSpPr>
          <a:spLocks noChangeAspect="1" noChangeArrowheads="1"/>
        </xdr:cNvSpPr>
      </xdr:nvSpPr>
      <xdr:spPr bwMode="auto">
        <a:xfrm>
          <a:off x="11207750" y="67945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181"/>
    <xdr:sp macro="" textlink="">
      <xdr:nvSpPr>
        <xdr:cNvPr id="2074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BE31D059-4B40-6B4C-A4DD-C26EDEA492BF}"/>
            </a:ext>
          </a:extLst>
        </xdr:cNvPr>
        <xdr:cNvSpPr>
          <a:spLocks noChangeAspect="1" noChangeArrowheads="1"/>
        </xdr:cNvSpPr>
      </xdr:nvSpPr>
      <xdr:spPr bwMode="auto">
        <a:xfrm>
          <a:off x="11140351" y="6810468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63500</xdr:colOff>
      <xdr:row>32</xdr:row>
      <xdr:rowOff>15875</xdr:rowOff>
    </xdr:from>
    <xdr:ext cx="304800" cy="307181"/>
    <xdr:sp macro="" textlink="">
      <xdr:nvSpPr>
        <xdr:cNvPr id="2077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ACEEEA24-53EB-6C47-AD7B-49289B85356B}"/>
            </a:ext>
          </a:extLst>
        </xdr:cNvPr>
        <xdr:cNvSpPr>
          <a:spLocks noChangeAspect="1" noChangeArrowheads="1"/>
        </xdr:cNvSpPr>
      </xdr:nvSpPr>
      <xdr:spPr bwMode="auto">
        <a:xfrm>
          <a:off x="11203851" y="6826343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7181"/>
    <xdr:sp macro="" textlink="">
      <xdr:nvSpPr>
        <xdr:cNvPr id="2070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54CFA43C-10CF-9642-8192-46D8A332B3ED}"/>
            </a:ext>
          </a:extLst>
        </xdr:cNvPr>
        <xdr:cNvSpPr>
          <a:spLocks noChangeAspect="1" noChangeArrowheads="1"/>
        </xdr:cNvSpPr>
      </xdr:nvSpPr>
      <xdr:spPr bwMode="auto">
        <a:xfrm>
          <a:off x="11140351" y="6810468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63500</xdr:colOff>
      <xdr:row>33</xdr:row>
      <xdr:rowOff>15875</xdr:rowOff>
    </xdr:from>
    <xdr:ext cx="304800" cy="307181"/>
    <xdr:sp macro="" textlink="">
      <xdr:nvSpPr>
        <xdr:cNvPr id="2071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A4EFC37C-C2AF-4143-BAC8-93CF8A46FFA1}"/>
            </a:ext>
          </a:extLst>
        </xdr:cNvPr>
        <xdr:cNvSpPr>
          <a:spLocks noChangeAspect="1" noChangeArrowheads="1"/>
        </xdr:cNvSpPr>
      </xdr:nvSpPr>
      <xdr:spPr bwMode="auto">
        <a:xfrm>
          <a:off x="11203851" y="6826343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181"/>
    <xdr:sp macro="" textlink="">
      <xdr:nvSpPr>
        <xdr:cNvPr id="2072" name="AutoShape 10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2956BDD4-65DE-544A-9262-FF58D56379B6}"/>
            </a:ext>
          </a:extLst>
        </xdr:cNvPr>
        <xdr:cNvSpPr>
          <a:spLocks noChangeAspect="1" noChangeArrowheads="1"/>
        </xdr:cNvSpPr>
      </xdr:nvSpPr>
      <xdr:spPr bwMode="auto">
        <a:xfrm>
          <a:off x="11140351" y="701099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63500</xdr:colOff>
      <xdr:row>34</xdr:row>
      <xdr:rowOff>15875</xdr:rowOff>
    </xdr:from>
    <xdr:ext cx="304800" cy="307181"/>
    <xdr:sp macro="" textlink="">
      <xdr:nvSpPr>
        <xdr:cNvPr id="2073" name="AutoShape 13" descr="data:image/png;base64,iVBORw0KGgoAAAANSUhEUgAAAY0AAAB9CAYAAABeQj98AAAAAXNSR0IArs4c6QAAFixJREFUeF7tnQuQVcWZx7+UVmVrqYLBTWp1XccJuxs2iRKVIok6oKKjI2+Z8DSjwggDCLMzEBBEAywiRhwGEUYYMwNxFHk4RJCX4SUwxhgijIAibGQJq9HNZuOAla1Nland+rf2rTN3zr3n9Dnn3nPuPf9TlYp6T3d//eue/nf393WfL1W33PF/wocESIAESIAEXBD4EkRj+q3LXbzKV0iABEiABOJMYOneKqFoxLkHsO4kQAIkYECAomEAi6+SAAmQQNwJUDTi3gNYfxIgARIwIEDRMIDFV0mABEgg7gQoGnHvAaw/CZAACRgQoGgYwOKrJEACJBB3AhSNuPcA1p8ESIAEDAhQNAxg8VUSIAESiDsBikbcewDrTwIkQAIGBCgaBrD4KgmQAAnEnQBFI+49gPUnARIgAQMCFA0DWHyVBEiABOJOgKIR9x7A+pMACZCAAQGKhgEsvkoCJEACcSdA0Yh7D2D9SYAESMCAAEXDABZfJQESIIG4E6BoxL0HsP4kQAIkYECAomEAi6+SAAmQQNwJUDTi3gNYfxIgARIwIEDRMIDFV0mABEgg7gQoGnHvAaw/CZAACRgQoGgYwOKrJEACJBB3AhSNuPcA1p8ESIAEDAhQNAxg8VUSIAESiDsBikae9IDPPvuL/OWzz+TLf/XlnK3Rn/70P9Kly1/nrP1RMjwfWOZDHaLUJ4KyhaIRFMmQ8vnz//5Ztm7eLg1PN8ljdQukz/d6h2SJ/2IfrHpY/vjfn0j17Knyrau/4T/DGObw0e8+Vn3h8C/fkm37W3KKAGxevqRemlsaVT8ou3OsDBk+QCom3ytdu3XNqbrks7EUjYi07r6fH5D7Rk7sZM2VXyuUsfeNksn/cn+n37C6mFpRo/77wid+JF/9268k3nlhzXqZUzMv8e/n2k+pf35gfI28snmH+uebbi1Wf6DZfs6d/Q9Z3/xSwo5DR3cnTHij9VdSPXGmzFv8kAwYeke2TetQ3taW7bLk0WWyde8m6X5JQVZteWJhnayoXdWpzF7XXiXT51RJ/9tv6vTb+6fPSPn375ea2VPlrpFD5eKLL1LvgPeUcdVy7OgJ9e9zFsxU/endE+9JafHQRD4tu9ZlbdJRWNDTlqe2DT9iQlS/rEG2bt4hG19p7tC/s9oYLKwDAYpGhDqEHij0H+8nf2yXJxctk+bGF2Vx3QK5e9zoDtY+NH2+HD3cJi/v3mC7LVVeViEH9rbK2o0NiUEGeX67x3cFg0/9mmVSWHSFLQEMNKl+84MMA/HcGfNlSk2lEq1vXvXPnbI7crhNRg2+R1Y0LpU7Bt7mpzhPaTHjnT55tvz23899Puh+IbieMvORaNAtZWqg1+VbB/9drVs6sDt75rdqZl7z4FT5wfgxnUpFncpKx6p2t65AdJ+z618+THdMCtGwCkS6BDOmzJFTJ0/Lhm3N3L50JJv5FygamWfsugT9B2wdpPQgn7wqwGCCQQUDAAYCuwcD9NSK6WKdQWIF8viCWtn+2ua0oqBn2YOHD5BBd91pO7i7rtgXL2p7kgc8u3xgI97/xbF9psX4eh9lvvfuaZnwwDh5duUaNdsPUzSwwrGuBvWKNHnAxcD6wbkP1MCa6ul7bYkU9ShM5Ie+NeTWEYI2nvXI5ytWPw9WLtt+tlPOt5+XRbXz02ZlIhrwbdzYq79Mrp4gldMq/JjItAEQoGgEADGoLLAywGMdJLRo4A97ZVNdoqjqypnyzrGTsvuNbSmLR9p+15WoWb3ejqgsnyarm592JQKY2R7a/7qsWv75Ftakqgrpe8uNnlYgyKv4mttczy7fOX5S7uw7TJ576Sdy8219g0JslM8zT/1EFs9bEppo2A2sWjSsK4ML5y9I757F8q9PPCJj7hmRso6oT33dajl4ZLfabsOKD4/TAJ8OmhYKbHl2K+iqynfTR0xEA+X/aNZC2bNrv7Jdb7sZNSZfDowARSMwlP4zsvtD0gMXtmqGlA1UhehBYtqMSVI1c0ragjEwHNz3utqXx6xy5sPViXxMLMbggFUKZuLws0ycOl4NDm73+mEH0uoBy03Z/a67Xa2iUPcwnjBFQ28nJfsZ9JZja9uehHg/3/SiYKuy7f1fyiV/0z0lKi3c4PnphU/lxec2qQmK2zbUGVuFAv/Ny2rUVDQ0jzAnEWH0wSiWSdGISKskDxL4A9++5VU1001eZehZeG39YhkxdnjaGuiZaTqHuikCDP6vbt+jHNmwDX4HLWip8rq6qI/061+s3m1Y0aT26jEzLa8Ym3JrZNSgcrlw/lPZeehlUxMDeT9M0UguGwP1yqWrFfNk/8OCOY/JzzZuVaLh9GBL83z7BWn/pN1IwK1CgbRob/jY7HxSTjbgd4gGtlzPnjmnfEdO/fODcx/KDb36y2NL59v6bNyUyXeCIUDRCIaj71z0IGHNCLNsLPeTHeB7d+2XcaMnqf3r64u/k7Zsq+M76BBMq8M43b6/FkSIxOx5M2TA0FI1u9V1TuUQxRbca3sOOQ6GqSJx7MC4db4ibZiioVcU1jpAoMtGD+sUOTXp3io5dfLfZP+vdjr2Q+03swZHOCYSEW1PecUYX9tZuizkVzqoRPVta8BHqvZBpGCPr3xTRYbVzJ7mxmS+kyECFI0MgTXNFqGwmH1bw09T5bFp3WaB49ONaHidWaaz33SloUXDbkCAcxYz1+NnD3cqEnVEXcNyRJuIhp3op2PoVCeszDCbd+NvwIoMTzonOH7HqnPeg4+qmb2JeCJt0CsNOzbp+oJenWBljRU2n/AIUDTCY9+hZJNBYseWVwWzSyfR0I5OzOYQj2/1i5hWO9mngRWQXjE45ZVONPQM1m4QhWjs2LJLTn541KmIjPxuIhpBGqDPT7htL6w6EXKbbqWBPHUQBLa53E5Q7OoVhE/DLt90fUGLxpSaiWq1yic8AhSN8NgnStaDhNtYeZxjGFYySs24Uvk04LS2Ojoxi8N2lzUCy6nqQUVPeRUNzKB///s/OG675Nv2lD6Y6SY0GW0IJ/ir23fLW6det21SHVqrgyBMQp+d+ojX6ClT0dA+DRz6xAlxPuERoGiExz5Rsh4k3J7I/a///IP07nmjzF04yzZuHYP0+C98HtpRqfeyrVE36aoe9DkNrKTg7Ez2q6T677Ct5PpBctnll6qw2zCesFYa+tS+0xaWZlJf16DO3mBFZnd3F2bwOKipt7q0nyso/4S2w+05jWR7dHpMbPDYbdHqc0luV19h9Je4lEnRCLml8QdcNWFGp5PbTmZhFg7nIITG+uAPF78lRyWlOhSWqpygT4RrYdSrKavz004ssd2CkFs3EWJOrLz+rgdvU6ex1/KQDtwH3jxcRTi9feZNV+Gweha+bPUSGT5qSIfisUWJGwWS84KvC74NkxBoP/WyptXbUHZ9IRXrJxc9JWsbnpc33z3AU+FBNYTHfCgaHsEFlSw5SsbtloT2a+CP6LK/u1SZowUDA471ugjr9ROIYGpavyprdwxZOUE4cFBQX8+BaKD7Jv7A1hZcXNe06jl5850DWb25FwwR5tz21jE1cOsHPBEyHMTJ6XR9x7rVhrayCxCwSw+/xsUXXSTPvrAy8bMWDPwH62BsvZcsOZw7lW0mjn6nO82wEn550yvq/JCbvgCbMIFAuDZW13zCJUDRCJe/59KxysCKomtBV1mzvvPFdp4z/iKhySChZsgB3s+EmTO2pjBA2N2j5Ldu+Zge2zfDSkaqrbzim2/IqyqufrpRne3ZdXALLy2MQMtSNCLQCF5NgG9j5OByGTHmLkFUST48OO0+dtg4tfqA05OPewLwQy146DFp2blOinpc6T5hhN/ErccT7n5ANmx7jtflR6SdKBoRaQivZuD7CU8++pS6BbS2/nHp+Y1/8ppV6Okan/mpPL9mvdx7/91q24qPOQEIxzPLnlWrjVzeysHkASHX+P+5Cx9MeSmnOSGm8EuAouGXYETSw3HcpUuXnF6+I5QYH1/K5a8PRqQ7qI8w5fIHubD9evTXbTldh6j0haDtoGgETZT5kQAJkEAeE6Bo5HHjsmokQAIkEDQBikbQRJkfCZAACeQxAYpGHjcuq+afgF3o8dQZkzJ+XsO/5cyBBDJDgKKRGa7MNU8IQDTw4MuHfEiABEQoGuwFJJCGAEWD3YMEOhKgaLBHkABFg32ABFwToGi4RsUX40gAK411azck7kjCvUr4gJHXz5zGkSHrnF8EKBr51Z6sTQYI6Bt/9cWPuMjQzRcWM2AKsySB0AlQNEJvAhqQSwTC+sZGLjGirflNgKKR3+3L2vkkgKvrb+h3vYqe0t8+QZbNLY0+c2ZyEshNAhSN3Gw3Wp0lAsk+DXzt7odzq119HClLJrIYEsgqAYpGVnGzMBIgARLIbQIUjdxuP1pPAiRAAlklQNHIKm4WRgIkQAK5TYCikdvtR+tJgARIIKsEKBpZxc3CokTg6qI+gjMXQT84/Me7qoKmyvyiQoCiEZWWoB1ZJ4Cv25WVjk2Uu6t1i+eT3shr/OhJSoQoGllvShaYRQIUjSzCZlHRI/DEwjpZUbtKGXbl1wpl695NnsNp8X3uqRXTKRrRa2ZaFCABikaAMJlVbhIYdEuZHDt6Qhnv91sZhQU9KRq52Q1otUsCFA2XoPha/hLAnVIDbx6e8G+s3dgg/W+/yVOFrSfIPWXARCQQcQIUjYg3EM3LDgG9tYTSuhV0lYNHdnvepsqOxSyFBMIhQNEIhztLjSCBB8bXyCubdyjLcAU675eKYCPRpNAJUDRCbwIaEBUCuJBwyK0jEt/OWFy3QO4eNzoq5tEOEogEAYpGJJqBRkSFwLsn3pPS4qEJc/yE4UalTrSDBIIkQNEIkibzygsC+psZqEyva69S21TdLynIi7qxEiTglwBFwy9Bps9LAoiCOrC3VdXNbxhuXgJipWJLgKIR26aPVsVxonr5knoZV3mP53DXIGsE/0a/60oCCcMN0i7mRQJhE6BohN0CMS8fZyTmzpifmNW37Fonfb7XOxJU9v38gNw3cqKyhWG4kWgSGhEBAhSNCDRCVE2AU3jl0tWysqnOlYnY0ln+bK3r/X8tGItq58tvTp9RA3SURAOVtl4zwjBcV92AL+U5AYpGnjew1+rp8NNJVRWuw07hQN7+8k5PjmN9eWDURAMcIIb6mhGG4XrtUUyXLwQoGvnSkgHWQw+UiBgyPeDW99oSKepRaJwuqqIBrFhxjRpUnvBv+AnDhbDW162Wgu4FicsRkf+saXNV/oeO7vbUkhC20kEljgKPsirLp6mzKPq6FG0TCsaqb0jZQE82MFE8CFA04tHORrW0now2Smh5ubxijBqA3D5RFg3U4YU162VOzTxVHYThbtvf4rZqifcwYCMia+DQO6T4mtsEq5YBQ0ulasIMxaqw6AqjPHXwANKub35JbinpJx99+LE0rGiytQ/bgVPGVStBh8jgVl/8D+n+8ev/oP4bxOT42cNGdvDleBGgaMSrvR1rC6d0c+OL4mc2rQXAJFQ16qIBcFpM4RT3O7DiZl0M2AXdu8mwEYM9O/8hBKufbhT8/9kz56Rf/xulclqFowChfAhE0/pVibL1+ZRz7acc+wlfiC8BikZ8275TzfXAbbpKsEOozzm4HYBMRCP540lOTRiUn0Q7xf3cgqttRV7NjetkSk2lr6/8gcXahueVAGA78YZ+18vo8u+nDUbA9uO3e3xXktuZouHUk/g7CFA02A86EOBKw75D6PBbk9VTuq6lt7ta2/bYrgp0eal+R96m21PaHi26yatJCH3bW8cSqygtLisal9LPwXEiQYCiwc7QiQB9Gh2R6O9tYDvJiy8jGTAGY/gx4N8IYtWC/N06wvGu3Yoi1eqDfx4kkEyAosE+0YkAo6c6ItEz8A3bmj1/Q9yaI1Zz8GNMnzxbBg8fILMeqelQoN7ay9S3xpE/HmtknBYSvfrQ/86zKRwgKBrsA64IZPucht6uCWr7x1UlXbykB8+gtmjwsacPP/hI+TGwosP5D3yX/MlFy+SHc6uVL0LP+oPyxSRX8+qiPiq8V299afbJdYSzfOCwO335XFwg5is5RoArjRxrsGyam+kT4XpbBVE/cOTqB9tAXs56BM0myMAAO58I8h8/epI6s7Hgxw8n7tzCdhhCct8+86br0/Vu666vfocT/OC+1xV3hBBPn1PV6c4vnLmx2uW2DL6X3wQoGvndvqydRwL6wkLrITyPWRknw2ok1VkL48ySEujP2jpFtWVSuPzWgenDJUDRCJc/S48oAR0M4Oe8iteqweeBx+RwpNuykPfbR447OvQhLkseXeb5hLpbe/he7hGgaORem9HiDBPQe/xh3TMFRzXOW1z+95fJZZdf6vngnx0mt9e8wJfzi4NvCJzxRw+3OV5PkuEmYfYRIkDRiFBj0JTwCeg9f0Q1ub3dN2ir9SHCoIMCtIMdJ9qd7pjSPhhET5ncXBw0C+YXPQIUjei1CS0KiYCOGGv/pF0OHtkduBM6pGqxWBIIlABFI1CczCyXCejT8JkKdc1lNrSdBDQBigb7AgmIiI4q8nugTvtDnKKTCJ0EcpUARSNXW452B0ZAfy/jmt69jL8DkmyEXq1QNAJrHmYUMQIUjYg1CM3JLgF9ZQoOuW1/bbPjleJO1uG0dVB3VDmVxd9JIAwCFI0wqLPMyBAI6rpziA+uAsG3SHhfU2Sal4ZkgABFIwNQmWVuENBhpUFbS9EImijzixIBikaUWoO2ZI2Avu4cF/cF/YR5xiPoujA/EkgmQNFgn4glAdOv/5lA8huBZVIW3yWBbBOgaGSbOMsjARIggRwmQNHI4caj6SRAAiSQbQIUjWwTZ3mRI6A/SgTDTM9XWKOmcKfTlJpKfrQoci1Mg4IkQNEIkibzykkCOorKy/UhOMwHpzou9fvN6felrHSsBPWVv5yESaPzngBFI++bmBV0IoCrPx5fUCvHzx52erXT74UFPWXtxobEV+9wrXnXbl1DuyHXuAJMQAKGBCgahsD4ev4RwAeXCrp36/DRI4hBqkefw9ARWNYVCg4LHm874fs6kvyjzBrlCwGKRr60JOvhmQB8Gk7fl7DL3E409MeLmlsaPdvDhCQQZQIUjSi3Dm3LOAH90aXWtj3G905RNDLePCwgggQoGhFsFJqUPQLwZ6xa3tjpW9hutqf0l/CSfRqFRVdk5Pve2aPCkkggNQGKBntHrAnAcY3Bf9v+Fk8ckB4Poqc++t3HUlo8VLxEYXkqnIlIIAQCFI0QoLPIaBCA/2HxvCXKGK9hshCcqgkz5MDeVnHz7e1o1JxWkIB3AhQN7+yYkgRIgARiR4CiEbsmZ4VJgARIwDsBioZ3dkxJAiRAArEjQNGIXZOzwiRAAiTgnQBFwzs7piQBEiCB2BGgaMSuyVlhEiABEvBOgKLhnR1TkgAJkEDsCFA0YtfkrDAJkAAJeCdA0fDOjilJgARIIHYEKBqxa3JWmARIgAS8E6BoeGfHlCRAAiQQOwIUjdg1OStMAiRAAt4JUDS8s2NKEiABEogdAYpG7JqcFSYBEiAB7wQoGt7ZMSUJkAAJxI5AQjRiV3NWmARIgARIwBOB/wfjm0SJeo00aAAAAABJRU5ErkJggg==">
          <a:extLst>
            <a:ext uri="{FF2B5EF4-FFF2-40B4-BE49-F238E27FC236}">
              <a16:creationId xmlns:a16="http://schemas.microsoft.com/office/drawing/2014/main" id="{76ED725D-A45A-2849-A392-F4882ED4FFE1}"/>
            </a:ext>
          </a:extLst>
        </xdr:cNvPr>
        <xdr:cNvSpPr>
          <a:spLocks noChangeAspect="1" noChangeArrowheads="1"/>
        </xdr:cNvSpPr>
      </xdr:nvSpPr>
      <xdr:spPr bwMode="auto">
        <a:xfrm>
          <a:off x="11203851" y="7026869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265501</xdr:colOff>
      <xdr:row>7</xdr:row>
      <xdr:rowOff>0</xdr:rowOff>
    </xdr:from>
    <xdr:ext cx="3763864" cy="1326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3" name="CaixaDeTexto 2162">
              <a:extLst>
                <a:ext uri="{FF2B5EF4-FFF2-40B4-BE49-F238E27FC236}">
                  <a16:creationId xmlns:a16="http://schemas.microsoft.com/office/drawing/2014/main" id="{7F7EE40A-C69C-3249-9B07-0882879B7481}"/>
                </a:ext>
              </a:extLst>
            </xdr:cNvPr>
            <xdr:cNvSpPr txBox="1"/>
          </xdr:nvSpPr>
          <xdr:spPr>
            <a:xfrm>
              <a:off x="11418410" y="2008909"/>
              <a:ext cx="3763864" cy="1326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&lt;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≤5</m:t>
                        </m:r>
                      </m:e>
                    </m:d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=3</m:t>
                        </m:r>
                      </m:e>
                    </m:d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=4</m:t>
                        </m:r>
                      </m:e>
                    </m:d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=5</m:t>
                        </m:r>
                      </m:e>
                    </m:d>
                  </m:oMath>
                </m:oMathPara>
              </a14:m>
              <a:endParaRPr lang="pt-PT" sz="1200" b="0"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⟺ </m:t>
                    </m:r>
                    <m:sSup>
                      <m:sSupPr>
                        <m:ctrlP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sup>
                    </m:sSup>
                    <m:r>
                      <a:rPr lang="pt-PT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nary>
                      <m:naryPr>
                        <m:chr m:val="∑"/>
                        <m:ctrlP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  <m:e>
                        <m:f>
                          <m:fPr>
                            <m:ctrlP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𝜆</m:t>
                                </m:r>
                              </m:e>
                              <m:sup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PT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!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pt-PT" sz="1200" b="0">
                <a:ea typeface="Cambria Math" panose="02040503050406030204" pitchFamily="18" charset="0"/>
              </a:endParaRPr>
            </a:p>
            <a:p>
              <a:pPr algn="ctr"/>
              <a:endParaRPr lang="pt-PT" sz="1100" b="0"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pt-PT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⇔</m:t>
                  </m:r>
                </m:oMath>
              </a14:m>
              <a:r>
                <a:rPr lang="pt-PT" sz="12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−0,4407</m:t>
                      </m:r>
                    </m:sup>
                  </m:sSup>
                  <m:f>
                    <m:fPr>
                      <m:ctrlP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PT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0,4407</m:t>
                          </m:r>
                        </m:e>
                        <m:sup>
                          <m:r>
                            <a:rPr lang="pt-PT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3!</m:t>
                      </m:r>
                    </m:den>
                  </m:f>
                  <m:r>
                    <a:rPr lang="pt-PT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−0,4407</m:t>
                      </m:r>
                    </m:sup>
                  </m:sSup>
                  <m:f>
                    <m:fPr>
                      <m:ctrlP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0,4407</m:t>
                          </m:r>
                        </m:e>
                        <m:sup>
                          <m: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4!</m:t>
                      </m:r>
                    </m:den>
                  </m:f>
                </m:oMath>
              </a14:m>
              <a:r>
                <a:rPr lang="pt-PT" sz="1200" b="0">
                  <a:ea typeface="Cambria Math" panose="02040503050406030204" pitchFamily="18" charset="0"/>
                </a:rPr>
                <a:t> + 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−0,4407</m:t>
                      </m:r>
                    </m:sup>
                  </m:sSup>
                  <m:f>
                    <m:fPr>
                      <m:ctrlP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0,4407</m:t>
                          </m:r>
                        </m:e>
                        <m:sup>
                          <m:r>
                            <a:rPr lang="pt-PT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sup>
                      </m:sSup>
                    </m:num>
                    <m:den>
                      <m:r>
                        <a:rPr lang="pt-PT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5!</m:t>
                      </m:r>
                    </m:den>
                  </m:f>
                </m:oMath>
              </a14:m>
              <a:endParaRPr lang="pt-PT" sz="14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163" name="CaixaDeTexto 2162">
              <a:extLst>
                <a:ext uri="{FF2B5EF4-FFF2-40B4-BE49-F238E27FC236}">
                  <a16:creationId xmlns:a16="http://schemas.microsoft.com/office/drawing/2014/main" id="{7F7EE40A-C69C-3249-9B07-0882879B7481}"/>
                </a:ext>
              </a:extLst>
            </xdr:cNvPr>
            <xdr:cNvSpPr txBox="1"/>
          </xdr:nvSpPr>
          <xdr:spPr>
            <a:xfrm>
              <a:off x="11418410" y="2008909"/>
              <a:ext cx="3763864" cy="1326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𝑃(2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&lt;𝑋≤5)=𝑃(𝑋=3)+𝑃(𝑋=4)+𝑃(𝑋=5)</a:t>
              </a:r>
              <a:endParaRPr lang="pt-PT" sz="1200" b="0">
                <a:ea typeface="Cambria Math" panose="02040503050406030204" pitchFamily="18" charset="0"/>
              </a:endParaRPr>
            </a:p>
            <a:p>
              <a:pPr algn="ctr"/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⟺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𝑒^(−𝜆)∗∑_(𝑘=0)^𝑥▒𝜆^𝑘/𝑘!</a:t>
              </a:r>
              <a:endParaRPr lang="pt-PT" sz="1200" b="0">
                <a:ea typeface="Cambria Math" panose="02040503050406030204" pitchFamily="18" charset="0"/>
              </a:endParaRPr>
            </a:p>
            <a:p>
              <a:pPr algn="ctr"/>
              <a:endParaRPr lang="pt-PT" sz="1100" b="0">
                <a:ea typeface="Cambria Math" panose="02040503050406030204" pitchFamily="18" charset="0"/>
              </a:endParaRPr>
            </a:p>
            <a:p>
              <a:pPr algn="ctr"/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⇔</a:t>
              </a:r>
              <a:r>
                <a:rPr lang="pt-PT" sz="1200" b="0">
                  <a:ea typeface="Cambria Math" panose="02040503050406030204" pitchFamily="18" charset="0"/>
                </a:rPr>
                <a:t> 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𝑒^(−0,4407)  〖0,4407〗^3/3!+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𝑒^(−0,4407)  〖0,4407〗^4/4!</a:t>
              </a:r>
              <a:r>
                <a:rPr lang="pt-PT" sz="1200" b="0">
                  <a:ea typeface="Cambria Math" panose="02040503050406030204" pitchFamily="18" charset="0"/>
                </a:rPr>
                <a:t> +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𝑒^(−0,4407)  〖0,4407〗^5/5!</a:t>
              </a:r>
              <a:endParaRPr lang="pt-PT" sz="14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E3:H203" totalsRowShown="0" headerRowDxfId="46" dataDxfId="44" headerRowBorderDxfId="45" tableBorderDxfId="43" totalsRowBorderDxfId="42">
  <tableColumns count="4">
    <tableColumn id="1" xr3:uid="{00000000-0010-0000-0000-000001000000}" name="Visita Id" dataDxfId="41"/>
    <tableColumn id="2" xr3:uid="{00000000-0010-0000-0000-000002000000}" name="Data de visita" dataDxfId="40"/>
    <tableColumn id="3" xr3:uid="{00000000-0010-0000-0000-000003000000}" name="Tipo de apartamento" dataDxfId="39"/>
    <tableColumn id="4" xr3:uid="{00000000-0010-0000-0000-000004000000}" name="Vendido S/N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5:E12" headerRowCount="0" totalsRowShown="0" headerRowDxfId="37" dataDxfId="36">
  <tableColumns count="4">
    <tableColumn id="1" xr3:uid="{00000000-0010-0000-0100-000001000000}" name="Column1" headerRowDxfId="35" dataDxfId="34"/>
    <tableColumn id="4" xr3:uid="{00000000-0010-0000-0100-000004000000}" name="Column4" headerRowDxfId="33" dataDxfId="32"/>
    <tableColumn id="2" xr3:uid="{00000000-0010-0000-0100-000002000000}" name="Column2" headerRowDxfId="31" dataDxfId="30"/>
    <tableColumn id="3" xr3:uid="{00000000-0010-0000-0100-000003000000}" name="Column3" headerRowDxfId="29" dataDxfId="2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C2:D4" headerRowCount="0" totalsRowShown="0" headerRowDxfId="27" dataDxfId="26">
  <tableColumns count="2">
    <tableColumn id="1" xr3:uid="{00000000-0010-0000-0200-000001000000}" name="Column1" headerRowDxfId="25" dataDxfId="24"/>
    <tableColumn id="2" xr3:uid="{00000000-0010-0000-0200-000002000000}" name="Column2" headerRowDxfId="23" dataDxfId="22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44" displayName="Table44" ref="D8:E67" headerRowCount="0" totalsRowShown="0" headerRowDxfId="21" dataDxfId="20">
  <tableColumns count="2">
    <tableColumn id="1" xr3:uid="{00000000-0010-0000-0300-000001000000}" name="Column1" headerRowDxfId="19" dataDxfId="18"/>
    <tableColumn id="2" xr3:uid="{00000000-0010-0000-0300-000002000000}" name="Column2" headerRowDxfId="17" dataDxfId="1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092A9-A0FB-F148-A3C8-C8844F30B359}" name="Table5" displayName="Table5" ref="G9:K14" headerRowCount="0" totalsRowShown="0" headerRowDxfId="15" dataDxfId="14">
  <tableColumns count="5">
    <tableColumn id="1" xr3:uid="{5677C3EB-D92A-0440-87EF-2599ACD5D7CE}" name="Column1" headerRowDxfId="13" dataDxfId="12"/>
    <tableColumn id="2" xr3:uid="{462226A2-1A22-FD41-82FD-363A464CB3B7}" name="Column2" headerRowDxfId="11" dataDxfId="10"/>
    <tableColumn id="3" xr3:uid="{392FA97C-F102-4144-94EE-20F8D29FFE38}" name="Column3" headerRowDxfId="9" dataDxfId="8"/>
    <tableColumn id="4" xr3:uid="{CFC601EF-A7DC-1A43-82DC-08C9D9BE96F7}" name="Column4" headerRowDxfId="7" dataDxfId="6"/>
    <tableColumn id="5" xr3:uid="{9091FAAF-F697-4D46-9860-88A0B03B7437}" name="Column5" headerRowDxfId="5" dataDxfId="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6:C65" headerRowCount="0" totalsRowShown="0">
  <tableColumns count="2">
    <tableColumn id="1" xr3:uid="{00000000-0010-0000-0400-000001000000}" name="Column1" headerRowDxfId="3" dataDxfId="2"/>
    <tableColumn id="2" xr3:uid="{00000000-0010-0000-0400-000002000000}" name="Column2" headerRowDxfId="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zoomScale="66" workbookViewId="0">
      <selection activeCell="I3" sqref="I3"/>
    </sheetView>
  </sheetViews>
  <sheetFormatPr defaultColWidth="11" defaultRowHeight="15.75"/>
  <cols>
    <col min="1" max="3" width="13.375" customWidth="1"/>
    <col min="5" max="5" width="7.875" style="1" bestFit="1" customWidth="1"/>
    <col min="6" max="6" width="12.625" style="1" bestFit="1" customWidth="1"/>
    <col min="7" max="7" width="18.5" style="1" bestFit="1" customWidth="1"/>
    <col min="8" max="8" width="11.5" style="1" bestFit="1" customWidth="1"/>
    <col min="9" max="9" width="11.5" style="1" customWidth="1"/>
  </cols>
  <sheetData>
    <row r="1" spans="1:8">
      <c r="A1" s="97"/>
      <c r="B1" s="49" t="s">
        <v>0</v>
      </c>
      <c r="C1" s="97"/>
    </row>
    <row r="2" spans="1:8">
      <c r="A2" s="96" t="s">
        <v>1</v>
      </c>
      <c r="B2" s="96" t="s">
        <v>2</v>
      </c>
      <c r="C2" s="96" t="s">
        <v>3</v>
      </c>
    </row>
    <row r="3" spans="1:8">
      <c r="A3" s="2">
        <v>1220688</v>
      </c>
      <c r="B3" s="2" t="s">
        <v>4</v>
      </c>
      <c r="C3" s="2" t="s">
        <v>5</v>
      </c>
      <c r="E3" s="16" t="s">
        <v>6</v>
      </c>
      <c r="F3" s="17" t="s">
        <v>7</v>
      </c>
      <c r="G3" s="17" t="s">
        <v>8</v>
      </c>
      <c r="H3" s="18" t="s">
        <v>9</v>
      </c>
    </row>
    <row r="4" spans="1:8">
      <c r="A4" s="2">
        <v>1221184</v>
      </c>
      <c r="B4" s="2" t="s">
        <v>10</v>
      </c>
      <c r="C4" s="2" t="s">
        <v>5</v>
      </c>
      <c r="E4" s="19">
        <v>1</v>
      </c>
      <c r="F4" s="20">
        <v>44576</v>
      </c>
      <c r="G4" s="2" t="s">
        <v>11</v>
      </c>
      <c r="H4" s="3" t="s">
        <v>12</v>
      </c>
    </row>
    <row r="5" spans="1:8">
      <c r="A5" s="2">
        <v>1221014</v>
      </c>
      <c r="B5" s="2" t="s">
        <v>13</v>
      </c>
      <c r="C5" s="2" t="s">
        <v>5</v>
      </c>
      <c r="E5" s="19">
        <v>2</v>
      </c>
      <c r="F5" s="20">
        <v>44576</v>
      </c>
      <c r="G5" s="2" t="s">
        <v>14</v>
      </c>
      <c r="H5" s="3" t="s">
        <v>12</v>
      </c>
    </row>
    <row r="6" spans="1:8">
      <c r="A6" s="23">
        <v>1221700</v>
      </c>
      <c r="B6" s="23" t="s">
        <v>15</v>
      </c>
      <c r="C6" s="23" t="s">
        <v>5</v>
      </c>
      <c r="E6" s="19">
        <v>3</v>
      </c>
      <c r="F6" s="20">
        <v>44576</v>
      </c>
      <c r="G6" s="2" t="s">
        <v>16</v>
      </c>
      <c r="H6" s="3" t="s">
        <v>12</v>
      </c>
    </row>
    <row r="7" spans="1:8">
      <c r="A7" s="93">
        <v>1221245</v>
      </c>
      <c r="B7" s="94" t="s">
        <v>17</v>
      </c>
      <c r="C7" s="95" t="s">
        <v>5</v>
      </c>
      <c r="E7" s="19">
        <v>4</v>
      </c>
      <c r="F7" s="20">
        <v>44577</v>
      </c>
      <c r="G7" s="2" t="s">
        <v>18</v>
      </c>
      <c r="H7" s="3" t="s">
        <v>12</v>
      </c>
    </row>
    <row r="8" spans="1:8">
      <c r="A8" s="1"/>
      <c r="B8" s="1"/>
      <c r="C8" s="1"/>
      <c r="E8" s="19">
        <v>5</v>
      </c>
      <c r="F8" s="20">
        <v>44577</v>
      </c>
      <c r="G8" s="2" t="s">
        <v>16</v>
      </c>
      <c r="H8" s="3" t="s">
        <v>19</v>
      </c>
    </row>
    <row r="9" spans="1:8">
      <c r="A9" s="1"/>
      <c r="B9" s="1"/>
      <c r="C9" s="1"/>
      <c r="E9" s="19">
        <v>6</v>
      </c>
      <c r="F9" s="20">
        <v>44578</v>
      </c>
      <c r="G9" s="2" t="s">
        <v>11</v>
      </c>
      <c r="H9" s="3" t="s">
        <v>12</v>
      </c>
    </row>
    <row r="10" spans="1:8">
      <c r="E10" s="19">
        <v>7</v>
      </c>
      <c r="F10" s="20">
        <v>44578</v>
      </c>
      <c r="G10" s="2" t="s">
        <v>14</v>
      </c>
      <c r="H10" s="3" t="s">
        <v>19</v>
      </c>
    </row>
    <row r="11" spans="1:8">
      <c r="E11" s="19">
        <v>8</v>
      </c>
      <c r="F11" s="20">
        <v>44578</v>
      </c>
      <c r="G11" s="2" t="s">
        <v>20</v>
      </c>
      <c r="H11" s="3" t="s">
        <v>19</v>
      </c>
    </row>
    <row r="12" spans="1:8">
      <c r="E12" s="19">
        <v>9</v>
      </c>
      <c r="F12" s="20">
        <v>44579</v>
      </c>
      <c r="G12" s="2" t="s">
        <v>20</v>
      </c>
      <c r="H12" s="3" t="s">
        <v>12</v>
      </c>
    </row>
    <row r="13" spans="1:8">
      <c r="E13" s="19">
        <v>10</v>
      </c>
      <c r="F13" s="20">
        <v>44579</v>
      </c>
      <c r="G13" s="2" t="s">
        <v>21</v>
      </c>
      <c r="H13" s="3" t="s">
        <v>12</v>
      </c>
    </row>
    <row r="14" spans="1:8">
      <c r="E14" s="19">
        <v>11</v>
      </c>
      <c r="F14" s="20">
        <v>44579</v>
      </c>
      <c r="G14" s="2" t="s">
        <v>11</v>
      </c>
      <c r="H14" s="3" t="s">
        <v>19</v>
      </c>
    </row>
    <row r="15" spans="1:8">
      <c r="E15" s="19">
        <v>12</v>
      </c>
      <c r="F15" s="20">
        <v>44580</v>
      </c>
      <c r="G15" s="2" t="s">
        <v>14</v>
      </c>
      <c r="H15" s="3" t="s">
        <v>19</v>
      </c>
    </row>
    <row r="16" spans="1:8">
      <c r="E16" s="19">
        <v>13</v>
      </c>
      <c r="F16" s="20">
        <v>44580</v>
      </c>
      <c r="G16" s="2" t="s">
        <v>11</v>
      </c>
      <c r="H16" s="3" t="s">
        <v>19</v>
      </c>
    </row>
    <row r="17" spans="5:8">
      <c r="E17" s="19">
        <v>14</v>
      </c>
      <c r="F17" s="20">
        <v>44581</v>
      </c>
      <c r="G17" s="2" t="s">
        <v>11</v>
      </c>
      <c r="H17" s="3" t="s">
        <v>12</v>
      </c>
    </row>
    <row r="18" spans="5:8">
      <c r="E18" s="19">
        <v>15</v>
      </c>
      <c r="F18" s="20">
        <v>44581</v>
      </c>
      <c r="G18" s="2" t="s">
        <v>21</v>
      </c>
      <c r="H18" s="3" t="s">
        <v>19</v>
      </c>
    </row>
    <row r="19" spans="5:8">
      <c r="E19" s="19">
        <v>16</v>
      </c>
      <c r="F19" s="20">
        <v>44581</v>
      </c>
      <c r="G19" s="2" t="s">
        <v>20</v>
      </c>
      <c r="H19" s="3" t="s">
        <v>19</v>
      </c>
    </row>
    <row r="20" spans="5:8">
      <c r="E20" s="19">
        <v>17</v>
      </c>
      <c r="F20" s="20">
        <v>44582</v>
      </c>
      <c r="G20" s="2" t="s">
        <v>11</v>
      </c>
      <c r="H20" s="3" t="s">
        <v>19</v>
      </c>
    </row>
    <row r="21" spans="5:8">
      <c r="E21" s="19">
        <v>18</v>
      </c>
      <c r="F21" s="20">
        <v>44583</v>
      </c>
      <c r="G21" s="2" t="s">
        <v>11</v>
      </c>
      <c r="H21" s="3" t="s">
        <v>19</v>
      </c>
    </row>
    <row r="22" spans="5:8">
      <c r="E22" s="19">
        <v>19</v>
      </c>
      <c r="F22" s="20">
        <v>44583</v>
      </c>
      <c r="G22" s="2" t="s">
        <v>16</v>
      </c>
      <c r="H22" s="3" t="s">
        <v>12</v>
      </c>
    </row>
    <row r="23" spans="5:8">
      <c r="E23" s="19">
        <v>20</v>
      </c>
      <c r="F23" s="20">
        <v>44584</v>
      </c>
      <c r="G23" s="2" t="s">
        <v>18</v>
      </c>
      <c r="H23" s="3" t="s">
        <v>19</v>
      </c>
    </row>
    <row r="24" spans="5:8">
      <c r="E24" s="19">
        <v>21</v>
      </c>
      <c r="F24" s="20">
        <v>44584</v>
      </c>
      <c r="G24" s="2" t="s">
        <v>11</v>
      </c>
      <c r="H24" s="3" t="s">
        <v>19</v>
      </c>
    </row>
    <row r="25" spans="5:8">
      <c r="E25" s="19">
        <v>22</v>
      </c>
      <c r="F25" s="20">
        <v>44584</v>
      </c>
      <c r="G25" s="2" t="s">
        <v>18</v>
      </c>
      <c r="H25" s="3" t="s">
        <v>19</v>
      </c>
    </row>
    <row r="26" spans="5:8">
      <c r="E26" s="19">
        <v>23</v>
      </c>
      <c r="F26" s="20">
        <v>44584</v>
      </c>
      <c r="G26" s="2" t="s">
        <v>16</v>
      </c>
      <c r="H26" s="3" t="s">
        <v>19</v>
      </c>
    </row>
    <row r="27" spans="5:8">
      <c r="E27" s="19">
        <v>24</v>
      </c>
      <c r="F27" s="20">
        <v>44585</v>
      </c>
      <c r="G27" s="2" t="s">
        <v>14</v>
      </c>
      <c r="H27" s="3" t="s">
        <v>19</v>
      </c>
    </row>
    <row r="28" spans="5:8">
      <c r="E28" s="19">
        <v>25</v>
      </c>
      <c r="F28" s="20">
        <v>44585</v>
      </c>
      <c r="G28" s="2" t="s">
        <v>14</v>
      </c>
      <c r="H28" s="3" t="s">
        <v>12</v>
      </c>
    </row>
    <row r="29" spans="5:8">
      <c r="E29" s="19">
        <v>26</v>
      </c>
      <c r="F29" s="20">
        <v>44585</v>
      </c>
      <c r="G29" s="2" t="s">
        <v>20</v>
      </c>
      <c r="H29" s="3" t="s">
        <v>19</v>
      </c>
    </row>
    <row r="30" spans="5:8">
      <c r="E30" s="19">
        <v>27</v>
      </c>
      <c r="F30" s="20">
        <v>44586</v>
      </c>
      <c r="G30" s="2" t="s">
        <v>20</v>
      </c>
      <c r="H30" s="3" t="s">
        <v>19</v>
      </c>
    </row>
    <row r="31" spans="5:8">
      <c r="E31" s="19">
        <v>28</v>
      </c>
      <c r="F31" s="20">
        <v>44586</v>
      </c>
      <c r="G31" s="2" t="s">
        <v>20</v>
      </c>
      <c r="H31" s="3" t="s">
        <v>12</v>
      </c>
    </row>
    <row r="32" spans="5:8">
      <c r="E32" s="19">
        <v>29</v>
      </c>
      <c r="F32" s="20">
        <v>44587</v>
      </c>
      <c r="G32" s="2" t="s">
        <v>11</v>
      </c>
      <c r="H32" s="3" t="s">
        <v>12</v>
      </c>
    </row>
    <row r="33" spans="5:8">
      <c r="E33" s="19">
        <v>30</v>
      </c>
      <c r="F33" s="20">
        <v>44587</v>
      </c>
      <c r="G33" s="2" t="s">
        <v>11</v>
      </c>
      <c r="H33" s="3" t="s">
        <v>12</v>
      </c>
    </row>
    <row r="34" spans="5:8">
      <c r="E34" s="19">
        <v>31</v>
      </c>
      <c r="F34" s="20">
        <v>44587</v>
      </c>
      <c r="G34" s="2" t="s">
        <v>14</v>
      </c>
      <c r="H34" s="3" t="s">
        <v>12</v>
      </c>
    </row>
    <row r="35" spans="5:8">
      <c r="E35" s="19">
        <v>32</v>
      </c>
      <c r="F35" s="20">
        <v>44587</v>
      </c>
      <c r="G35" s="2" t="s">
        <v>16</v>
      </c>
      <c r="H35" s="3" t="s">
        <v>19</v>
      </c>
    </row>
    <row r="36" spans="5:8">
      <c r="E36" s="19">
        <v>33</v>
      </c>
      <c r="F36" s="20">
        <v>44588</v>
      </c>
      <c r="G36" s="2" t="s">
        <v>11</v>
      </c>
      <c r="H36" s="3" t="s">
        <v>19</v>
      </c>
    </row>
    <row r="37" spans="5:8">
      <c r="E37" s="19">
        <v>34</v>
      </c>
      <c r="F37" s="20">
        <v>44588</v>
      </c>
      <c r="G37" s="2" t="s">
        <v>21</v>
      </c>
      <c r="H37" s="3" t="s">
        <v>12</v>
      </c>
    </row>
    <row r="38" spans="5:8">
      <c r="E38" s="19">
        <v>35</v>
      </c>
      <c r="F38" s="20">
        <v>44589</v>
      </c>
      <c r="G38" s="2" t="s">
        <v>11</v>
      </c>
      <c r="H38" s="3" t="s">
        <v>12</v>
      </c>
    </row>
    <row r="39" spans="5:8">
      <c r="E39" s="19">
        <v>36</v>
      </c>
      <c r="F39" s="20">
        <v>44589</v>
      </c>
      <c r="G39" s="2" t="s">
        <v>18</v>
      </c>
      <c r="H39" s="3" t="s">
        <v>19</v>
      </c>
    </row>
    <row r="40" spans="5:8">
      <c r="E40" s="19">
        <v>37</v>
      </c>
      <c r="F40" s="20">
        <v>44590</v>
      </c>
      <c r="G40" s="2" t="s">
        <v>16</v>
      </c>
      <c r="H40" s="3" t="s">
        <v>12</v>
      </c>
    </row>
    <row r="41" spans="5:8">
      <c r="E41" s="19">
        <v>38</v>
      </c>
      <c r="F41" s="20">
        <v>44590</v>
      </c>
      <c r="G41" s="2" t="s">
        <v>11</v>
      </c>
      <c r="H41" s="3" t="s">
        <v>19</v>
      </c>
    </row>
    <row r="42" spans="5:8">
      <c r="E42" s="19">
        <v>39</v>
      </c>
      <c r="F42" s="20">
        <v>44591</v>
      </c>
      <c r="G42" s="2" t="s">
        <v>21</v>
      </c>
      <c r="H42" s="3" t="s">
        <v>19</v>
      </c>
    </row>
    <row r="43" spans="5:8">
      <c r="E43" s="19">
        <v>40</v>
      </c>
      <c r="F43" s="20">
        <v>44592</v>
      </c>
      <c r="G43" s="2" t="s">
        <v>20</v>
      </c>
      <c r="H43" s="3" t="s">
        <v>19</v>
      </c>
    </row>
    <row r="44" spans="5:8">
      <c r="E44" s="19">
        <v>41</v>
      </c>
      <c r="F44" s="20">
        <v>44592</v>
      </c>
      <c r="G44" s="2" t="s">
        <v>18</v>
      </c>
      <c r="H44" s="3" t="s">
        <v>12</v>
      </c>
    </row>
    <row r="45" spans="5:8">
      <c r="E45" s="19">
        <v>42</v>
      </c>
      <c r="F45" s="20">
        <v>44593</v>
      </c>
      <c r="G45" s="2" t="s">
        <v>20</v>
      </c>
      <c r="H45" s="3" t="s">
        <v>19</v>
      </c>
    </row>
    <row r="46" spans="5:8">
      <c r="E46" s="19">
        <v>43</v>
      </c>
      <c r="F46" s="20">
        <v>44593</v>
      </c>
      <c r="G46" s="2" t="s">
        <v>14</v>
      </c>
      <c r="H46" s="3" t="s">
        <v>12</v>
      </c>
    </row>
    <row r="47" spans="5:8">
      <c r="E47" s="19">
        <v>44</v>
      </c>
      <c r="F47" s="20">
        <v>44593</v>
      </c>
      <c r="G47" s="2" t="s">
        <v>16</v>
      </c>
      <c r="H47" s="3" t="s">
        <v>19</v>
      </c>
    </row>
    <row r="48" spans="5:8">
      <c r="E48" s="19">
        <v>45</v>
      </c>
      <c r="F48" s="20">
        <v>44593</v>
      </c>
      <c r="G48" s="2" t="s">
        <v>18</v>
      </c>
      <c r="H48" s="3" t="s">
        <v>19</v>
      </c>
    </row>
    <row r="49" spans="5:8">
      <c r="E49" s="19">
        <v>46</v>
      </c>
      <c r="F49" s="20">
        <v>44593</v>
      </c>
      <c r="G49" s="2" t="s">
        <v>11</v>
      </c>
      <c r="H49" s="3" t="s">
        <v>19</v>
      </c>
    </row>
    <row r="50" spans="5:8">
      <c r="E50" s="19">
        <v>47</v>
      </c>
      <c r="F50" s="20">
        <v>44593</v>
      </c>
      <c r="G50" s="2" t="s">
        <v>16</v>
      </c>
      <c r="H50" s="3" t="s">
        <v>12</v>
      </c>
    </row>
    <row r="51" spans="5:8">
      <c r="E51" s="19">
        <v>48</v>
      </c>
      <c r="F51" s="20">
        <v>44594</v>
      </c>
      <c r="G51" s="2" t="s">
        <v>14</v>
      </c>
      <c r="H51" s="3" t="s">
        <v>19</v>
      </c>
    </row>
    <row r="52" spans="5:8">
      <c r="E52" s="19">
        <v>49</v>
      </c>
      <c r="F52" s="20">
        <v>44594</v>
      </c>
      <c r="G52" s="2" t="s">
        <v>18</v>
      </c>
      <c r="H52" s="3" t="s">
        <v>19</v>
      </c>
    </row>
    <row r="53" spans="5:8">
      <c r="E53" s="19">
        <v>50</v>
      </c>
      <c r="F53" s="20">
        <v>44594</v>
      </c>
      <c r="G53" s="2" t="s">
        <v>21</v>
      </c>
      <c r="H53" s="3" t="s">
        <v>19</v>
      </c>
    </row>
    <row r="54" spans="5:8">
      <c r="E54" s="19">
        <v>51</v>
      </c>
      <c r="F54" s="20">
        <v>44594</v>
      </c>
      <c r="G54" s="2" t="s">
        <v>20</v>
      </c>
      <c r="H54" s="3" t="s">
        <v>19</v>
      </c>
    </row>
    <row r="55" spans="5:8">
      <c r="E55" s="19">
        <v>52</v>
      </c>
      <c r="F55" s="20">
        <v>44594</v>
      </c>
      <c r="G55" s="2" t="s">
        <v>20</v>
      </c>
      <c r="H55" s="3" t="s">
        <v>19</v>
      </c>
    </row>
    <row r="56" spans="5:8">
      <c r="E56" s="19">
        <v>53</v>
      </c>
      <c r="F56" s="20">
        <v>44595</v>
      </c>
      <c r="G56" s="2" t="s">
        <v>20</v>
      </c>
      <c r="H56" s="3" t="s">
        <v>19</v>
      </c>
    </row>
    <row r="57" spans="5:8">
      <c r="E57" s="19">
        <v>54</v>
      </c>
      <c r="F57" s="20">
        <v>44595</v>
      </c>
      <c r="G57" s="2" t="s">
        <v>16</v>
      </c>
      <c r="H57" s="3" t="s">
        <v>12</v>
      </c>
    </row>
    <row r="58" spans="5:8">
      <c r="E58" s="19">
        <v>55</v>
      </c>
      <c r="F58" s="20">
        <v>44595</v>
      </c>
      <c r="G58" s="2" t="s">
        <v>14</v>
      </c>
      <c r="H58" s="3" t="s">
        <v>19</v>
      </c>
    </row>
    <row r="59" spans="5:8">
      <c r="E59" s="19">
        <v>56</v>
      </c>
      <c r="F59" s="20">
        <v>44595</v>
      </c>
      <c r="G59" s="2" t="s">
        <v>18</v>
      </c>
      <c r="H59" s="3" t="s">
        <v>12</v>
      </c>
    </row>
    <row r="60" spans="5:8">
      <c r="E60" s="19">
        <v>57</v>
      </c>
      <c r="F60" s="20">
        <v>44595</v>
      </c>
      <c r="G60" s="2" t="s">
        <v>21</v>
      </c>
      <c r="H60" s="3" t="s">
        <v>19</v>
      </c>
    </row>
    <row r="61" spans="5:8">
      <c r="E61" s="19">
        <v>58</v>
      </c>
      <c r="F61" s="20">
        <v>44596</v>
      </c>
      <c r="G61" s="2" t="s">
        <v>20</v>
      </c>
      <c r="H61" s="3" t="s">
        <v>12</v>
      </c>
    </row>
    <row r="62" spans="5:8">
      <c r="E62" s="19">
        <v>59</v>
      </c>
      <c r="F62" s="20">
        <v>44596</v>
      </c>
      <c r="G62" s="2" t="s">
        <v>20</v>
      </c>
      <c r="H62" s="3" t="s">
        <v>19</v>
      </c>
    </row>
    <row r="63" spans="5:8">
      <c r="E63" s="19">
        <v>60</v>
      </c>
      <c r="F63" s="20">
        <v>44597</v>
      </c>
      <c r="G63" s="2" t="s">
        <v>18</v>
      </c>
      <c r="H63" s="3" t="s">
        <v>19</v>
      </c>
    </row>
    <row r="64" spans="5:8">
      <c r="E64" s="19">
        <v>61</v>
      </c>
      <c r="F64" s="20">
        <v>44597</v>
      </c>
      <c r="G64" s="2" t="s">
        <v>21</v>
      </c>
      <c r="H64" s="3" t="s">
        <v>19</v>
      </c>
    </row>
    <row r="65" spans="5:8">
      <c r="E65" s="19">
        <v>62</v>
      </c>
      <c r="F65" s="20">
        <v>44597</v>
      </c>
      <c r="G65" s="2" t="s">
        <v>14</v>
      </c>
      <c r="H65" s="3" t="s">
        <v>12</v>
      </c>
    </row>
    <row r="66" spans="5:8">
      <c r="E66" s="19">
        <v>63</v>
      </c>
      <c r="F66" s="20">
        <v>44597</v>
      </c>
      <c r="G66" s="2" t="s">
        <v>14</v>
      </c>
      <c r="H66" s="3" t="s">
        <v>19</v>
      </c>
    </row>
    <row r="67" spans="5:8">
      <c r="E67" s="19">
        <v>64</v>
      </c>
      <c r="F67" s="20">
        <v>44597</v>
      </c>
      <c r="G67" s="2" t="s">
        <v>18</v>
      </c>
      <c r="H67" s="3" t="s">
        <v>19</v>
      </c>
    </row>
    <row r="68" spans="5:8">
      <c r="E68" s="19">
        <v>65</v>
      </c>
      <c r="F68" s="20">
        <v>44598</v>
      </c>
      <c r="G68" s="2" t="s">
        <v>20</v>
      </c>
      <c r="H68" s="3" t="s">
        <v>19</v>
      </c>
    </row>
    <row r="69" spans="5:8">
      <c r="E69" s="19">
        <v>66</v>
      </c>
      <c r="F69" s="20">
        <v>44598</v>
      </c>
      <c r="G69" s="2" t="s">
        <v>11</v>
      </c>
      <c r="H69" s="3" t="s">
        <v>19</v>
      </c>
    </row>
    <row r="70" spans="5:8">
      <c r="E70" s="19">
        <v>67</v>
      </c>
      <c r="F70" s="20">
        <v>44598</v>
      </c>
      <c r="G70" s="2" t="s">
        <v>18</v>
      </c>
      <c r="H70" s="3" t="s">
        <v>12</v>
      </c>
    </row>
    <row r="71" spans="5:8">
      <c r="E71" s="19">
        <v>68</v>
      </c>
      <c r="F71" s="20">
        <v>44599</v>
      </c>
      <c r="G71" s="2" t="s">
        <v>21</v>
      </c>
      <c r="H71" s="3" t="s">
        <v>19</v>
      </c>
    </row>
    <row r="72" spans="5:8">
      <c r="E72" s="19">
        <v>69</v>
      </c>
      <c r="F72" s="20">
        <v>44599</v>
      </c>
      <c r="G72" s="2" t="s">
        <v>16</v>
      </c>
      <c r="H72" s="3" t="s">
        <v>19</v>
      </c>
    </row>
    <row r="73" spans="5:8">
      <c r="E73" s="19">
        <v>70</v>
      </c>
      <c r="F73" s="20">
        <v>44599</v>
      </c>
      <c r="G73" s="2" t="s">
        <v>16</v>
      </c>
      <c r="H73" s="3" t="s">
        <v>12</v>
      </c>
    </row>
    <row r="74" spans="5:8">
      <c r="E74" s="19">
        <v>71</v>
      </c>
      <c r="F74" s="20">
        <v>44599</v>
      </c>
      <c r="G74" s="2" t="s">
        <v>18</v>
      </c>
      <c r="H74" s="3" t="s">
        <v>12</v>
      </c>
    </row>
    <row r="75" spans="5:8">
      <c r="E75" s="19">
        <v>72</v>
      </c>
      <c r="F75" s="20">
        <v>44599</v>
      </c>
      <c r="G75" s="2" t="s">
        <v>20</v>
      </c>
      <c r="H75" s="3" t="s">
        <v>19</v>
      </c>
    </row>
    <row r="76" spans="5:8">
      <c r="E76" s="19">
        <v>73</v>
      </c>
      <c r="F76" s="20">
        <v>44599</v>
      </c>
      <c r="G76" s="2" t="s">
        <v>20</v>
      </c>
      <c r="H76" s="3" t="s">
        <v>19</v>
      </c>
    </row>
    <row r="77" spans="5:8">
      <c r="E77" s="19">
        <v>74</v>
      </c>
      <c r="F77" s="20">
        <v>44599</v>
      </c>
      <c r="G77" s="2" t="s">
        <v>11</v>
      </c>
      <c r="H77" s="3" t="s">
        <v>12</v>
      </c>
    </row>
    <row r="78" spans="5:8">
      <c r="E78" s="19">
        <v>75</v>
      </c>
      <c r="F78" s="20">
        <v>44600</v>
      </c>
      <c r="G78" s="2" t="s">
        <v>21</v>
      </c>
      <c r="H78" s="3" t="s">
        <v>12</v>
      </c>
    </row>
    <row r="79" spans="5:8">
      <c r="E79" s="19">
        <v>76</v>
      </c>
      <c r="F79" s="20">
        <v>44600</v>
      </c>
      <c r="G79" s="2" t="s">
        <v>20</v>
      </c>
      <c r="H79" s="3" t="s">
        <v>12</v>
      </c>
    </row>
    <row r="80" spans="5:8">
      <c r="E80" s="19">
        <v>77</v>
      </c>
      <c r="F80" s="20">
        <v>44600</v>
      </c>
      <c r="G80" s="2" t="s">
        <v>16</v>
      </c>
      <c r="H80" s="3" t="s">
        <v>19</v>
      </c>
    </row>
    <row r="81" spans="5:8">
      <c r="E81" s="19">
        <v>78</v>
      </c>
      <c r="F81" s="20">
        <v>44600</v>
      </c>
      <c r="G81" s="2" t="s">
        <v>14</v>
      </c>
      <c r="H81" s="3" t="s">
        <v>12</v>
      </c>
    </row>
    <row r="82" spans="5:8">
      <c r="E82" s="19">
        <v>79</v>
      </c>
      <c r="F82" s="20">
        <v>44601</v>
      </c>
      <c r="G82" s="2" t="s">
        <v>11</v>
      </c>
      <c r="H82" s="3" t="s">
        <v>19</v>
      </c>
    </row>
    <row r="83" spans="5:8">
      <c r="E83" s="19">
        <v>80</v>
      </c>
      <c r="F83" s="20">
        <v>44601</v>
      </c>
      <c r="G83" s="2" t="s">
        <v>14</v>
      </c>
      <c r="H83" s="3" t="s">
        <v>12</v>
      </c>
    </row>
    <row r="84" spans="5:8">
      <c r="E84" s="19">
        <v>81</v>
      </c>
      <c r="F84" s="20">
        <v>44602</v>
      </c>
      <c r="G84" s="2" t="s">
        <v>20</v>
      </c>
      <c r="H84" s="3" t="s">
        <v>12</v>
      </c>
    </row>
    <row r="85" spans="5:8">
      <c r="E85" s="19">
        <v>82</v>
      </c>
      <c r="F85" s="20">
        <v>44602</v>
      </c>
      <c r="G85" s="2" t="s">
        <v>20</v>
      </c>
      <c r="H85" s="3" t="s">
        <v>12</v>
      </c>
    </row>
    <row r="86" spans="5:8">
      <c r="E86" s="19">
        <v>83</v>
      </c>
      <c r="F86" s="20">
        <v>44602</v>
      </c>
      <c r="G86" s="2" t="s">
        <v>20</v>
      </c>
      <c r="H86" s="3" t="s">
        <v>19</v>
      </c>
    </row>
    <row r="87" spans="5:8">
      <c r="E87" s="19">
        <v>84</v>
      </c>
      <c r="F87" s="20">
        <v>44602</v>
      </c>
      <c r="G87" s="2" t="s">
        <v>14</v>
      </c>
      <c r="H87" s="3" t="s">
        <v>19</v>
      </c>
    </row>
    <row r="88" spans="5:8">
      <c r="E88" s="19">
        <v>85</v>
      </c>
      <c r="F88" s="20">
        <v>44603</v>
      </c>
      <c r="G88" s="2" t="s">
        <v>21</v>
      </c>
      <c r="H88" s="3" t="s">
        <v>12</v>
      </c>
    </row>
    <row r="89" spans="5:8">
      <c r="E89" s="19">
        <v>86</v>
      </c>
      <c r="F89" s="20">
        <v>44603</v>
      </c>
      <c r="G89" s="2" t="s">
        <v>16</v>
      </c>
      <c r="H89" s="3" t="s">
        <v>12</v>
      </c>
    </row>
    <row r="90" spans="5:8">
      <c r="E90" s="19">
        <v>87</v>
      </c>
      <c r="F90" s="20">
        <v>44604</v>
      </c>
      <c r="G90" s="2" t="s">
        <v>16</v>
      </c>
      <c r="H90" s="3" t="s">
        <v>12</v>
      </c>
    </row>
    <row r="91" spans="5:8">
      <c r="E91" s="19">
        <v>88</v>
      </c>
      <c r="F91" s="20">
        <v>44604</v>
      </c>
      <c r="G91" s="2" t="s">
        <v>14</v>
      </c>
      <c r="H91" s="3" t="s">
        <v>19</v>
      </c>
    </row>
    <row r="92" spans="5:8">
      <c r="E92" s="19">
        <v>89</v>
      </c>
      <c r="F92" s="20">
        <v>44604</v>
      </c>
      <c r="G92" s="2" t="s">
        <v>14</v>
      </c>
      <c r="H92" s="3" t="s">
        <v>19</v>
      </c>
    </row>
    <row r="93" spans="5:8">
      <c r="E93" s="19">
        <v>90</v>
      </c>
      <c r="F93" s="20">
        <v>44604</v>
      </c>
      <c r="G93" s="2" t="s">
        <v>11</v>
      </c>
      <c r="H93" s="3" t="s">
        <v>12</v>
      </c>
    </row>
    <row r="94" spans="5:8">
      <c r="E94" s="19">
        <v>91</v>
      </c>
      <c r="F94" s="20">
        <v>44604</v>
      </c>
      <c r="G94" s="2" t="s">
        <v>21</v>
      </c>
      <c r="H94" s="3" t="s">
        <v>19</v>
      </c>
    </row>
    <row r="95" spans="5:8">
      <c r="E95" s="19">
        <v>92</v>
      </c>
      <c r="F95" s="20">
        <v>44604</v>
      </c>
      <c r="G95" s="2" t="s">
        <v>11</v>
      </c>
      <c r="H95" s="3" t="s">
        <v>19</v>
      </c>
    </row>
    <row r="96" spans="5:8">
      <c r="E96" s="19">
        <v>93</v>
      </c>
      <c r="F96" s="20">
        <v>44605</v>
      </c>
      <c r="G96" s="2" t="s">
        <v>21</v>
      </c>
      <c r="H96" s="3" t="s">
        <v>12</v>
      </c>
    </row>
    <row r="97" spans="5:8">
      <c r="E97" s="19">
        <v>94</v>
      </c>
      <c r="F97" s="20">
        <v>44605</v>
      </c>
      <c r="G97" s="2" t="s">
        <v>18</v>
      </c>
      <c r="H97" s="3" t="s">
        <v>19</v>
      </c>
    </row>
    <row r="98" spans="5:8">
      <c r="E98" s="19">
        <v>95</v>
      </c>
      <c r="F98" s="20">
        <v>44606</v>
      </c>
      <c r="G98" s="2" t="s">
        <v>14</v>
      </c>
      <c r="H98" s="3" t="s">
        <v>19</v>
      </c>
    </row>
    <row r="99" spans="5:8">
      <c r="E99" s="19">
        <v>96</v>
      </c>
      <c r="F99" s="20">
        <v>44606</v>
      </c>
      <c r="G99" s="2" t="s">
        <v>16</v>
      </c>
      <c r="H99" s="3" t="s">
        <v>12</v>
      </c>
    </row>
    <row r="100" spans="5:8">
      <c r="E100" s="19">
        <v>97</v>
      </c>
      <c r="F100" s="20">
        <v>44607</v>
      </c>
      <c r="G100" s="2" t="s">
        <v>20</v>
      </c>
      <c r="H100" s="3" t="s">
        <v>19</v>
      </c>
    </row>
    <row r="101" spans="5:8">
      <c r="E101" s="19">
        <v>98</v>
      </c>
      <c r="F101" s="20">
        <v>44607</v>
      </c>
      <c r="G101" s="2" t="s">
        <v>14</v>
      </c>
      <c r="H101" s="3" t="s">
        <v>12</v>
      </c>
    </row>
    <row r="102" spans="5:8">
      <c r="E102" s="19">
        <v>99</v>
      </c>
      <c r="F102" s="20">
        <v>44608</v>
      </c>
      <c r="G102" s="2" t="s">
        <v>21</v>
      </c>
      <c r="H102" s="3" t="s">
        <v>12</v>
      </c>
    </row>
    <row r="103" spans="5:8">
      <c r="E103" s="19">
        <v>100</v>
      </c>
      <c r="F103" s="20">
        <v>44608</v>
      </c>
      <c r="G103" s="2" t="s">
        <v>11</v>
      </c>
      <c r="H103" s="3" t="s">
        <v>19</v>
      </c>
    </row>
    <row r="104" spans="5:8">
      <c r="E104" s="19">
        <v>101</v>
      </c>
      <c r="F104" s="20">
        <v>44608</v>
      </c>
      <c r="G104" s="2" t="s">
        <v>14</v>
      </c>
      <c r="H104" s="3" t="s">
        <v>12</v>
      </c>
    </row>
    <row r="105" spans="5:8">
      <c r="E105" s="19">
        <v>102</v>
      </c>
      <c r="F105" s="20">
        <v>44608</v>
      </c>
      <c r="G105" s="2" t="s">
        <v>11</v>
      </c>
      <c r="H105" s="3" t="s">
        <v>19</v>
      </c>
    </row>
    <row r="106" spans="5:8">
      <c r="E106" s="19">
        <v>103</v>
      </c>
      <c r="F106" s="20">
        <v>44608</v>
      </c>
      <c r="G106" s="2" t="s">
        <v>20</v>
      </c>
      <c r="H106" s="3" t="s">
        <v>19</v>
      </c>
    </row>
    <row r="107" spans="5:8">
      <c r="E107" s="19">
        <v>104</v>
      </c>
      <c r="F107" s="20">
        <v>44608</v>
      </c>
      <c r="G107" s="2" t="s">
        <v>16</v>
      </c>
      <c r="H107" s="3" t="s">
        <v>12</v>
      </c>
    </row>
    <row r="108" spans="5:8">
      <c r="E108" s="19">
        <v>105</v>
      </c>
      <c r="F108" s="20">
        <v>44609</v>
      </c>
      <c r="G108" s="2" t="s">
        <v>18</v>
      </c>
      <c r="H108" s="3" t="s">
        <v>12</v>
      </c>
    </row>
    <row r="109" spans="5:8">
      <c r="E109" s="19">
        <v>106</v>
      </c>
      <c r="F109" s="20">
        <v>44610</v>
      </c>
      <c r="G109" s="2" t="s">
        <v>14</v>
      </c>
      <c r="H109" s="3" t="s">
        <v>12</v>
      </c>
    </row>
    <row r="110" spans="5:8">
      <c r="E110" s="19">
        <v>107</v>
      </c>
      <c r="F110" s="20">
        <v>44610</v>
      </c>
      <c r="G110" s="2" t="s">
        <v>20</v>
      </c>
      <c r="H110" s="3" t="s">
        <v>12</v>
      </c>
    </row>
    <row r="111" spans="5:8">
      <c r="E111" s="19">
        <v>108</v>
      </c>
      <c r="F111" s="20">
        <v>44611</v>
      </c>
      <c r="G111" s="2" t="s">
        <v>20</v>
      </c>
      <c r="H111" s="3" t="s">
        <v>19</v>
      </c>
    </row>
    <row r="112" spans="5:8">
      <c r="E112" s="19">
        <v>109</v>
      </c>
      <c r="F112" s="20">
        <v>44611</v>
      </c>
      <c r="G112" s="2" t="s">
        <v>16</v>
      </c>
      <c r="H112" s="3" t="s">
        <v>19</v>
      </c>
    </row>
    <row r="113" spans="5:8">
      <c r="E113" s="19">
        <v>110</v>
      </c>
      <c r="F113" s="20">
        <v>44611</v>
      </c>
      <c r="G113" s="2" t="s">
        <v>16</v>
      </c>
      <c r="H113" s="3" t="s">
        <v>12</v>
      </c>
    </row>
    <row r="114" spans="5:8">
      <c r="E114" s="19">
        <v>111</v>
      </c>
      <c r="F114" s="20">
        <v>44611</v>
      </c>
      <c r="G114" s="2" t="s">
        <v>21</v>
      </c>
      <c r="H114" s="3" t="s">
        <v>12</v>
      </c>
    </row>
    <row r="115" spans="5:8">
      <c r="E115" s="19">
        <v>112</v>
      </c>
      <c r="F115" s="20">
        <v>44611</v>
      </c>
      <c r="G115" s="2" t="s">
        <v>21</v>
      </c>
      <c r="H115" s="3" t="s">
        <v>12</v>
      </c>
    </row>
    <row r="116" spans="5:8">
      <c r="E116" s="19">
        <v>113</v>
      </c>
      <c r="F116" s="20">
        <v>44611</v>
      </c>
      <c r="G116" s="2" t="s">
        <v>16</v>
      </c>
      <c r="H116" s="3" t="s">
        <v>19</v>
      </c>
    </row>
    <row r="117" spans="5:8">
      <c r="E117" s="19">
        <v>114</v>
      </c>
      <c r="F117" s="20">
        <v>44611</v>
      </c>
      <c r="G117" s="2" t="s">
        <v>14</v>
      </c>
      <c r="H117" s="3" t="s">
        <v>12</v>
      </c>
    </row>
    <row r="118" spans="5:8">
      <c r="E118" s="19">
        <v>115</v>
      </c>
      <c r="F118" s="20">
        <v>44611</v>
      </c>
      <c r="G118" s="2" t="s">
        <v>21</v>
      </c>
      <c r="H118" s="3" t="s">
        <v>19</v>
      </c>
    </row>
    <row r="119" spans="5:8">
      <c r="E119" s="19">
        <v>116</v>
      </c>
      <c r="F119" s="20">
        <v>44612</v>
      </c>
      <c r="G119" s="2" t="s">
        <v>14</v>
      </c>
      <c r="H119" s="3" t="s">
        <v>12</v>
      </c>
    </row>
    <row r="120" spans="5:8">
      <c r="E120" s="19">
        <v>117</v>
      </c>
      <c r="F120" s="20">
        <v>44612</v>
      </c>
      <c r="G120" s="2" t="s">
        <v>14</v>
      </c>
      <c r="H120" s="3" t="s">
        <v>19</v>
      </c>
    </row>
    <row r="121" spans="5:8">
      <c r="E121" s="19">
        <v>118</v>
      </c>
      <c r="F121" s="20">
        <v>44612</v>
      </c>
      <c r="G121" s="2" t="s">
        <v>20</v>
      </c>
      <c r="H121" s="3" t="s">
        <v>12</v>
      </c>
    </row>
    <row r="122" spans="5:8">
      <c r="E122" s="19">
        <v>119</v>
      </c>
      <c r="F122" s="20">
        <v>44612</v>
      </c>
      <c r="G122" s="2" t="s">
        <v>20</v>
      </c>
      <c r="H122" s="3" t="s">
        <v>12</v>
      </c>
    </row>
    <row r="123" spans="5:8">
      <c r="E123" s="19">
        <v>120</v>
      </c>
      <c r="F123" s="20">
        <v>44612</v>
      </c>
      <c r="G123" s="2" t="s">
        <v>21</v>
      </c>
      <c r="H123" s="3" t="s">
        <v>19</v>
      </c>
    </row>
    <row r="124" spans="5:8">
      <c r="E124" s="19">
        <v>121</v>
      </c>
      <c r="F124" s="20">
        <v>44614</v>
      </c>
      <c r="G124" s="2" t="s">
        <v>16</v>
      </c>
      <c r="H124" s="3" t="s">
        <v>19</v>
      </c>
    </row>
    <row r="125" spans="5:8">
      <c r="E125" s="19">
        <v>122</v>
      </c>
      <c r="F125" s="20">
        <v>44614</v>
      </c>
      <c r="G125" s="2" t="s">
        <v>16</v>
      </c>
      <c r="H125" s="3" t="s">
        <v>19</v>
      </c>
    </row>
    <row r="126" spans="5:8">
      <c r="E126" s="19">
        <v>123</v>
      </c>
      <c r="F126" s="20">
        <v>44614</v>
      </c>
      <c r="G126" s="2" t="s">
        <v>11</v>
      </c>
      <c r="H126" s="3" t="s">
        <v>12</v>
      </c>
    </row>
    <row r="127" spans="5:8">
      <c r="E127" s="19">
        <v>124</v>
      </c>
      <c r="F127" s="20">
        <v>44614</v>
      </c>
      <c r="G127" s="2" t="s">
        <v>14</v>
      </c>
      <c r="H127" s="3" t="s">
        <v>12</v>
      </c>
    </row>
    <row r="128" spans="5:8">
      <c r="E128" s="19">
        <v>125</v>
      </c>
      <c r="F128" s="20">
        <v>44615</v>
      </c>
      <c r="G128" s="2" t="s">
        <v>18</v>
      </c>
      <c r="H128" s="3" t="s">
        <v>19</v>
      </c>
    </row>
    <row r="129" spans="5:8">
      <c r="E129" s="19">
        <v>126</v>
      </c>
      <c r="F129" s="20">
        <v>44615</v>
      </c>
      <c r="G129" s="2" t="s">
        <v>21</v>
      </c>
      <c r="H129" s="3" t="s">
        <v>19</v>
      </c>
    </row>
    <row r="130" spans="5:8">
      <c r="E130" s="19">
        <v>127</v>
      </c>
      <c r="F130" s="20">
        <v>44615</v>
      </c>
      <c r="G130" s="2" t="s">
        <v>16</v>
      </c>
      <c r="H130" s="3" t="s">
        <v>12</v>
      </c>
    </row>
    <row r="131" spans="5:8">
      <c r="E131" s="19">
        <v>128</v>
      </c>
      <c r="F131" s="20">
        <v>44616</v>
      </c>
      <c r="G131" s="2" t="s">
        <v>21</v>
      </c>
      <c r="H131" s="3" t="s">
        <v>12</v>
      </c>
    </row>
    <row r="132" spans="5:8">
      <c r="E132" s="19">
        <v>129</v>
      </c>
      <c r="F132" s="20">
        <v>44616</v>
      </c>
      <c r="G132" s="2" t="s">
        <v>18</v>
      </c>
      <c r="H132" s="3" t="s">
        <v>19</v>
      </c>
    </row>
    <row r="133" spans="5:8">
      <c r="E133" s="19">
        <v>130</v>
      </c>
      <c r="F133" s="20">
        <v>44617</v>
      </c>
      <c r="G133" s="2" t="s">
        <v>20</v>
      </c>
      <c r="H133" s="3" t="s">
        <v>19</v>
      </c>
    </row>
    <row r="134" spans="5:8">
      <c r="E134" s="19">
        <v>131</v>
      </c>
      <c r="F134" s="20">
        <v>44618</v>
      </c>
      <c r="G134" s="2" t="s">
        <v>11</v>
      </c>
      <c r="H134" s="3" t="s">
        <v>12</v>
      </c>
    </row>
    <row r="135" spans="5:8">
      <c r="E135" s="19">
        <v>132</v>
      </c>
      <c r="F135" s="20">
        <v>44618</v>
      </c>
      <c r="G135" s="2" t="s">
        <v>14</v>
      </c>
      <c r="H135" s="3" t="s">
        <v>12</v>
      </c>
    </row>
    <row r="136" spans="5:8">
      <c r="E136" s="19">
        <v>133</v>
      </c>
      <c r="F136" s="20">
        <v>44619</v>
      </c>
      <c r="G136" s="2" t="s">
        <v>20</v>
      </c>
      <c r="H136" s="3" t="s">
        <v>19</v>
      </c>
    </row>
    <row r="137" spans="5:8">
      <c r="E137" s="19">
        <v>134</v>
      </c>
      <c r="F137" s="20">
        <v>44619</v>
      </c>
      <c r="G137" s="2" t="s">
        <v>20</v>
      </c>
      <c r="H137" s="3" t="s">
        <v>12</v>
      </c>
    </row>
    <row r="138" spans="5:8">
      <c r="E138" s="19">
        <v>135</v>
      </c>
      <c r="F138" s="20">
        <v>44619</v>
      </c>
      <c r="G138" s="2" t="s">
        <v>20</v>
      </c>
      <c r="H138" s="3" t="s">
        <v>19</v>
      </c>
    </row>
    <row r="139" spans="5:8">
      <c r="E139" s="19">
        <v>136</v>
      </c>
      <c r="F139" s="20">
        <v>44619</v>
      </c>
      <c r="G139" s="2" t="s">
        <v>20</v>
      </c>
      <c r="H139" s="3" t="s">
        <v>12</v>
      </c>
    </row>
    <row r="140" spans="5:8">
      <c r="E140" s="19">
        <v>137</v>
      </c>
      <c r="F140" s="20">
        <v>44620</v>
      </c>
      <c r="G140" s="2" t="s">
        <v>16</v>
      </c>
      <c r="H140" s="3" t="s">
        <v>12</v>
      </c>
    </row>
    <row r="141" spans="5:8">
      <c r="E141" s="19">
        <v>138</v>
      </c>
      <c r="F141" s="20">
        <v>44620</v>
      </c>
      <c r="G141" s="2" t="s">
        <v>16</v>
      </c>
      <c r="H141" s="3" t="s">
        <v>19</v>
      </c>
    </row>
    <row r="142" spans="5:8">
      <c r="E142" s="19">
        <v>139</v>
      </c>
      <c r="F142" s="20">
        <v>44620</v>
      </c>
      <c r="G142" s="2" t="s">
        <v>11</v>
      </c>
      <c r="H142" s="3" t="s">
        <v>19</v>
      </c>
    </row>
    <row r="143" spans="5:8">
      <c r="E143" s="19">
        <v>140</v>
      </c>
      <c r="F143" s="20">
        <v>44621</v>
      </c>
      <c r="G143" s="2" t="s">
        <v>11</v>
      </c>
      <c r="H143" s="3" t="s">
        <v>12</v>
      </c>
    </row>
    <row r="144" spans="5:8">
      <c r="E144" s="19">
        <v>141</v>
      </c>
      <c r="F144" s="20">
        <v>44621</v>
      </c>
      <c r="G144" s="2" t="s">
        <v>20</v>
      </c>
      <c r="H144" s="3" t="s">
        <v>19</v>
      </c>
    </row>
    <row r="145" spans="5:8">
      <c r="E145" s="19">
        <v>142</v>
      </c>
      <c r="F145" s="20">
        <v>44621</v>
      </c>
      <c r="G145" s="2" t="s">
        <v>16</v>
      </c>
      <c r="H145" s="3" t="s">
        <v>19</v>
      </c>
    </row>
    <row r="146" spans="5:8">
      <c r="E146" s="19">
        <v>143</v>
      </c>
      <c r="F146" s="20">
        <v>44622</v>
      </c>
      <c r="G146" s="2" t="s">
        <v>14</v>
      </c>
      <c r="H146" s="3" t="s">
        <v>19</v>
      </c>
    </row>
    <row r="147" spans="5:8">
      <c r="E147" s="19">
        <v>144</v>
      </c>
      <c r="F147" s="20">
        <v>44622</v>
      </c>
      <c r="G147" s="2" t="s">
        <v>16</v>
      </c>
      <c r="H147" s="3" t="s">
        <v>19</v>
      </c>
    </row>
    <row r="148" spans="5:8">
      <c r="E148" s="19">
        <v>145</v>
      </c>
      <c r="F148" s="20">
        <v>44622</v>
      </c>
      <c r="G148" s="2" t="s">
        <v>14</v>
      </c>
      <c r="H148" s="3" t="s">
        <v>12</v>
      </c>
    </row>
    <row r="149" spans="5:8">
      <c r="E149" s="19">
        <v>146</v>
      </c>
      <c r="F149" s="20">
        <v>44622</v>
      </c>
      <c r="G149" s="2" t="s">
        <v>11</v>
      </c>
      <c r="H149" s="3" t="s">
        <v>12</v>
      </c>
    </row>
    <row r="150" spans="5:8">
      <c r="E150" s="19">
        <v>147</v>
      </c>
      <c r="F150" s="20">
        <v>44623</v>
      </c>
      <c r="G150" s="2" t="s">
        <v>11</v>
      </c>
      <c r="H150" s="3" t="s">
        <v>19</v>
      </c>
    </row>
    <row r="151" spans="5:8">
      <c r="E151" s="19">
        <v>148</v>
      </c>
      <c r="F151" s="20">
        <v>44623</v>
      </c>
      <c r="G151" s="2" t="s">
        <v>18</v>
      </c>
      <c r="H151" s="3" t="s">
        <v>12</v>
      </c>
    </row>
    <row r="152" spans="5:8">
      <c r="E152" s="19">
        <v>149</v>
      </c>
      <c r="F152" s="20">
        <v>44623</v>
      </c>
      <c r="G152" s="2" t="s">
        <v>16</v>
      </c>
      <c r="H152" s="3" t="s">
        <v>12</v>
      </c>
    </row>
    <row r="153" spans="5:8">
      <c r="E153" s="19">
        <v>150</v>
      </c>
      <c r="F153" s="20">
        <v>44623</v>
      </c>
      <c r="G153" s="2" t="s">
        <v>18</v>
      </c>
      <c r="H153" s="3" t="s">
        <v>19</v>
      </c>
    </row>
    <row r="154" spans="5:8">
      <c r="E154" s="19">
        <v>151</v>
      </c>
      <c r="F154" s="20">
        <v>44624</v>
      </c>
      <c r="G154" s="2" t="s">
        <v>11</v>
      </c>
      <c r="H154" s="3" t="s">
        <v>12</v>
      </c>
    </row>
    <row r="155" spans="5:8">
      <c r="E155" s="19">
        <v>152</v>
      </c>
      <c r="F155" s="20">
        <v>44624</v>
      </c>
      <c r="G155" s="2" t="s">
        <v>11</v>
      </c>
      <c r="H155" s="3" t="s">
        <v>19</v>
      </c>
    </row>
    <row r="156" spans="5:8">
      <c r="E156" s="19">
        <v>153</v>
      </c>
      <c r="F156" s="20">
        <v>44624</v>
      </c>
      <c r="G156" s="2" t="s">
        <v>21</v>
      </c>
      <c r="H156" s="3" t="s">
        <v>19</v>
      </c>
    </row>
    <row r="157" spans="5:8">
      <c r="E157" s="19">
        <v>154</v>
      </c>
      <c r="F157" s="20">
        <v>44624</v>
      </c>
      <c r="G157" s="2" t="s">
        <v>11</v>
      </c>
      <c r="H157" s="3" t="s">
        <v>12</v>
      </c>
    </row>
    <row r="158" spans="5:8">
      <c r="E158" s="19">
        <v>155</v>
      </c>
      <c r="F158" s="20">
        <v>44624</v>
      </c>
      <c r="G158" s="2" t="s">
        <v>14</v>
      </c>
      <c r="H158" s="3" t="s">
        <v>19</v>
      </c>
    </row>
    <row r="159" spans="5:8">
      <c r="E159" s="19">
        <v>156</v>
      </c>
      <c r="F159" s="20">
        <v>44624</v>
      </c>
      <c r="G159" s="2" t="s">
        <v>16</v>
      </c>
      <c r="H159" s="3" t="s">
        <v>12</v>
      </c>
    </row>
    <row r="160" spans="5:8">
      <c r="E160" s="19">
        <v>157</v>
      </c>
      <c r="F160" s="20">
        <v>44625</v>
      </c>
      <c r="G160" s="2" t="s">
        <v>21</v>
      </c>
      <c r="H160" s="3" t="s">
        <v>19</v>
      </c>
    </row>
    <row r="161" spans="5:8">
      <c r="E161" s="19">
        <v>158</v>
      </c>
      <c r="F161" s="20">
        <v>44625</v>
      </c>
      <c r="G161" s="2" t="s">
        <v>20</v>
      </c>
      <c r="H161" s="3" t="s">
        <v>12</v>
      </c>
    </row>
    <row r="162" spans="5:8">
      <c r="E162" s="19">
        <v>159</v>
      </c>
      <c r="F162" s="20">
        <v>44625</v>
      </c>
      <c r="G162" s="2" t="s">
        <v>21</v>
      </c>
      <c r="H162" s="3" t="s">
        <v>19</v>
      </c>
    </row>
    <row r="163" spans="5:8">
      <c r="E163" s="19">
        <v>160</v>
      </c>
      <c r="F163" s="20">
        <v>44625</v>
      </c>
      <c r="G163" s="2" t="s">
        <v>18</v>
      </c>
      <c r="H163" s="3" t="s">
        <v>12</v>
      </c>
    </row>
    <row r="164" spans="5:8">
      <c r="E164" s="19">
        <v>161</v>
      </c>
      <c r="F164" s="20">
        <v>44625</v>
      </c>
      <c r="G164" s="2" t="s">
        <v>16</v>
      </c>
      <c r="H164" s="3" t="s">
        <v>19</v>
      </c>
    </row>
    <row r="165" spans="5:8">
      <c r="E165" s="19">
        <v>162</v>
      </c>
      <c r="F165" s="20">
        <v>44626</v>
      </c>
      <c r="G165" s="2" t="s">
        <v>16</v>
      </c>
      <c r="H165" s="3" t="s">
        <v>19</v>
      </c>
    </row>
    <row r="166" spans="5:8">
      <c r="E166" s="19">
        <v>163</v>
      </c>
      <c r="F166" s="20">
        <v>44626</v>
      </c>
      <c r="G166" s="2" t="s">
        <v>16</v>
      </c>
      <c r="H166" s="3" t="s">
        <v>12</v>
      </c>
    </row>
    <row r="167" spans="5:8">
      <c r="E167" s="19">
        <v>164</v>
      </c>
      <c r="F167" s="20">
        <v>44627</v>
      </c>
      <c r="G167" s="2" t="s">
        <v>18</v>
      </c>
      <c r="H167" s="3" t="s">
        <v>19</v>
      </c>
    </row>
    <row r="168" spans="5:8">
      <c r="E168" s="19">
        <v>165</v>
      </c>
      <c r="F168" s="20">
        <v>44627</v>
      </c>
      <c r="G168" s="2" t="s">
        <v>14</v>
      </c>
      <c r="H168" s="3" t="s">
        <v>19</v>
      </c>
    </row>
    <row r="169" spans="5:8">
      <c r="E169" s="19">
        <v>166</v>
      </c>
      <c r="F169" s="20">
        <v>44627</v>
      </c>
      <c r="G169" s="2" t="s">
        <v>18</v>
      </c>
      <c r="H169" s="3" t="s">
        <v>19</v>
      </c>
    </row>
    <row r="170" spans="5:8">
      <c r="E170" s="19">
        <v>167</v>
      </c>
      <c r="F170" s="20">
        <v>44627</v>
      </c>
      <c r="G170" s="2" t="s">
        <v>14</v>
      </c>
      <c r="H170" s="3" t="s">
        <v>19</v>
      </c>
    </row>
    <row r="171" spans="5:8">
      <c r="E171" s="19">
        <v>168</v>
      </c>
      <c r="F171" s="20">
        <v>44627</v>
      </c>
      <c r="G171" s="2" t="s">
        <v>18</v>
      </c>
      <c r="H171" s="3" t="s">
        <v>12</v>
      </c>
    </row>
    <row r="172" spans="5:8">
      <c r="E172" s="19">
        <v>169</v>
      </c>
      <c r="F172" s="20">
        <v>44628</v>
      </c>
      <c r="G172" s="2" t="s">
        <v>18</v>
      </c>
      <c r="H172" s="3" t="s">
        <v>12</v>
      </c>
    </row>
    <row r="173" spans="5:8">
      <c r="E173" s="19">
        <v>170</v>
      </c>
      <c r="F173" s="20">
        <v>44628</v>
      </c>
      <c r="G173" s="2" t="s">
        <v>14</v>
      </c>
      <c r="H173" s="3" t="s">
        <v>19</v>
      </c>
    </row>
    <row r="174" spans="5:8">
      <c r="E174" s="19">
        <v>171</v>
      </c>
      <c r="F174" s="20">
        <v>44628</v>
      </c>
      <c r="G174" s="2" t="s">
        <v>11</v>
      </c>
      <c r="H174" s="3" t="s">
        <v>12</v>
      </c>
    </row>
    <row r="175" spans="5:8">
      <c r="E175" s="19">
        <v>172</v>
      </c>
      <c r="F175" s="20">
        <v>44628</v>
      </c>
      <c r="G175" s="2" t="s">
        <v>18</v>
      </c>
      <c r="H175" s="3" t="s">
        <v>19</v>
      </c>
    </row>
    <row r="176" spans="5:8">
      <c r="E176" s="19">
        <v>173</v>
      </c>
      <c r="F176" s="20">
        <v>44629</v>
      </c>
      <c r="G176" s="2" t="s">
        <v>11</v>
      </c>
      <c r="H176" s="3" t="s">
        <v>19</v>
      </c>
    </row>
    <row r="177" spans="5:8">
      <c r="E177" s="19">
        <v>174</v>
      </c>
      <c r="F177" s="20">
        <v>44629</v>
      </c>
      <c r="G177" s="2" t="s">
        <v>18</v>
      </c>
      <c r="H177" s="3" t="s">
        <v>12</v>
      </c>
    </row>
    <row r="178" spans="5:8">
      <c r="E178" s="19">
        <v>175</v>
      </c>
      <c r="F178" s="20">
        <v>44629</v>
      </c>
      <c r="G178" s="2" t="s">
        <v>14</v>
      </c>
      <c r="H178" s="3" t="s">
        <v>12</v>
      </c>
    </row>
    <row r="179" spans="5:8">
      <c r="E179" s="19">
        <v>176</v>
      </c>
      <c r="F179" s="20">
        <v>44629</v>
      </c>
      <c r="G179" s="2" t="s">
        <v>18</v>
      </c>
      <c r="H179" s="3" t="s">
        <v>19</v>
      </c>
    </row>
    <row r="180" spans="5:8">
      <c r="E180" s="19">
        <v>177</v>
      </c>
      <c r="F180" s="20">
        <v>44630</v>
      </c>
      <c r="G180" s="2" t="s">
        <v>21</v>
      </c>
      <c r="H180" s="3" t="s">
        <v>19</v>
      </c>
    </row>
    <row r="181" spans="5:8">
      <c r="E181" s="19">
        <v>178</v>
      </c>
      <c r="F181" s="20">
        <v>44630</v>
      </c>
      <c r="G181" s="2" t="s">
        <v>18</v>
      </c>
      <c r="H181" s="3" t="s">
        <v>19</v>
      </c>
    </row>
    <row r="182" spans="5:8">
      <c r="E182" s="19">
        <v>179</v>
      </c>
      <c r="F182" s="20">
        <v>44630</v>
      </c>
      <c r="G182" s="2" t="s">
        <v>20</v>
      </c>
      <c r="H182" s="3" t="s">
        <v>19</v>
      </c>
    </row>
    <row r="183" spans="5:8">
      <c r="E183" s="19">
        <v>180</v>
      </c>
      <c r="F183" s="20">
        <v>44630</v>
      </c>
      <c r="G183" s="2" t="s">
        <v>11</v>
      </c>
      <c r="H183" s="3" t="s">
        <v>12</v>
      </c>
    </row>
    <row r="184" spans="5:8">
      <c r="E184" s="19">
        <v>181</v>
      </c>
      <c r="F184" s="20">
        <v>44630</v>
      </c>
      <c r="G184" s="2" t="s">
        <v>14</v>
      </c>
      <c r="H184" s="3" t="s">
        <v>19</v>
      </c>
    </row>
    <row r="185" spans="5:8">
      <c r="E185" s="19">
        <v>182</v>
      </c>
      <c r="F185" s="20">
        <v>44630</v>
      </c>
      <c r="G185" s="2" t="s">
        <v>14</v>
      </c>
      <c r="H185" s="3" t="s">
        <v>12</v>
      </c>
    </row>
    <row r="186" spans="5:8">
      <c r="E186" s="19">
        <v>183</v>
      </c>
      <c r="F186" s="20">
        <v>44631</v>
      </c>
      <c r="G186" s="2" t="s">
        <v>21</v>
      </c>
      <c r="H186" s="3" t="s">
        <v>12</v>
      </c>
    </row>
    <row r="187" spans="5:8">
      <c r="E187" s="19">
        <v>184</v>
      </c>
      <c r="F187" s="20">
        <v>44632</v>
      </c>
      <c r="G187" s="2" t="s">
        <v>20</v>
      </c>
      <c r="H187" s="3" t="s">
        <v>19</v>
      </c>
    </row>
    <row r="188" spans="5:8">
      <c r="E188" s="19">
        <v>185</v>
      </c>
      <c r="F188" s="20">
        <v>44632</v>
      </c>
      <c r="G188" s="2" t="s">
        <v>18</v>
      </c>
      <c r="H188" s="3" t="s">
        <v>19</v>
      </c>
    </row>
    <row r="189" spans="5:8">
      <c r="E189" s="19">
        <v>186</v>
      </c>
      <c r="F189" s="20">
        <v>44632</v>
      </c>
      <c r="G189" s="2" t="s">
        <v>16</v>
      </c>
      <c r="H189" s="3" t="s">
        <v>12</v>
      </c>
    </row>
    <row r="190" spans="5:8">
      <c r="E190" s="19">
        <v>187</v>
      </c>
      <c r="F190" s="20">
        <v>44632</v>
      </c>
      <c r="G190" s="2" t="s">
        <v>20</v>
      </c>
      <c r="H190" s="3" t="s">
        <v>19</v>
      </c>
    </row>
    <row r="191" spans="5:8">
      <c r="E191" s="19">
        <v>188</v>
      </c>
      <c r="F191" s="20">
        <v>44632</v>
      </c>
      <c r="G191" s="2" t="s">
        <v>21</v>
      </c>
      <c r="H191" s="3" t="s">
        <v>12</v>
      </c>
    </row>
    <row r="192" spans="5:8">
      <c r="E192" s="19">
        <v>189</v>
      </c>
      <c r="F192" s="20">
        <v>44633</v>
      </c>
      <c r="G192" s="2" t="s">
        <v>20</v>
      </c>
      <c r="H192" s="3" t="s">
        <v>19</v>
      </c>
    </row>
    <row r="193" spans="5:8">
      <c r="E193" s="19">
        <v>190</v>
      </c>
      <c r="F193" s="20">
        <v>44633</v>
      </c>
      <c r="G193" s="2" t="s">
        <v>21</v>
      </c>
      <c r="H193" s="3" t="s">
        <v>12</v>
      </c>
    </row>
    <row r="194" spans="5:8">
      <c r="E194" s="19">
        <v>191</v>
      </c>
      <c r="F194" s="20">
        <v>44633</v>
      </c>
      <c r="G194" s="2" t="s">
        <v>14</v>
      </c>
      <c r="H194" s="3" t="s">
        <v>19</v>
      </c>
    </row>
    <row r="195" spans="5:8">
      <c r="E195" s="19">
        <v>192</v>
      </c>
      <c r="F195" s="20">
        <v>44633</v>
      </c>
      <c r="G195" s="2" t="s">
        <v>11</v>
      </c>
      <c r="H195" s="3" t="s">
        <v>12</v>
      </c>
    </row>
    <row r="196" spans="5:8">
      <c r="E196" s="19">
        <v>193</v>
      </c>
      <c r="F196" s="20">
        <v>44633</v>
      </c>
      <c r="G196" s="2" t="s">
        <v>11</v>
      </c>
      <c r="H196" s="3" t="s">
        <v>12</v>
      </c>
    </row>
    <row r="197" spans="5:8">
      <c r="E197" s="19">
        <v>194</v>
      </c>
      <c r="F197" s="20">
        <v>44634</v>
      </c>
      <c r="G197" s="2" t="s">
        <v>16</v>
      </c>
      <c r="H197" s="3" t="s">
        <v>19</v>
      </c>
    </row>
    <row r="198" spans="5:8">
      <c r="E198" s="19">
        <v>195</v>
      </c>
      <c r="F198" s="20">
        <v>44634</v>
      </c>
      <c r="G198" s="2" t="s">
        <v>21</v>
      </c>
      <c r="H198" s="3" t="s">
        <v>19</v>
      </c>
    </row>
    <row r="199" spans="5:8">
      <c r="E199" s="19">
        <v>196</v>
      </c>
      <c r="F199" s="20">
        <v>44634</v>
      </c>
      <c r="G199" s="2" t="s">
        <v>21</v>
      </c>
      <c r="H199" s="3" t="s">
        <v>19</v>
      </c>
    </row>
    <row r="200" spans="5:8">
      <c r="E200" s="19">
        <v>197</v>
      </c>
      <c r="F200" s="20">
        <v>44635</v>
      </c>
      <c r="G200" s="2" t="s">
        <v>20</v>
      </c>
      <c r="H200" s="3" t="s">
        <v>19</v>
      </c>
    </row>
    <row r="201" spans="5:8">
      <c r="E201" s="19">
        <v>198</v>
      </c>
      <c r="F201" s="20">
        <v>44635</v>
      </c>
      <c r="G201" s="2" t="s">
        <v>14</v>
      </c>
      <c r="H201" s="3" t="s">
        <v>19</v>
      </c>
    </row>
    <row r="202" spans="5:8">
      <c r="E202" s="19">
        <v>199</v>
      </c>
      <c r="F202" s="20">
        <v>44635</v>
      </c>
      <c r="G202" s="2" t="s">
        <v>14</v>
      </c>
      <c r="H202" s="3" t="s">
        <v>12</v>
      </c>
    </row>
    <row r="203" spans="5:8">
      <c r="E203" s="21">
        <v>200</v>
      </c>
      <c r="F203" s="22">
        <v>44635</v>
      </c>
      <c r="G203" s="23" t="s">
        <v>14</v>
      </c>
      <c r="H203" s="24" t="s">
        <v>12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1"/>
  <sheetViews>
    <sheetView topLeftCell="A3" zoomScaleNormal="100" workbookViewId="0">
      <selection activeCell="A19" sqref="A19"/>
    </sheetView>
  </sheetViews>
  <sheetFormatPr defaultColWidth="11" defaultRowHeight="15.75"/>
  <cols>
    <col min="1" max="1" width="52.625" customWidth="1"/>
    <col min="2" max="3" width="16.625" customWidth="1"/>
    <col min="4" max="4" width="16.625" style="4" customWidth="1"/>
    <col min="5" max="5" width="16.625" style="25" customWidth="1"/>
    <col min="6" max="6" width="11" style="4"/>
    <col min="7" max="7" width="101.625" style="4" customWidth="1"/>
    <col min="8" max="8" width="11.125" style="4" customWidth="1"/>
    <col min="13" max="13" width="10.875"/>
    <col min="14" max="14" width="15.375" bestFit="1" customWidth="1"/>
    <col min="24" max="24" width="10.875"/>
    <col min="26" max="26" width="16.5" customWidth="1"/>
  </cols>
  <sheetData>
    <row r="1" spans="1:26" ht="35.1" customHeight="1">
      <c r="A1" s="48" t="s">
        <v>22</v>
      </c>
    </row>
    <row r="2" spans="1:26" s="5" customFormat="1" ht="35.1" customHeight="1">
      <c r="A2" s="59" t="s">
        <v>23</v>
      </c>
      <c r="B2" s="6"/>
      <c r="C2" s="6"/>
      <c r="D2" s="15"/>
      <c r="E2" s="26"/>
      <c r="F2" s="6"/>
      <c r="G2" s="7"/>
      <c r="H2" s="8"/>
      <c r="K2" s="15"/>
      <c r="L2" s="15"/>
    </row>
    <row r="3" spans="1:26" s="5" customFormat="1" ht="35.1" customHeight="1">
      <c r="A3" s="88" t="s">
        <v>24</v>
      </c>
      <c r="K3" s="6"/>
      <c r="L3" s="6"/>
      <c r="O3" s="10"/>
      <c r="Z3" s="10"/>
    </row>
    <row r="4" spans="1:26" ht="35.1" customHeight="1">
      <c r="A4" s="5"/>
      <c r="D4"/>
      <c r="E4" s="27"/>
      <c r="F4" s="6"/>
      <c r="G4" s="9"/>
      <c r="H4" s="8"/>
      <c r="J4" s="1"/>
      <c r="N4" s="12"/>
    </row>
    <row r="5" spans="1:26" ht="33.950000000000003" customHeight="1">
      <c r="B5" s="32" t="s">
        <v>25</v>
      </c>
      <c r="C5" s="32" t="s">
        <v>26</v>
      </c>
      <c r="D5" s="31" t="s">
        <v>27</v>
      </c>
      <c r="E5" s="29" t="s">
        <v>28</v>
      </c>
      <c r="G5" s="62" t="s">
        <v>29</v>
      </c>
      <c r="H5" s="1"/>
    </row>
    <row r="6" spans="1:26" ht="33.950000000000003" customHeight="1">
      <c r="B6" s="28" t="s">
        <v>14</v>
      </c>
      <c r="C6" s="1">
        <f>COUNTIF('1DXXX_dados'!G4:G203,"T0")</f>
        <v>38</v>
      </c>
      <c r="D6" s="1">
        <f>COUNTIFS('1DXXX_dados'!G4:G203,"T0",'1DXXX_dados'!H4:H203,"Sim")</f>
        <v>19</v>
      </c>
      <c r="E6" s="29">
        <f>SUM(Table2[[#This Row],[Column2]]/D12)</f>
        <v>0.17117117117117117</v>
      </c>
      <c r="G6" s="63"/>
    </row>
    <row r="7" spans="1:26" ht="33.950000000000003" customHeight="1">
      <c r="B7" s="28" t="s">
        <v>18</v>
      </c>
      <c r="C7" s="1">
        <f>COUNTIF('1DXXX_dados'!G4:G203,"T1")</f>
        <v>28</v>
      </c>
      <c r="D7" s="1">
        <f>COUNTIFS('1DXXX_dados'!G4:G203,"T1",'1DXXX_dados'!H4:H203,"Sim")</f>
        <v>17</v>
      </c>
      <c r="E7" s="29">
        <f>SUM(Table2[[#This Row],[Column2]]/D12)</f>
        <v>0.15315315315315314</v>
      </c>
      <c r="G7" s="63"/>
    </row>
    <row r="8" spans="1:26" ht="33.950000000000003" customHeight="1">
      <c r="B8" s="28" t="s">
        <v>21</v>
      </c>
      <c r="C8" s="1">
        <f>COUNTIF('1DXXX_dados'!G4:G203,"T2")</f>
        <v>28</v>
      </c>
      <c r="D8" s="1">
        <f>COUNTIFS('1DXXX_dados'!G4:G203,"T2",'1DXXX_dados'!H4:H203,"Sim")</f>
        <v>16</v>
      </c>
      <c r="E8" s="29">
        <f>SUM(Table2[[#This Row],[Column2]]/D12)</f>
        <v>0.14414414414414414</v>
      </c>
      <c r="G8" s="63"/>
      <c r="K8" s="13"/>
      <c r="L8" s="13"/>
    </row>
    <row r="9" spans="1:26" ht="35.1" customHeight="1">
      <c r="B9" s="28" t="s">
        <v>20</v>
      </c>
      <c r="C9" s="1">
        <f>COUNTIF('1DXXX_dados'!G4:G203,"T3")</f>
        <v>38</v>
      </c>
      <c r="D9" s="1">
        <f>COUNTIFS('1DXXX_dados'!G4:G203,"T3",'1DXXX_dados'!H4:H203,"Sim")</f>
        <v>26</v>
      </c>
      <c r="E9" s="29">
        <f>SUM(Table2[[#This Row],[Column2]]/D12)</f>
        <v>0.23423423423423423</v>
      </c>
      <c r="G9" s="63"/>
      <c r="K9" s="1"/>
      <c r="L9" s="1"/>
    </row>
    <row r="10" spans="1:26" ht="33.950000000000003" customHeight="1">
      <c r="B10" s="28" t="s">
        <v>11</v>
      </c>
      <c r="C10" s="1">
        <f>COUNTIF('1DXXX_dados'!G4:G203,"T4")</f>
        <v>35</v>
      </c>
      <c r="D10" s="1">
        <f>COUNTIFS('1DXXX_dados'!G4:G203,"T4",'1DXXX_dados'!H4:H203,"Sim")</f>
        <v>17</v>
      </c>
      <c r="E10" s="29">
        <f>SUM(Table2[[#This Row],[Column2]]/D12)</f>
        <v>0.15315315315315314</v>
      </c>
      <c r="G10" s="64" t="s">
        <v>30</v>
      </c>
      <c r="Y10" s="12"/>
    </row>
    <row r="11" spans="1:26" ht="35.1" customHeight="1">
      <c r="B11" s="28" t="s">
        <v>16</v>
      </c>
      <c r="C11" s="1">
        <f>COUNTIF('1DXXX_dados'!G4:G203,"T5")</f>
        <v>33</v>
      </c>
      <c r="D11" s="1">
        <f>COUNTIFS('1DXXX_dados'!G4:G203,"T5",'1DXXX_dados'!H4:H203,"Sim")</f>
        <v>16</v>
      </c>
      <c r="E11" s="29">
        <f>SUM(Table2[[#This Row],[Column2]]/D12)</f>
        <v>0.14414414414414414</v>
      </c>
      <c r="G11" s="65" t="s">
        <v>31</v>
      </c>
    </row>
    <row r="12" spans="1:26" ht="35.1" customHeight="1">
      <c r="B12" s="28" t="s">
        <v>32</v>
      </c>
      <c r="C12" s="1">
        <f>SUM(C6+C7+C8+C9+C10+C11)</f>
        <v>200</v>
      </c>
      <c r="D12" s="1">
        <f>SUM(D6+D7+D8+D9+D10+D11)</f>
        <v>111</v>
      </c>
      <c r="E12" s="29">
        <f>SUM(E6+E7+E8+E9+E10+E11)</f>
        <v>0.99999999999999989</v>
      </c>
      <c r="G12" s="65" t="s">
        <v>33</v>
      </c>
    </row>
    <row r="13" spans="1:26" ht="35.450000000000003" customHeight="1">
      <c r="B13" s="11"/>
      <c r="G13" s="65" t="s">
        <v>34</v>
      </c>
    </row>
    <row r="14" spans="1:26" ht="35.1" customHeight="1">
      <c r="A14" s="59" t="s">
        <v>35</v>
      </c>
      <c r="B14" s="11"/>
      <c r="G14" s="65" t="s">
        <v>36</v>
      </c>
    </row>
    <row r="15" spans="1:26" ht="35.1" customHeight="1">
      <c r="A15" s="64" t="s">
        <v>37</v>
      </c>
      <c r="B15" s="11"/>
      <c r="C15" s="31"/>
      <c r="D15" s="36"/>
      <c r="G15" s="65" t="s">
        <v>38</v>
      </c>
    </row>
    <row r="16" spans="1:26" ht="35.1" customHeight="1">
      <c r="A16" s="90" t="s">
        <v>39</v>
      </c>
      <c r="B16" s="89">
        <f>D12</f>
        <v>111</v>
      </c>
      <c r="G16" s="65" t="s">
        <v>40</v>
      </c>
      <c r="I16" s="14"/>
    </row>
    <row r="17" spans="1:8" ht="35.1" customHeight="1">
      <c r="A17" s="90" t="s">
        <v>41</v>
      </c>
      <c r="B17" s="91">
        <f>ROUND(SUM((D6/C12)/(D12/C12)),4)</f>
        <v>0.17119999999999999</v>
      </c>
      <c r="G17" s="63"/>
    </row>
    <row r="18" spans="1:8" ht="35.1" customHeight="1">
      <c r="A18" s="84"/>
      <c r="B18" s="11"/>
      <c r="E18" s="92"/>
      <c r="G18" s="66" t="s">
        <v>42</v>
      </c>
    </row>
    <row r="19" spans="1:8" ht="35.1" customHeight="1">
      <c r="A19" s="87" t="s">
        <v>43</v>
      </c>
      <c r="B19" s="47"/>
      <c r="C19" s="47"/>
      <c r="E19" s="47"/>
      <c r="F19" s="47"/>
      <c r="G19" s="67"/>
      <c r="H19" s="47"/>
    </row>
    <row r="20" spans="1:8" ht="69.95" customHeight="1">
      <c r="B20" s="11"/>
      <c r="G20" s="68"/>
    </row>
    <row r="21" spans="1:8" ht="14.1" customHeight="1">
      <c r="B21" s="11"/>
    </row>
    <row r="22" spans="1:8" ht="14.1" customHeight="1">
      <c r="B22" s="11"/>
    </row>
    <row r="23" spans="1:8" ht="14.1" customHeight="1">
      <c r="B23" s="11"/>
    </row>
    <row r="24" spans="1:8" ht="12.95" customHeight="1">
      <c r="B24" s="11"/>
      <c r="C24" s="31"/>
      <c r="D24" s="36"/>
      <c r="G24" s="46"/>
    </row>
    <row r="25" spans="1:8" ht="12.95" customHeight="1">
      <c r="B25" s="11"/>
    </row>
    <row r="26" spans="1:8" ht="14.1" customHeight="1">
      <c r="B26" s="11"/>
    </row>
    <row r="27" spans="1:8">
      <c r="B27" s="11"/>
    </row>
    <row r="28" spans="1:8">
      <c r="B28" s="11"/>
    </row>
    <row r="29" spans="1:8">
      <c r="B29" s="11"/>
    </row>
    <row r="30" spans="1:8">
      <c r="B30" s="11"/>
    </row>
    <row r="31" spans="1:8">
      <c r="B31" s="11"/>
    </row>
    <row r="32" spans="1:8">
      <c r="B32" s="11"/>
    </row>
    <row r="33" spans="2:15">
      <c r="B33" s="11"/>
    </row>
    <row r="34" spans="2:15">
      <c r="B34" s="11"/>
    </row>
    <row r="35" spans="2:15">
      <c r="B35" s="11"/>
    </row>
    <row r="36" spans="2:15">
      <c r="B36" s="11"/>
    </row>
    <row r="37" spans="2:15">
      <c r="B37" s="11"/>
    </row>
    <row r="38" spans="2:15">
      <c r="B38" s="11"/>
      <c r="O38" s="14"/>
    </row>
    <row r="39" spans="2:15">
      <c r="B39" s="11"/>
      <c r="O39" s="14"/>
    </row>
    <row r="40" spans="2:15">
      <c r="B40" s="11"/>
    </row>
    <row r="41" spans="2:15">
      <c r="B41" s="11"/>
    </row>
    <row r="42" spans="2:15">
      <c r="B42" s="11"/>
    </row>
    <row r="43" spans="2:15">
      <c r="B43" s="11"/>
    </row>
    <row r="44" spans="2:15">
      <c r="B44" s="11"/>
    </row>
    <row r="45" spans="2:15">
      <c r="B45" s="11"/>
    </row>
    <row r="46" spans="2:15">
      <c r="B46" s="11"/>
    </row>
    <row r="47" spans="2:15">
      <c r="B47" s="11"/>
    </row>
    <row r="48" spans="2:15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  <row r="136" spans="2:2">
      <c r="B136" s="11"/>
    </row>
    <row r="137" spans="2:2">
      <c r="B137" s="11"/>
    </row>
    <row r="138" spans="2:2">
      <c r="B138" s="11"/>
    </row>
    <row r="139" spans="2:2">
      <c r="B139" s="11"/>
    </row>
    <row r="140" spans="2:2">
      <c r="B140" s="11"/>
    </row>
    <row r="141" spans="2:2">
      <c r="B141" s="11"/>
    </row>
    <row r="142" spans="2:2">
      <c r="B142" s="11"/>
    </row>
    <row r="143" spans="2:2">
      <c r="B143" s="11"/>
    </row>
    <row r="144" spans="2:2">
      <c r="B144" s="11"/>
    </row>
    <row r="145" spans="2:2">
      <c r="B145" s="11"/>
    </row>
    <row r="146" spans="2:2">
      <c r="B146" s="11"/>
    </row>
    <row r="147" spans="2:2">
      <c r="B147" s="11"/>
    </row>
    <row r="148" spans="2:2">
      <c r="B148" s="11"/>
    </row>
    <row r="149" spans="2:2">
      <c r="B149" s="11"/>
    </row>
    <row r="150" spans="2:2">
      <c r="B150" s="11"/>
    </row>
    <row r="151" spans="2:2">
      <c r="B151" s="11"/>
    </row>
    <row r="152" spans="2:2">
      <c r="B152" s="11"/>
    </row>
    <row r="153" spans="2:2">
      <c r="B153" s="11"/>
    </row>
    <row r="154" spans="2:2">
      <c r="B154" s="11"/>
    </row>
    <row r="155" spans="2:2">
      <c r="B155" s="11"/>
    </row>
    <row r="156" spans="2:2">
      <c r="B156" s="11"/>
    </row>
    <row r="157" spans="2:2">
      <c r="B157" s="11"/>
    </row>
    <row r="158" spans="2:2">
      <c r="B158" s="11"/>
    </row>
    <row r="159" spans="2:2">
      <c r="B159" s="11"/>
    </row>
    <row r="160" spans="2:2">
      <c r="B160" s="11"/>
    </row>
    <row r="161" spans="2:2">
      <c r="B161" s="11"/>
    </row>
    <row r="162" spans="2:2">
      <c r="B162" s="11"/>
    </row>
    <row r="163" spans="2:2">
      <c r="B163" s="11"/>
    </row>
    <row r="164" spans="2:2">
      <c r="B164" s="11"/>
    </row>
    <row r="165" spans="2:2">
      <c r="B165" s="11"/>
    </row>
    <row r="166" spans="2:2">
      <c r="B166" s="11"/>
    </row>
    <row r="167" spans="2:2">
      <c r="B167" s="11"/>
    </row>
    <row r="168" spans="2:2">
      <c r="B168" s="11"/>
    </row>
    <row r="169" spans="2:2">
      <c r="B169" s="11"/>
    </row>
    <row r="170" spans="2:2">
      <c r="B170" s="11"/>
    </row>
    <row r="171" spans="2:2">
      <c r="B171" s="11"/>
    </row>
    <row r="172" spans="2:2">
      <c r="B172" s="11"/>
    </row>
    <row r="173" spans="2:2">
      <c r="B173" s="11"/>
    </row>
    <row r="174" spans="2:2">
      <c r="B174" s="11"/>
    </row>
    <row r="175" spans="2:2">
      <c r="B175" s="11"/>
    </row>
    <row r="176" spans="2:2">
      <c r="B176" s="11"/>
    </row>
    <row r="177" spans="2:2">
      <c r="B177" s="11"/>
    </row>
    <row r="178" spans="2:2">
      <c r="B178" s="11"/>
    </row>
    <row r="179" spans="2:2">
      <c r="B179" s="11"/>
    </row>
    <row r="180" spans="2:2">
      <c r="B180" s="11"/>
    </row>
    <row r="181" spans="2:2">
      <c r="B181" s="11"/>
    </row>
    <row r="182" spans="2:2">
      <c r="B182" s="11"/>
    </row>
    <row r="183" spans="2:2">
      <c r="B183" s="11"/>
    </row>
    <row r="184" spans="2:2">
      <c r="B184" s="11"/>
    </row>
    <row r="185" spans="2:2">
      <c r="B185" s="11"/>
    </row>
    <row r="186" spans="2:2">
      <c r="B186" s="11"/>
    </row>
    <row r="187" spans="2:2">
      <c r="B187" s="11"/>
    </row>
    <row r="188" spans="2:2">
      <c r="B188" s="11"/>
    </row>
    <row r="189" spans="2:2">
      <c r="B189" s="11"/>
    </row>
    <row r="190" spans="2:2">
      <c r="B190" s="11"/>
    </row>
    <row r="191" spans="2:2">
      <c r="B191" s="11"/>
    </row>
    <row r="192" spans="2:2">
      <c r="B192" s="11"/>
    </row>
    <row r="193" spans="2:2">
      <c r="B193" s="11"/>
    </row>
    <row r="194" spans="2:2">
      <c r="B194" s="11"/>
    </row>
    <row r="195" spans="2:2">
      <c r="B195" s="11"/>
    </row>
    <row r="196" spans="2:2">
      <c r="B196" s="11"/>
    </row>
    <row r="197" spans="2:2">
      <c r="B197" s="11"/>
    </row>
    <row r="198" spans="2:2">
      <c r="B198" s="11"/>
    </row>
    <row r="199" spans="2:2">
      <c r="B199" s="11"/>
    </row>
    <row r="200" spans="2:2">
      <c r="B200" s="11"/>
    </row>
    <row r="201" spans="2:2">
      <c r="B201" s="1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1"/>
  <sheetViews>
    <sheetView zoomScale="80" zoomScaleNormal="160" workbookViewId="0">
      <selection activeCell="H5" sqref="H5"/>
    </sheetView>
  </sheetViews>
  <sheetFormatPr defaultColWidth="11" defaultRowHeight="15.75"/>
  <cols>
    <col min="1" max="1" width="52.625" customWidth="1"/>
    <col min="3" max="3" width="11" style="4"/>
    <col min="4" max="4" width="11.125" style="4" bestFit="1" customWidth="1"/>
    <col min="5" max="5" width="10.875" style="4" customWidth="1"/>
    <col min="6" max="6" width="40" style="4" customWidth="1"/>
    <col min="7" max="7" width="15.5" style="4" customWidth="1"/>
    <col min="8" max="8" width="15.5" customWidth="1"/>
    <col min="9" max="11" width="15.5" bestFit="1" customWidth="1"/>
    <col min="12" max="13" width="15.625" customWidth="1"/>
    <col min="23" max="23" width="16.5" customWidth="1"/>
  </cols>
  <sheetData>
    <row r="1" spans="1:23" ht="35.1" customHeight="1">
      <c r="A1" s="86" t="s">
        <v>44</v>
      </c>
    </row>
    <row r="2" spans="1:23" s="5" customFormat="1" ht="60" customHeight="1">
      <c r="A2" s="113" t="s">
        <v>23</v>
      </c>
      <c r="B2" s="6"/>
      <c r="C2" s="28" t="s">
        <v>45</v>
      </c>
      <c r="D2" s="30" t="s">
        <v>46</v>
      </c>
      <c r="E2" s="6"/>
      <c r="F2" s="132" t="s">
        <v>47</v>
      </c>
      <c r="G2" s="8"/>
      <c r="J2" s="15"/>
      <c r="K2" s="15"/>
    </row>
    <row r="3" spans="1:23" s="5" customFormat="1" ht="59.1" customHeight="1">
      <c r="A3" s="116"/>
      <c r="B3" s="7"/>
      <c r="C3" s="28" t="s">
        <v>48</v>
      </c>
      <c r="D3" s="1">
        <v>11</v>
      </c>
      <c r="E3" s="6"/>
      <c r="F3" s="101"/>
      <c r="G3" s="8"/>
      <c r="J3" s="6"/>
      <c r="K3" s="6"/>
      <c r="L3" s="10"/>
      <c r="W3" s="10"/>
    </row>
    <row r="4" spans="1:23" ht="60" customHeight="1">
      <c r="A4" s="114"/>
      <c r="C4" s="28" t="s">
        <v>49</v>
      </c>
      <c r="D4" s="34">
        <f>SUM('Exercício 1'!E11)</f>
        <v>0.14414414414414414</v>
      </c>
      <c r="F4" s="119"/>
      <c r="G4" s="1"/>
      <c r="I4" s="1"/>
    </row>
    <row r="5" spans="1:23" ht="105" customHeight="1">
      <c r="A5" s="85" t="s">
        <v>50</v>
      </c>
      <c r="B5" s="33"/>
      <c r="C5" s="1"/>
      <c r="E5" s="35"/>
      <c r="F5" s="120">
        <f>ROUND(1-_xlfn.BINOM.DIST(3,D3,D4,1),4)</f>
        <v>6.1400000000000003E-2</v>
      </c>
    </row>
    <row r="6" spans="1:23" ht="35.1" customHeight="1">
      <c r="B6" s="11"/>
    </row>
    <row r="7" spans="1:23" ht="35.1" customHeight="1">
      <c r="A7" s="118" t="s">
        <v>51</v>
      </c>
      <c r="B7" s="11"/>
      <c r="C7" s="7"/>
    </row>
    <row r="8" spans="1:23" ht="35.1" customHeight="1">
      <c r="A8" s="117"/>
      <c r="B8" s="35"/>
      <c r="C8" s="38"/>
      <c r="D8" s="30" t="s">
        <v>52</v>
      </c>
      <c r="E8" s="30" t="s">
        <v>53</v>
      </c>
      <c r="F8"/>
      <c r="G8"/>
    </row>
    <row r="9" spans="1:23" ht="33.950000000000003" customHeight="1">
      <c r="A9" s="85" t="s">
        <v>54</v>
      </c>
      <c r="B9" s="11"/>
      <c r="D9" s="41">
        <v>44576</v>
      </c>
      <c r="E9" s="6">
        <f>COUNTIFS(Tabela1[Data de visita],'Exercício 2'!D9,Tabela1[Tipo de apartamento],"="&amp;"T5",Tabela1[Vendido S/N],"="&amp;"Sim")</f>
        <v>0</v>
      </c>
      <c r="F9"/>
      <c r="G9"/>
      <c r="H9" s="130" t="s">
        <v>55</v>
      </c>
    </row>
    <row r="10" spans="1:23" ht="35.1" customHeight="1">
      <c r="B10" s="11"/>
      <c r="D10" s="39">
        <v>44577</v>
      </c>
      <c r="E10" s="6">
        <f>COUNTIFS(Tabela1[Data de visita],'Exercício 2'!D10,Tabela1[Tipo de apartamento],"="&amp;"T5",Tabela1[Vendido S/N],"="&amp;"Sim")</f>
        <v>1</v>
      </c>
      <c r="G10" s="30" t="s">
        <v>56</v>
      </c>
      <c r="H10" s="135" t="s">
        <v>57</v>
      </c>
      <c r="I10" s="13"/>
      <c r="K10" s="30">
        <f>0/30</f>
        <v>0</v>
      </c>
      <c r="M10" s="134"/>
      <c r="U10" s="12"/>
    </row>
    <row r="11" spans="1:23" ht="35.1" customHeight="1">
      <c r="B11" s="11"/>
      <c r="D11" s="20">
        <v>44578</v>
      </c>
      <c r="E11" s="6">
        <f>COUNTIFS(Tabela1[Data de visita],'Exercício 2'!D11,Tabela1[Tipo de apartamento],"="&amp;"T5",Tabela1[Vendido S/N],"="&amp;"Sim")</f>
        <v>0</v>
      </c>
      <c r="F11"/>
      <c r="G11" s="30" t="s">
        <v>58</v>
      </c>
      <c r="H11" s="135" t="s">
        <v>59</v>
      </c>
      <c r="I11" s="13"/>
      <c r="K11" s="30">
        <f>0/30</f>
        <v>0</v>
      </c>
    </row>
    <row r="12" spans="1:23" ht="35.1" customHeight="1">
      <c r="B12" s="11"/>
      <c r="D12" s="37">
        <v>44579</v>
      </c>
      <c r="E12" s="6">
        <f>COUNTIFS(Tabela1[Data de visita],'Exercício 2'!D12,Tabela1[Tipo de apartamento],"="&amp;"T5",Tabela1[Vendido S/N],"="&amp;"Sim")</f>
        <v>0</v>
      </c>
      <c r="G12" s="30" t="s">
        <v>60</v>
      </c>
      <c r="H12" s="135" t="s">
        <v>61</v>
      </c>
      <c r="I12" s="13"/>
      <c r="K12" s="30">
        <f>0/30</f>
        <v>0</v>
      </c>
    </row>
    <row r="13" spans="1:23" ht="35.1" customHeight="1">
      <c r="B13" s="11"/>
      <c r="D13" s="20">
        <v>44580</v>
      </c>
      <c r="E13" s="6">
        <f>COUNTIFS(Tabela1[Data de visita],'Exercício 2'!D13,Tabela1[Tipo de apartamento],"="&amp;"T5",Tabela1[Vendido S/N],"="&amp;"Sim")</f>
        <v>0</v>
      </c>
      <c r="G13" s="30" t="s">
        <v>62</v>
      </c>
      <c r="H13" s="135" t="s">
        <v>63</v>
      </c>
      <c r="I13" s="13"/>
      <c r="K13" s="30">
        <f>0/30</f>
        <v>0</v>
      </c>
    </row>
    <row r="14" spans="1:23" ht="35.450000000000003" customHeight="1">
      <c r="B14" s="11"/>
      <c r="D14" s="20">
        <v>44581</v>
      </c>
      <c r="E14" s="6">
        <f>COUNTIFS(Tabela1[Data de visita],'Exercício 2'!D14,Tabela1[Tipo de apartamento],"="&amp;"T5",Tabela1[Vendido S/N],"="&amp;"Sim")</f>
        <v>0</v>
      </c>
      <c r="G14"/>
      <c r="H14" s="130" t="s">
        <v>64</v>
      </c>
      <c r="I14" s="13"/>
      <c r="K14" s="131">
        <f>ROUND(SUM(K10:K13),4)</f>
        <v>0</v>
      </c>
    </row>
    <row r="15" spans="1:23" ht="35.1" customHeight="1" thickBot="1">
      <c r="B15" s="11"/>
      <c r="D15" s="42">
        <v>44582</v>
      </c>
      <c r="E15" s="6">
        <f>COUNTIFS(Tabela1[Data de visita],'Exercício 2'!D15,Tabela1[Tipo de apartamento],"="&amp;"T5",Tabela1[Vendido S/N],"="&amp;"Sim")</f>
        <v>0</v>
      </c>
      <c r="G15"/>
    </row>
    <row r="16" spans="1:23" ht="38.1" customHeight="1">
      <c r="B16" s="11"/>
      <c r="D16" s="20">
        <v>44583</v>
      </c>
      <c r="E16" s="6">
        <f>COUNTIFS(Tabela1[Data de visita],'Exercício 2'!D16,Tabela1[Tipo de apartamento],"="&amp;"T5",Tabela1[Vendido S/N],"="&amp;"Sim")</f>
        <v>0</v>
      </c>
      <c r="G16" s="136" t="s">
        <v>65</v>
      </c>
      <c r="H16" s="137"/>
      <c r="I16" s="137"/>
      <c r="J16" s="137"/>
      <c r="K16" s="138"/>
    </row>
    <row r="17" spans="1:11" ht="38.1" customHeight="1">
      <c r="B17" s="4"/>
      <c r="D17" s="20">
        <v>44584</v>
      </c>
      <c r="E17" s="6">
        <f>COUNTIFS(Tabela1[Data de visita],'Exercício 2'!D17,Tabela1[Tipo de apartamento],"="&amp;"T5",Tabela1[Vendido S/N],"="&amp;"Sim")</f>
        <v>1</v>
      </c>
      <c r="G17" s="139"/>
      <c r="H17" s="140"/>
      <c r="I17" s="140"/>
      <c r="J17" s="140"/>
      <c r="K17" s="141"/>
    </row>
    <row r="18" spans="1:11" ht="38.1" customHeight="1" thickBot="1">
      <c r="B18" s="4"/>
      <c r="D18" s="20">
        <v>44585</v>
      </c>
      <c r="E18" s="6">
        <f>COUNTIFS(Tabela1[Data de visita],'Exercício 2'!D18,Tabela1[Tipo de apartamento],"="&amp;"T5",Tabela1[Vendido S/N],"="&amp;"Sim")</f>
        <v>0</v>
      </c>
      <c r="G18" s="142"/>
      <c r="H18" s="143"/>
      <c r="I18" s="143"/>
      <c r="J18" s="143"/>
      <c r="K18" s="144"/>
    </row>
    <row r="19" spans="1:11" ht="35.1" customHeight="1">
      <c r="B19" s="4"/>
      <c r="D19" s="42">
        <v>44586</v>
      </c>
      <c r="E19" s="6">
        <f>COUNTIFS(Tabela1[Data de visita],'Exercício 2'!D19,Tabela1[Tipo de apartamento],"="&amp;"T5",Tabela1[Vendido S/N],"="&amp;"Sim")</f>
        <v>0</v>
      </c>
      <c r="G19" s="133"/>
      <c r="H19" s="133"/>
      <c r="I19" s="133"/>
      <c r="J19" s="133"/>
      <c r="K19" s="133"/>
    </row>
    <row r="20" spans="1:11" ht="35.1" customHeight="1">
      <c r="A20" s="100" t="s">
        <v>66</v>
      </c>
      <c r="B20" s="4"/>
      <c r="D20" s="37">
        <v>44587</v>
      </c>
      <c r="E20" s="6">
        <f>COUNTIFS(Tabela1[Data de visita],'Exercício 2'!D20,Tabela1[Tipo de apartamento],"="&amp;"T5",Tabela1[Vendido S/N],"="&amp;"Sim")</f>
        <v>1</v>
      </c>
      <c r="F20"/>
      <c r="G20"/>
    </row>
    <row r="21" spans="1:11" ht="35.1" customHeight="1">
      <c r="B21" s="4"/>
      <c r="D21" s="42">
        <v>44588</v>
      </c>
      <c r="E21" s="6">
        <f>COUNTIFS(Tabela1[Data de visita],'Exercício 2'!D21,Tabela1[Tipo de apartamento],"="&amp;"T5",Tabela1[Vendido S/N],"="&amp;"Sim")</f>
        <v>0</v>
      </c>
      <c r="F21"/>
      <c r="G21"/>
    </row>
    <row r="22" spans="1:11" ht="35.1" customHeight="1">
      <c r="B22" s="4"/>
      <c r="D22" s="37">
        <v>44589</v>
      </c>
      <c r="E22" s="6">
        <f>COUNTIFS(Tabela1[Data de visita],'Exercício 2'!D22,Tabela1[Tipo de apartamento],"="&amp;"T5",Tabela1[Vendido S/N],"="&amp;"Sim")</f>
        <v>0</v>
      </c>
      <c r="F22"/>
      <c r="G22"/>
    </row>
    <row r="23" spans="1:11" ht="35.1" customHeight="1">
      <c r="B23" s="4"/>
      <c r="D23" s="42">
        <v>44590</v>
      </c>
      <c r="E23" s="6">
        <f>COUNTIFS(Tabela1[Data de visita],'Exercício 2'!D23,Tabela1[Tipo de apartamento],"="&amp;"T5",Tabela1[Vendido S/N],"="&amp;"Sim")</f>
        <v>0</v>
      </c>
      <c r="F23"/>
      <c r="G23"/>
    </row>
    <row r="24" spans="1:11" ht="35.1" customHeight="1">
      <c r="B24" s="4"/>
      <c r="D24" s="37">
        <v>44591</v>
      </c>
      <c r="E24" s="6">
        <f>COUNTIFS(Tabela1[Data de visita],'Exercício 2'!D24,Tabela1[Tipo de apartamento],"="&amp;"T5",Tabela1[Vendido S/N],"="&amp;"Sim")</f>
        <v>0</v>
      </c>
      <c r="F24"/>
      <c r="G24"/>
    </row>
    <row r="25" spans="1:11" ht="35.1" customHeight="1">
      <c r="B25" s="4"/>
      <c r="D25" s="20">
        <v>44592</v>
      </c>
      <c r="E25" s="6">
        <f>COUNTIFS(Tabela1[Data de visita],'Exercício 2'!D25,Tabela1[Tipo de apartamento],"="&amp;"T5",Tabela1[Vendido S/N],"="&amp;"Sim")</f>
        <v>0</v>
      </c>
      <c r="F25"/>
      <c r="G25"/>
    </row>
    <row r="26" spans="1:11" ht="35.1" customHeight="1">
      <c r="B26" s="4"/>
      <c r="D26" s="20">
        <v>44593</v>
      </c>
      <c r="E26" s="6">
        <f>COUNTIFS(Tabela1[Data de visita],'Exercício 2'!D26,Tabela1[Tipo de apartamento],"="&amp;"T5",Tabela1[Vendido S/N],"="&amp;"Sim")</f>
        <v>1</v>
      </c>
      <c r="F26"/>
      <c r="G26"/>
    </row>
    <row r="27" spans="1:11" ht="35.1" customHeight="1">
      <c r="B27" s="11"/>
      <c r="D27" s="20">
        <v>44594</v>
      </c>
      <c r="E27" s="6">
        <f>COUNTIFS(Tabela1[Data de visita],'Exercício 2'!D27,Tabela1[Tipo de apartamento],"="&amp;"T5",Tabela1[Vendido S/N],"="&amp;"Sim")</f>
        <v>0</v>
      </c>
      <c r="F27"/>
      <c r="G27"/>
    </row>
    <row r="28" spans="1:11" ht="35.1" customHeight="1">
      <c r="B28" s="11"/>
      <c r="D28" s="37">
        <v>44595</v>
      </c>
      <c r="E28" s="6">
        <f>COUNTIFS(Tabela1[Data de visita],'Exercício 2'!D28,Tabela1[Tipo de apartamento],"="&amp;"T5",Tabela1[Vendido S/N],"="&amp;"Sim")</f>
        <v>0</v>
      </c>
      <c r="F28"/>
      <c r="G28"/>
    </row>
    <row r="29" spans="1:11" ht="35.1" customHeight="1">
      <c r="B29" s="11"/>
      <c r="D29" s="20">
        <v>44596</v>
      </c>
      <c r="E29" s="6">
        <f>COUNTIFS(Tabela1[Data de visita],'Exercício 2'!D29,Tabela1[Tipo de apartamento],"="&amp;"T5",Tabela1[Vendido S/N],"="&amp;"Sim")</f>
        <v>0</v>
      </c>
      <c r="F29"/>
      <c r="G29"/>
    </row>
    <row r="30" spans="1:11" ht="35.1" customHeight="1">
      <c r="B30" s="11"/>
      <c r="D30" s="20">
        <v>44597</v>
      </c>
      <c r="E30" s="6">
        <f>COUNTIFS(Tabela1[Data de visita],'Exercício 2'!D30,Tabela1[Tipo de apartamento],"="&amp;"T5",Tabela1[Vendido S/N],"="&amp;"Sim")</f>
        <v>0</v>
      </c>
      <c r="F30"/>
      <c r="G30"/>
    </row>
    <row r="31" spans="1:11" ht="35.1" customHeight="1">
      <c r="B31" s="11"/>
      <c r="D31" s="42">
        <v>44598</v>
      </c>
      <c r="E31" s="6">
        <f>COUNTIFS(Tabela1[Data de visita],'Exercício 2'!D31,Tabela1[Tipo de apartamento],"="&amp;"T5",Tabela1[Vendido S/N],"="&amp;"Sim")</f>
        <v>0</v>
      </c>
      <c r="F31"/>
      <c r="G31"/>
    </row>
    <row r="32" spans="1:11" ht="35.1" customHeight="1">
      <c r="B32" s="11"/>
      <c r="D32" s="20">
        <v>44599</v>
      </c>
      <c r="E32" s="6">
        <f>COUNTIFS(Tabela1[Data de visita],'Exercício 2'!D32,Tabela1[Tipo de apartamento],"="&amp;"T5",Tabela1[Vendido S/N],"="&amp;"Sim")</f>
        <v>1</v>
      </c>
      <c r="F32"/>
      <c r="G32"/>
    </row>
    <row r="33" spans="2:7" ht="35.1" customHeight="1">
      <c r="B33" s="11"/>
      <c r="D33" s="42">
        <v>44600</v>
      </c>
      <c r="E33" s="6">
        <f>COUNTIFS(Tabela1[Data de visita],'Exercício 2'!D33,Tabela1[Tipo de apartamento],"="&amp;"T5",Tabela1[Vendido S/N],"="&amp;"Sim")</f>
        <v>1</v>
      </c>
      <c r="F33"/>
      <c r="G33"/>
    </row>
    <row r="34" spans="2:7" ht="35.1" customHeight="1">
      <c r="B34" s="11"/>
      <c r="D34" s="37">
        <v>44601</v>
      </c>
      <c r="E34" s="6">
        <f>COUNTIFS(Tabela1[Data de visita],'Exercício 2'!D34,Tabela1[Tipo de apartamento],"="&amp;"T5",Tabela1[Vendido S/N],"="&amp;"Sim")</f>
        <v>0</v>
      </c>
      <c r="F34"/>
      <c r="G34"/>
    </row>
    <row r="35" spans="2:7" ht="35.1" customHeight="1">
      <c r="B35" s="11"/>
      <c r="D35" s="42">
        <v>44602</v>
      </c>
      <c r="E35" s="6">
        <f>COUNTIFS(Tabela1[Data de visita],'Exercício 2'!D35,Tabela1[Tipo de apartamento],"="&amp;"T5",Tabela1[Vendido S/N],"="&amp;"Sim")</f>
        <v>0</v>
      </c>
      <c r="F35"/>
      <c r="G35"/>
    </row>
    <row r="36" spans="2:7" ht="35.1" customHeight="1">
      <c r="B36" s="11"/>
      <c r="D36" s="37">
        <v>44603</v>
      </c>
      <c r="E36" s="6">
        <f>COUNTIFS(Tabela1[Data de visita],'Exercício 2'!D36,Tabela1[Tipo de apartamento],"="&amp;"T5",Tabela1[Vendido S/N],"="&amp;"Sim")</f>
        <v>0</v>
      </c>
      <c r="F36"/>
      <c r="G36"/>
    </row>
    <row r="37" spans="2:7" ht="35.1" customHeight="1">
      <c r="B37" s="11"/>
      <c r="D37" s="42">
        <v>44604</v>
      </c>
      <c r="E37" s="6">
        <f>COUNTIFS(Tabela1[Data de visita],'Exercício 2'!D37,Tabela1[Tipo de apartamento],"="&amp;"T5",Tabela1[Vendido S/N],"="&amp;"Sim")</f>
        <v>0</v>
      </c>
      <c r="F37"/>
      <c r="G37"/>
    </row>
    <row r="38" spans="2:7" ht="35.1" customHeight="1">
      <c r="B38" s="11"/>
      <c r="D38" s="37">
        <v>44605</v>
      </c>
      <c r="E38" s="6">
        <f>COUNTIFS(Tabela1[Data de visita],'Exercício 2'!D38,Tabela1[Tipo de apartamento],"="&amp;"T5",Tabela1[Vendido S/N],"="&amp;"Sim")</f>
        <v>0</v>
      </c>
      <c r="F38"/>
      <c r="G38"/>
    </row>
    <row r="39" spans="2:7" ht="35.1" customHeight="1">
      <c r="B39" s="11"/>
      <c r="D39" s="42">
        <v>44606</v>
      </c>
      <c r="E39" s="6">
        <f>COUNTIFS(Tabela1[Data de visita],'Exercício 2'!D39,Tabela1[Tipo de apartamento],"="&amp;"T5",Tabela1[Vendido S/N],"="&amp;"Sim")</f>
        <v>0</v>
      </c>
      <c r="F39"/>
      <c r="G39"/>
    </row>
    <row r="40" spans="2:7" ht="35.1" customHeight="1">
      <c r="B40" s="11"/>
      <c r="D40" s="37">
        <v>44607</v>
      </c>
      <c r="E40" s="6">
        <f>COUNTIFS(Tabela1[Data de visita],'Exercício 2'!D40,Tabela1[Tipo de apartamento],"="&amp;"T5",Tabela1[Vendido S/N],"="&amp;"Sim")</f>
        <v>0</v>
      </c>
      <c r="F40"/>
      <c r="G40"/>
    </row>
    <row r="41" spans="2:7" ht="35.1" customHeight="1">
      <c r="B41" s="11"/>
      <c r="D41" s="42">
        <v>44608</v>
      </c>
      <c r="E41" s="6">
        <f>COUNTIFS(Tabela1[Data de visita],'Exercício 2'!D41,Tabela1[Tipo de apartamento],"="&amp;"T5",Tabela1[Vendido S/N],"="&amp;"Sim")</f>
        <v>0</v>
      </c>
      <c r="F41"/>
      <c r="G41"/>
    </row>
    <row r="42" spans="2:7" ht="35.1" customHeight="1">
      <c r="B42" s="11"/>
      <c r="D42" s="37">
        <v>44609</v>
      </c>
      <c r="E42" s="6">
        <f>COUNTIFS(Tabela1[Data de visita],'Exercício 2'!D42,Tabela1[Tipo de apartamento],"="&amp;"T5",Tabela1[Vendido S/N],"="&amp;"Sim")</f>
        <v>0</v>
      </c>
      <c r="F42"/>
      <c r="G42"/>
    </row>
    <row r="43" spans="2:7" ht="35.1" customHeight="1">
      <c r="B43" s="11"/>
      <c r="D43" s="20">
        <v>44610</v>
      </c>
      <c r="E43" s="6">
        <f>COUNTIFS(Tabela1[Data de visita],'Exercício 2'!D43,Tabela1[Tipo de apartamento],"="&amp;"T5",Tabela1[Vendido S/N],"="&amp;"Sim")</f>
        <v>0</v>
      </c>
      <c r="F43"/>
      <c r="G43"/>
    </row>
    <row r="44" spans="2:7" ht="35.1" customHeight="1">
      <c r="B44" s="11"/>
      <c r="D44" s="20">
        <v>44611</v>
      </c>
      <c r="E44" s="6">
        <f>COUNTIFS(Tabela1[Data de visita],'Exercício 2'!D44,Tabela1[Tipo de apartamento],"="&amp;"T5",Tabela1[Vendido S/N],"="&amp;"Sim")</f>
        <v>2</v>
      </c>
      <c r="F44"/>
      <c r="G44"/>
    </row>
    <row r="45" spans="2:7" ht="35.1" customHeight="1">
      <c r="B45" s="11"/>
      <c r="D45" s="20">
        <v>44612</v>
      </c>
      <c r="E45" s="6">
        <f>COUNTIFS(Tabela1[Data de visita],'Exercício 2'!D45,Tabela1[Tipo de apartamento],"="&amp;"T5",Tabela1[Vendido S/N],"="&amp;"Sim")</f>
        <v>0</v>
      </c>
      <c r="F45"/>
      <c r="G45"/>
    </row>
    <row r="46" spans="2:7" ht="35.1" customHeight="1">
      <c r="B46" s="11"/>
      <c r="D46" s="37">
        <v>44614</v>
      </c>
      <c r="E46" s="6">
        <f>COUNTIFS(Tabela1[Data de visita],'Exercício 2'!D46,Tabela1[Tipo de apartamento],"="&amp;"T5",Tabela1[Vendido S/N],"="&amp;"Sim")</f>
        <v>2</v>
      </c>
      <c r="F46"/>
      <c r="G46"/>
    </row>
    <row r="47" spans="2:7" ht="35.1" customHeight="1">
      <c r="B47" s="11"/>
      <c r="D47" s="42">
        <v>44615</v>
      </c>
      <c r="E47" s="6">
        <f>COUNTIFS(Tabela1[Data de visita],'Exercício 2'!D47,Tabela1[Tipo de apartamento],"="&amp;"T5",Tabela1[Vendido S/N],"="&amp;"Sim")</f>
        <v>0</v>
      </c>
      <c r="F47"/>
      <c r="G47"/>
    </row>
    <row r="48" spans="2:7" ht="35.1" customHeight="1">
      <c r="B48" s="11"/>
      <c r="D48" s="20">
        <v>44616</v>
      </c>
      <c r="E48" s="6">
        <f>COUNTIFS(Tabela1[Data de visita],'Exercício 2'!D48,Tabela1[Tipo de apartamento],"="&amp;"T5",Tabela1[Vendido S/N],"="&amp;"Sim")</f>
        <v>0</v>
      </c>
      <c r="F48"/>
      <c r="G48"/>
    </row>
    <row r="49" spans="2:7" ht="35.1" customHeight="1">
      <c r="B49" s="11"/>
      <c r="D49" s="20">
        <v>44617</v>
      </c>
      <c r="E49" s="6">
        <f>COUNTIFS(Tabela1[Data de visita],'Exercício 2'!D49,Tabela1[Tipo de apartamento],"="&amp;"T5",Tabela1[Vendido S/N],"="&amp;"Sim")</f>
        <v>0</v>
      </c>
      <c r="F49"/>
      <c r="G49"/>
    </row>
    <row r="50" spans="2:7" ht="35.1" customHeight="1">
      <c r="B50" s="11"/>
      <c r="D50" s="37">
        <v>44618</v>
      </c>
      <c r="E50" s="6">
        <f>COUNTIFS(Tabela1[Data de visita],'Exercício 2'!D50,Tabela1[Tipo de apartamento],"="&amp;"T5",Tabela1[Vendido S/N],"="&amp;"Sim")</f>
        <v>0</v>
      </c>
      <c r="F50"/>
      <c r="G50"/>
    </row>
    <row r="51" spans="2:7" ht="35.1" customHeight="1">
      <c r="B51" s="11"/>
      <c r="D51" s="42">
        <v>44619</v>
      </c>
      <c r="E51" s="6">
        <f>COUNTIFS(Tabela1[Data de visita],'Exercício 2'!D51,Tabela1[Tipo de apartamento],"="&amp;"T5",Tabela1[Vendido S/N],"="&amp;"Sim")</f>
        <v>0</v>
      </c>
      <c r="F51"/>
      <c r="G51"/>
    </row>
    <row r="52" spans="2:7" ht="35.1" customHeight="1">
      <c r="B52" s="11"/>
      <c r="D52" s="37">
        <v>44620</v>
      </c>
      <c r="E52" s="6">
        <f>COUNTIFS(Tabela1[Data de visita],'Exercício 2'!D52,Tabela1[Tipo de apartamento],"="&amp;"T5",Tabela1[Vendido S/N],"="&amp;"Sim")</f>
        <v>1</v>
      </c>
      <c r="F52"/>
      <c r="G52"/>
    </row>
    <row r="53" spans="2:7" ht="34.5" customHeight="1">
      <c r="B53" s="11"/>
      <c r="D53" s="20">
        <v>44621</v>
      </c>
      <c r="E53" s="6">
        <f>COUNTIFS(Tabela1[Data de visita],'Exercício 2'!D53,Tabela1[Tipo de apartamento],"="&amp;"T5",Tabela1[Vendido S/N],"="&amp;"Sim")</f>
        <v>1</v>
      </c>
      <c r="F53"/>
      <c r="G53"/>
    </row>
    <row r="54" spans="2:7" ht="35.1" customHeight="1">
      <c r="B54" s="11"/>
      <c r="D54" s="37">
        <v>44622</v>
      </c>
      <c r="E54" s="6">
        <f>COUNTIFS(Tabela1[Data de visita],'Exercício 2'!D54,Tabela1[Tipo de apartamento],"="&amp;"T5",Tabela1[Vendido S/N],"="&amp;"Sim")</f>
        <v>1</v>
      </c>
      <c r="F54"/>
      <c r="G54"/>
    </row>
    <row r="55" spans="2:7" ht="35.1" customHeight="1">
      <c r="B55" s="11"/>
      <c r="D55" s="42">
        <v>44623</v>
      </c>
      <c r="E55" s="6">
        <f>COUNTIFS(Tabela1[Data de visita],'Exercício 2'!D55,Tabela1[Tipo de apartamento],"="&amp;"T5",Tabela1[Vendido S/N],"="&amp;"Sim")</f>
        <v>0</v>
      </c>
      <c r="F55"/>
      <c r="G55"/>
    </row>
    <row r="56" spans="2:7" ht="35.1" customHeight="1">
      <c r="B56" s="11"/>
      <c r="D56" s="37">
        <v>44624</v>
      </c>
      <c r="E56" s="6">
        <f>COUNTIFS(Tabela1[Data de visita],'Exercício 2'!D56,Tabela1[Tipo de apartamento],"="&amp;"T5",Tabela1[Vendido S/N],"="&amp;"Sim")</f>
        <v>0</v>
      </c>
      <c r="F56"/>
      <c r="G56"/>
    </row>
    <row r="57" spans="2:7" ht="35.1" customHeight="1">
      <c r="B57" s="11"/>
      <c r="D57" s="42">
        <v>44625</v>
      </c>
      <c r="E57" s="6">
        <f>COUNTIFS(Tabela1[Data de visita],'Exercício 2'!D57,Tabela1[Tipo de apartamento],"="&amp;"T5",Tabela1[Vendido S/N],"="&amp;"Sim")</f>
        <v>1</v>
      </c>
      <c r="F57"/>
      <c r="G57"/>
    </row>
    <row r="58" spans="2:7" ht="35.1" customHeight="1">
      <c r="B58" s="11"/>
      <c r="D58" s="20">
        <v>44626</v>
      </c>
      <c r="E58" s="6">
        <f>COUNTIFS(Tabela1[Data de visita],'Exercício 2'!D58,Tabela1[Tipo de apartamento],"="&amp;"T5",Tabela1[Vendido S/N],"="&amp;"Sim")</f>
        <v>1</v>
      </c>
      <c r="F58"/>
      <c r="G58"/>
    </row>
    <row r="59" spans="2:7" ht="35.1" customHeight="1">
      <c r="B59" s="11"/>
      <c r="D59" s="20">
        <v>44627</v>
      </c>
      <c r="E59" s="6">
        <f>COUNTIFS(Tabela1[Data de visita],'Exercício 2'!D59,Tabela1[Tipo de apartamento],"="&amp;"T5",Tabela1[Vendido S/N],"="&amp;"Sim")</f>
        <v>0</v>
      </c>
      <c r="F59"/>
      <c r="G59"/>
    </row>
    <row r="60" spans="2:7" ht="35.1" customHeight="1">
      <c r="B60" s="11"/>
      <c r="D60" s="37">
        <v>44628</v>
      </c>
      <c r="E60" s="6">
        <f>COUNTIFS(Tabela1[Data de visita],'Exercício 2'!D60,Tabela1[Tipo de apartamento],"="&amp;"T5",Tabela1[Vendido S/N],"="&amp;"Sim")</f>
        <v>0</v>
      </c>
      <c r="F60"/>
      <c r="G60"/>
    </row>
    <row r="61" spans="2:7" ht="36.6" customHeight="1">
      <c r="B61" s="11"/>
      <c r="D61" s="42">
        <v>44629</v>
      </c>
      <c r="E61" s="6">
        <f>COUNTIFS(Tabela1[Data de visita],'Exercício 2'!D61,Tabela1[Tipo de apartamento],"="&amp;"T5",Tabela1[Vendido S/N],"="&amp;"Sim")</f>
        <v>0</v>
      </c>
      <c r="F61"/>
      <c r="G61"/>
    </row>
    <row r="62" spans="2:7" ht="35.1" customHeight="1">
      <c r="B62" s="11"/>
      <c r="D62" s="37">
        <v>44630</v>
      </c>
      <c r="E62" s="6">
        <f>COUNTIFS(Tabela1[Data de visita],'Exercício 2'!D62,Tabela1[Tipo de apartamento],"="&amp;"T5",Tabela1[Vendido S/N],"="&amp;"Sim")</f>
        <v>0</v>
      </c>
      <c r="F62"/>
      <c r="G62"/>
    </row>
    <row r="63" spans="2:7" ht="35.1" customHeight="1">
      <c r="B63" s="11"/>
      <c r="D63" s="42">
        <v>44631</v>
      </c>
      <c r="E63" s="6">
        <f>COUNTIFS(Tabela1[Data de visita],'Exercício 2'!D63,Tabela1[Tipo de apartamento],"="&amp;"T5",Tabela1[Vendido S/N],"="&amp;"Sim")</f>
        <v>0</v>
      </c>
      <c r="F63"/>
      <c r="G63"/>
    </row>
    <row r="64" spans="2:7" ht="35.1" customHeight="1">
      <c r="B64" s="11"/>
      <c r="D64" s="20">
        <v>44632</v>
      </c>
      <c r="E64" s="6">
        <f>COUNTIFS(Tabela1[Data de visita],'Exercício 2'!D64,Tabela1[Tipo de apartamento],"="&amp;"T5",Tabela1[Vendido S/N],"="&amp;"Sim")</f>
        <v>0</v>
      </c>
      <c r="F64"/>
      <c r="G64"/>
    </row>
    <row r="65" spans="2:7" ht="35.1" customHeight="1">
      <c r="B65" s="11"/>
      <c r="D65" s="42">
        <v>44633</v>
      </c>
      <c r="E65" s="6">
        <f>COUNTIFS(Tabela1[Data de visita],'Exercício 2'!D65,Tabela1[Tipo de apartamento],"="&amp;"T5",Tabela1[Vendido S/N],"="&amp;"Sim")</f>
        <v>0</v>
      </c>
      <c r="F65"/>
      <c r="G65"/>
    </row>
    <row r="66" spans="2:7" ht="35.1" customHeight="1">
      <c r="B66" s="11"/>
      <c r="C66"/>
      <c r="D66" s="20">
        <v>44634</v>
      </c>
      <c r="E66" s="6">
        <f>COUNTIFS(Tabela1[Data de visita],'Exercício 2'!D66,Tabela1[Tipo de apartamento],"="&amp;"T5",Tabela1[Vendido S/N],"="&amp;"Sim")</f>
        <v>1</v>
      </c>
      <c r="F66"/>
      <c r="G66"/>
    </row>
    <row r="67" spans="2:7" ht="35.1" customHeight="1">
      <c r="B67" s="11"/>
      <c r="D67" s="42">
        <v>44635</v>
      </c>
      <c r="E67" s="6">
        <f>COUNTIFS(Tabela1[Data de visita],'Exercício 2'!D67,Tabela1[Tipo de apartamento],"="&amp;"T5",Tabela1[Vendido S/N],"="&amp;"Sim")</f>
        <v>0</v>
      </c>
      <c r="F67"/>
      <c r="G67"/>
    </row>
    <row r="68" spans="2:7">
      <c r="B68" s="11"/>
    </row>
    <row r="69" spans="2:7">
      <c r="B69" s="11"/>
    </row>
    <row r="70" spans="2:7">
      <c r="B70" s="11"/>
    </row>
    <row r="71" spans="2:7">
      <c r="B71" s="11"/>
    </row>
    <row r="72" spans="2:7">
      <c r="B72" s="11"/>
    </row>
    <row r="73" spans="2:7">
      <c r="B73" s="11"/>
    </row>
    <row r="74" spans="2:7">
      <c r="B74" s="11"/>
    </row>
    <row r="75" spans="2:7">
      <c r="B75" s="11"/>
    </row>
    <row r="76" spans="2:7">
      <c r="B76" s="11"/>
    </row>
    <row r="77" spans="2:7">
      <c r="B77" s="11"/>
    </row>
    <row r="78" spans="2:7">
      <c r="B78" s="11"/>
    </row>
    <row r="79" spans="2:7">
      <c r="B79" s="11"/>
    </row>
    <row r="80" spans="2:7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  <row r="136" spans="2:2">
      <c r="B136" s="11"/>
    </row>
    <row r="137" spans="2:2">
      <c r="B137" s="11"/>
    </row>
    <row r="138" spans="2:2">
      <c r="B138" s="11"/>
    </row>
    <row r="139" spans="2:2">
      <c r="B139" s="11"/>
    </row>
    <row r="140" spans="2:2">
      <c r="B140" s="11"/>
    </row>
    <row r="141" spans="2:2">
      <c r="B141" s="11"/>
    </row>
    <row r="142" spans="2:2">
      <c r="B142" s="11"/>
    </row>
    <row r="143" spans="2:2">
      <c r="B143" s="11"/>
    </row>
    <row r="144" spans="2:2">
      <c r="B144" s="11"/>
    </row>
    <row r="145" spans="2:2">
      <c r="B145" s="11"/>
    </row>
    <row r="146" spans="2:2">
      <c r="B146" s="11"/>
    </row>
    <row r="147" spans="2:2">
      <c r="B147" s="11"/>
    </row>
    <row r="148" spans="2:2">
      <c r="B148" s="11"/>
    </row>
    <row r="149" spans="2:2">
      <c r="B149" s="11"/>
    </row>
    <row r="150" spans="2:2">
      <c r="B150" s="11"/>
    </row>
    <row r="151" spans="2:2">
      <c r="B151" s="11"/>
    </row>
    <row r="152" spans="2:2">
      <c r="B152" s="11"/>
    </row>
    <row r="153" spans="2:2">
      <c r="B153" s="11"/>
    </row>
    <row r="154" spans="2:2">
      <c r="B154" s="11"/>
    </row>
    <row r="155" spans="2:2">
      <c r="B155" s="11"/>
    </row>
    <row r="156" spans="2:2">
      <c r="B156" s="11"/>
    </row>
    <row r="157" spans="2:2">
      <c r="B157" s="11"/>
    </row>
    <row r="158" spans="2:2">
      <c r="B158" s="11"/>
    </row>
    <row r="159" spans="2:2">
      <c r="B159" s="11"/>
    </row>
    <row r="160" spans="2:2">
      <c r="B160" s="11"/>
    </row>
    <row r="161" spans="2:2">
      <c r="B161" s="11"/>
    </row>
    <row r="162" spans="2:2">
      <c r="B162" s="11"/>
    </row>
    <row r="163" spans="2:2">
      <c r="B163" s="11"/>
    </row>
    <row r="164" spans="2:2">
      <c r="B164" s="11"/>
    </row>
    <row r="165" spans="2:2">
      <c r="B165" s="11"/>
    </row>
    <row r="166" spans="2:2">
      <c r="B166" s="11"/>
    </row>
    <row r="167" spans="2:2">
      <c r="B167" s="11"/>
    </row>
    <row r="168" spans="2:2">
      <c r="B168" s="11"/>
    </row>
    <row r="169" spans="2:2">
      <c r="B169" s="11"/>
    </row>
    <row r="170" spans="2:2">
      <c r="B170" s="11"/>
    </row>
    <row r="171" spans="2:2">
      <c r="B171" s="11"/>
    </row>
    <row r="172" spans="2:2">
      <c r="B172" s="11"/>
    </row>
    <row r="173" spans="2:2">
      <c r="B173" s="11"/>
    </row>
    <row r="174" spans="2:2">
      <c r="B174" s="11"/>
    </row>
    <row r="175" spans="2:2">
      <c r="B175" s="11"/>
    </row>
    <row r="176" spans="2:2">
      <c r="B176" s="11"/>
    </row>
    <row r="177" spans="2:2">
      <c r="B177" s="11"/>
    </row>
    <row r="178" spans="2:2">
      <c r="B178" s="11"/>
    </row>
    <row r="179" spans="2:2">
      <c r="B179" s="11"/>
    </row>
    <row r="180" spans="2:2">
      <c r="B180" s="11"/>
    </row>
    <row r="181" spans="2:2">
      <c r="B181" s="11"/>
    </row>
    <row r="182" spans="2:2">
      <c r="B182" s="11"/>
    </row>
    <row r="183" spans="2:2">
      <c r="B183" s="11"/>
    </row>
    <row r="184" spans="2:2">
      <c r="B184" s="11"/>
    </row>
    <row r="185" spans="2:2">
      <c r="B185" s="11"/>
    </row>
    <row r="186" spans="2:2">
      <c r="B186" s="11"/>
    </row>
    <row r="187" spans="2:2">
      <c r="B187" s="11"/>
    </row>
    <row r="188" spans="2:2">
      <c r="B188" s="11"/>
    </row>
    <row r="189" spans="2:2">
      <c r="B189" s="11"/>
    </row>
    <row r="190" spans="2:2">
      <c r="B190" s="11"/>
    </row>
    <row r="191" spans="2:2">
      <c r="B191" s="11"/>
    </row>
    <row r="192" spans="2:2">
      <c r="B192" s="11"/>
    </row>
    <row r="193" spans="2:2">
      <c r="B193" s="11"/>
    </row>
    <row r="194" spans="2:2">
      <c r="B194" s="11"/>
    </row>
    <row r="195" spans="2:2">
      <c r="B195" s="11"/>
    </row>
    <row r="196" spans="2:2">
      <c r="B196" s="11"/>
    </row>
    <row r="197" spans="2:2">
      <c r="B197" s="11"/>
    </row>
    <row r="198" spans="2:2">
      <c r="B198" s="11"/>
    </row>
    <row r="199" spans="2:2">
      <c r="B199" s="11"/>
    </row>
    <row r="200" spans="2:2">
      <c r="B200" s="11"/>
    </row>
    <row r="201" spans="2:2">
      <c r="B201" s="11"/>
    </row>
  </sheetData>
  <mergeCells count="1">
    <mergeCell ref="G16:K18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1"/>
  <sheetViews>
    <sheetView zoomScaleNormal="80" workbookViewId="0">
      <selection activeCell="L2" sqref="L2"/>
    </sheetView>
  </sheetViews>
  <sheetFormatPr defaultColWidth="11" defaultRowHeight="15.75"/>
  <cols>
    <col min="3" max="3" width="11" style="1"/>
    <col min="4" max="4" width="11" style="4"/>
    <col min="5" max="7" width="13.875" style="4" customWidth="1"/>
    <col min="8" max="10" width="13.875" customWidth="1"/>
    <col min="12" max="12" width="29.125" customWidth="1"/>
    <col min="13" max="13" width="13.625" bestFit="1" customWidth="1"/>
    <col min="14" max="14" width="12.5" customWidth="1"/>
    <col min="24" max="24" width="16.5" customWidth="1"/>
  </cols>
  <sheetData>
    <row r="1" spans="1:24" s="5" customFormat="1" ht="14.1" customHeight="1">
      <c r="K1" s="6"/>
      <c r="M1" s="10"/>
      <c r="X1" s="10"/>
    </row>
    <row r="2" spans="1:24">
      <c r="D2" s="127"/>
      <c r="E2" s="123" t="s">
        <v>67</v>
      </c>
      <c r="F2" s="124"/>
      <c r="G2" s="124"/>
      <c r="H2" s="125"/>
      <c r="I2" s="125"/>
      <c r="J2" s="126"/>
    </row>
    <row r="4" spans="1:24">
      <c r="E4" s="58" t="s">
        <v>68</v>
      </c>
      <c r="F4" s="69"/>
      <c r="G4" s="69"/>
      <c r="H4" s="70"/>
      <c r="I4" s="70"/>
      <c r="J4" s="71"/>
    </row>
    <row r="5" spans="1:24">
      <c r="A5" s="4"/>
      <c r="C5"/>
      <c r="D5"/>
      <c r="E5" s="75"/>
      <c r="F5" s="72"/>
      <c r="G5" s="72"/>
      <c r="H5" s="73"/>
      <c r="I5" s="73"/>
      <c r="J5" s="74"/>
    </row>
    <row r="6" spans="1:24">
      <c r="A6" s="7"/>
      <c r="B6" s="40" t="s">
        <v>52</v>
      </c>
      <c r="C6" s="30" t="s">
        <v>53</v>
      </c>
      <c r="D6" s="5"/>
      <c r="E6" s="51" t="s">
        <v>69</v>
      </c>
      <c r="F6" s="44">
        <v>0</v>
      </c>
      <c r="G6" s="44">
        <v>1</v>
      </c>
      <c r="H6" s="44">
        <v>2</v>
      </c>
      <c r="I6" s="44">
        <v>3</v>
      </c>
      <c r="J6" s="52" t="s">
        <v>70</v>
      </c>
      <c r="L6" s="115" t="s">
        <v>71</v>
      </c>
      <c r="M6" s="70"/>
      <c r="N6" s="71"/>
    </row>
    <row r="7" spans="1:24">
      <c r="A7" s="38"/>
      <c r="B7" s="41">
        <v>44576</v>
      </c>
      <c r="C7" s="6">
        <f>COUNTIFS(Tabela1[Data de visita],'Exercício 3'!B7,Tabela1[Tipo de apartamento],"="&amp;"T3",Tabela1[Vendido S/N],"="&amp;"Sim")</f>
        <v>0</v>
      </c>
      <c r="D7" s="5"/>
      <c r="E7" s="53" t="s">
        <v>72</v>
      </c>
      <c r="F7" s="43">
        <f>COUNTIF($C7:C65,0)</f>
        <v>37</v>
      </c>
      <c r="G7" s="43">
        <f>COUNTIF($C7:D65,1)</f>
        <v>18</v>
      </c>
      <c r="H7" s="43">
        <f>COUNTIF($C7:E65,2)</f>
        <v>4</v>
      </c>
      <c r="I7" s="43">
        <f>COUNTIF($C7:F65,3)</f>
        <v>0</v>
      </c>
      <c r="J7" s="54">
        <f>SUM(F7:H7)</f>
        <v>59</v>
      </c>
      <c r="L7" s="102"/>
      <c r="M7" s="73"/>
      <c r="N7" s="74"/>
    </row>
    <row r="8" spans="1:24">
      <c r="A8" s="4"/>
      <c r="B8" s="39">
        <v>44577</v>
      </c>
      <c r="C8" s="6">
        <f>COUNTIFS(Tabela1[Data de visita],'Exercício 3'!B8,Tabela1[Tipo de apartamento],"="&amp;"T3",Tabela1[Vendido S/N],"="&amp;"Sim")</f>
        <v>0</v>
      </c>
      <c r="D8"/>
      <c r="E8" s="55" t="s">
        <v>73</v>
      </c>
      <c r="F8" s="45">
        <f>ROUND(F7/$J7,4)</f>
        <v>0.62709999999999999</v>
      </c>
      <c r="G8" s="45">
        <f>ROUND(G7/$J7,4)</f>
        <v>0.30509999999999998</v>
      </c>
      <c r="H8" s="45">
        <f>ROUND(H7/$J7,4)</f>
        <v>6.7799999999999999E-2</v>
      </c>
      <c r="I8" s="129">
        <f>ROUND(I7/$J7,4)</f>
        <v>0</v>
      </c>
      <c r="J8" s="128">
        <f>SUM(F8:H8)</f>
        <v>0.99999999999999989</v>
      </c>
      <c r="L8" s="82"/>
      <c r="M8" s="73"/>
      <c r="N8" s="74"/>
    </row>
    <row r="9" spans="1:24">
      <c r="A9" s="4"/>
      <c r="B9" s="20">
        <v>44578</v>
      </c>
      <c r="C9" s="6">
        <f>COUNTIFS(Tabela1[Data de visita],'Exercício 3'!B9,Tabela1[Tipo de apartamento],"="&amp;"T3",Tabela1[Vendido S/N],"="&amp;"Sim")</f>
        <v>1</v>
      </c>
      <c r="E9" s="75"/>
      <c r="F9" s="72"/>
      <c r="G9" s="72"/>
      <c r="H9" s="73"/>
      <c r="I9" s="73"/>
      <c r="J9" s="74"/>
      <c r="L9" s="57"/>
      <c r="M9" s="73"/>
      <c r="N9" s="74"/>
      <c r="W9" s="12"/>
    </row>
    <row r="10" spans="1:24">
      <c r="A10" s="4"/>
      <c r="B10" s="37">
        <v>44579</v>
      </c>
      <c r="C10" s="6">
        <f>COUNTIFS(Tabela1[Data de visita],'Exercício 3'!B10,Tabela1[Tipo de apartamento],"="&amp;"T3",Tabela1[Vendido S/N],"="&amp;"Sim")</f>
        <v>0</v>
      </c>
      <c r="E10" s="75"/>
      <c r="F10" s="72"/>
      <c r="G10" s="60" t="s">
        <v>74</v>
      </c>
      <c r="H10" s="99">
        <f>ROUND((G8*G6)+(H8*H6),4)</f>
        <v>0.44069999999999998</v>
      </c>
      <c r="I10" s="73"/>
      <c r="J10" s="74"/>
      <c r="L10" s="82"/>
      <c r="M10" s="73"/>
      <c r="N10" s="74"/>
    </row>
    <row r="11" spans="1:24">
      <c r="A11" s="4"/>
      <c r="B11" s="20">
        <v>44580</v>
      </c>
      <c r="C11" s="6">
        <f>COUNTIFS(Tabela1[Data de visita],'Exercício 3'!B11,Tabela1[Tipo de apartamento],"="&amp;"T3",Tabela1[Vendido S/N],"="&amp;"Sim")</f>
        <v>0</v>
      </c>
      <c r="E11" s="76"/>
      <c r="F11" s="77"/>
      <c r="G11" s="77"/>
      <c r="H11" s="78"/>
      <c r="I11" s="78"/>
      <c r="J11" s="79"/>
      <c r="L11" s="82"/>
      <c r="M11" s="73"/>
      <c r="N11" s="74"/>
    </row>
    <row r="12" spans="1:24">
      <c r="A12" s="4"/>
      <c r="B12" s="20">
        <v>44581</v>
      </c>
      <c r="C12" s="6">
        <f>COUNTIFS(Tabela1[Data de visita],'Exercício 3'!B12,Tabela1[Tipo de apartamento],"="&amp;"T3",Tabela1[Vendido S/N],"="&amp;"Sim")</f>
        <v>1</v>
      </c>
      <c r="L12" s="82"/>
      <c r="M12" s="73"/>
      <c r="N12" s="74"/>
    </row>
    <row r="13" spans="1:24">
      <c r="A13" s="4"/>
      <c r="B13" s="42">
        <v>44582</v>
      </c>
      <c r="C13" s="6">
        <f>COUNTIFS(Tabela1[Data de visita],'Exercício 3'!B13,Tabela1[Tipo de apartamento],"="&amp;"T3",Tabela1[Vendido S/N],"="&amp;"Sim")</f>
        <v>0</v>
      </c>
      <c r="F13" s="40"/>
      <c r="G13" s="50"/>
      <c r="L13" s="82"/>
      <c r="M13" s="73"/>
      <c r="N13" s="74"/>
    </row>
    <row r="14" spans="1:24">
      <c r="A14" s="4"/>
      <c r="B14" s="20">
        <v>44583</v>
      </c>
      <c r="C14" s="6">
        <f>COUNTIFS(Tabela1[Data de visita],'Exercício 3'!B14,Tabela1[Tipo de apartamento],"="&amp;"T3",Tabela1[Vendido S/N],"="&amp;"Sim")</f>
        <v>0</v>
      </c>
      <c r="L14" s="83"/>
      <c r="M14" s="78"/>
      <c r="N14" s="74"/>
    </row>
    <row r="15" spans="1:24">
      <c r="A15" s="4"/>
      <c r="B15" s="20">
        <v>44584</v>
      </c>
      <c r="C15" s="6">
        <f>COUNTIFS(Tabela1[Data de visita],'Exercício 3'!B15,Tabela1[Tipo de apartamento],"="&amp;"T3",Tabela1[Vendido S/N],"="&amp;"Sim")</f>
        <v>0</v>
      </c>
      <c r="E15" s="58" t="s">
        <v>75</v>
      </c>
      <c r="F15" s="69"/>
      <c r="G15" s="69"/>
      <c r="H15" s="70"/>
      <c r="I15" s="70"/>
      <c r="J15" s="71"/>
      <c r="L15" s="61" t="s">
        <v>76</v>
      </c>
      <c r="M15" s="98">
        <f>ROUND(_xlfn.POISSON.DIST(3,H10,0)+_xlfn.POISSON.DIST(4,H10,0)+_xlfn.POISSON.DIST(5,H10,0),4)</f>
        <v>1.03E-2</v>
      </c>
      <c r="N15" s="74"/>
    </row>
    <row r="16" spans="1:24">
      <c r="A16" s="4"/>
      <c r="B16" s="20">
        <v>44585</v>
      </c>
      <c r="C16" s="6">
        <f>COUNTIFS(Tabela1[Data de visita],'Exercício 3'!B16,Tabela1[Tipo de apartamento],"="&amp;"T3",Tabela1[Vendido S/N],"="&amp;"Sim")</f>
        <v>1</v>
      </c>
      <c r="E16" s="75"/>
      <c r="F16" s="72"/>
      <c r="G16" s="72"/>
      <c r="H16" s="73"/>
      <c r="I16" s="73"/>
      <c r="J16" s="80"/>
      <c r="L16" s="83"/>
      <c r="M16" s="78"/>
      <c r="N16" s="79"/>
    </row>
    <row r="17" spans="1:14">
      <c r="A17" s="4"/>
      <c r="B17" s="42">
        <v>44586</v>
      </c>
      <c r="C17" s="6">
        <f>COUNTIFS(Tabela1[Data de visita],'Exercício 3'!B17,Tabela1[Tipo de apartamento],"="&amp;"T3",Tabela1[Vendido S/N],"="&amp;"Sim")</f>
        <v>1</v>
      </c>
      <c r="D17"/>
      <c r="E17" s="51" t="s">
        <v>69</v>
      </c>
      <c r="F17" s="44">
        <v>0</v>
      </c>
      <c r="G17" s="44">
        <v>1</v>
      </c>
      <c r="H17" s="44">
        <v>2</v>
      </c>
      <c r="I17" s="44">
        <v>3</v>
      </c>
      <c r="J17" s="52" t="s">
        <v>70</v>
      </c>
    </row>
    <row r="18" spans="1:14">
      <c r="A18" s="4"/>
      <c r="B18" s="37">
        <v>44587</v>
      </c>
      <c r="C18" s="6">
        <f>COUNTIFS(Tabela1[Data de visita],'Exercício 3'!B18,Tabela1[Tipo de apartamento],"="&amp;"T3",Tabela1[Vendido S/N],"="&amp;"Sim")</f>
        <v>0</v>
      </c>
      <c r="D18"/>
      <c r="E18" s="53" t="s">
        <v>72</v>
      </c>
      <c r="F18" s="43">
        <f>COUNTIF($C7:C76,0)</f>
        <v>37</v>
      </c>
      <c r="G18" s="43">
        <f>COUNTIF($C7:D76,1)</f>
        <v>18</v>
      </c>
      <c r="H18" s="43">
        <f>COUNTIF($C7:C76,2)</f>
        <v>4</v>
      </c>
      <c r="I18" s="43">
        <f>COUNTIF($C7:C76,3)</f>
        <v>0</v>
      </c>
      <c r="J18" s="54">
        <f>SUM(F18:H18)</f>
        <v>59</v>
      </c>
      <c r="L18" s="103" t="s">
        <v>77</v>
      </c>
      <c r="M18" s="104"/>
      <c r="N18" s="105"/>
    </row>
    <row r="19" spans="1:14">
      <c r="A19" s="4"/>
      <c r="B19" s="42">
        <v>44588</v>
      </c>
      <c r="C19" s="6">
        <f>COUNTIFS(Tabela1[Data de visita],'Exercício 3'!B19,Tabela1[Tipo de apartamento],"="&amp;"T3",Tabela1[Vendido S/N],"="&amp;"Sim")</f>
        <v>0</v>
      </c>
      <c r="D19"/>
      <c r="E19" s="55" t="s">
        <v>73</v>
      </c>
      <c r="F19" s="45">
        <f>ROUND(_xlfn.POISSON.DIST(F17,H10,FALSE),4)</f>
        <v>0.64359999999999995</v>
      </c>
      <c r="G19" s="45">
        <f>ROUND(_xlfn.POISSON.DIST(G17,H10,FALSE),4)</f>
        <v>0.28360000000000002</v>
      </c>
      <c r="H19" s="45">
        <f>ROUND(_xlfn.POISSON.DIST(H17,H10,FALSE),4)</f>
        <v>6.25E-2</v>
      </c>
      <c r="I19" s="45">
        <f>ROUND(_xlfn.POISSON.DIST(I17,H10,FALSE),4)</f>
        <v>9.1999999999999998E-3</v>
      </c>
      <c r="J19" s="56">
        <f>ROUND(SUM(F19:H19),4)</f>
        <v>0.98970000000000002</v>
      </c>
      <c r="L19" s="106"/>
      <c r="M19" s="73"/>
      <c r="N19" s="107"/>
    </row>
    <row r="20" spans="1:14">
      <c r="A20" s="4"/>
      <c r="B20" s="37">
        <v>44589</v>
      </c>
      <c r="C20" s="6">
        <f>COUNTIFS(Tabela1[Data de visita],'Exercício 3'!B20,Tabela1[Tipo de apartamento],"="&amp;"T3",Tabela1[Vendido S/N],"="&amp;"Sim")</f>
        <v>0</v>
      </c>
      <c r="D20"/>
      <c r="E20" s="75"/>
      <c r="F20" s="81"/>
      <c r="G20" s="72"/>
      <c r="H20" s="73"/>
      <c r="I20" s="73"/>
      <c r="J20" s="74"/>
      <c r="L20" s="121" t="s">
        <v>78</v>
      </c>
      <c r="M20" s="73"/>
      <c r="N20" s="107"/>
    </row>
    <row r="21" spans="1:14">
      <c r="A21" s="4"/>
      <c r="B21" s="42">
        <v>44590</v>
      </c>
      <c r="C21" s="6">
        <f>COUNTIFS(Tabela1[Data de visita],'Exercício 3'!B21,Tabela1[Tipo de apartamento],"="&amp;"T3",Tabela1[Vendido S/N],"="&amp;"Sim")</f>
        <v>0</v>
      </c>
      <c r="D21"/>
      <c r="E21" s="75"/>
      <c r="F21" s="72"/>
      <c r="G21" s="72"/>
      <c r="H21" s="73"/>
      <c r="I21" s="73"/>
      <c r="J21" s="74"/>
      <c r="L21" s="106"/>
      <c r="M21" s="73"/>
      <c r="N21" s="107"/>
    </row>
    <row r="22" spans="1:14">
      <c r="A22" s="4"/>
      <c r="B22" s="37">
        <v>44591</v>
      </c>
      <c r="C22" s="6">
        <f>COUNTIFS(Tabela1[Data de visita],'Exercício 3'!B22,Tabela1[Tipo de apartamento],"="&amp;"T3",Tabela1[Vendido S/N],"="&amp;"Sim")</f>
        <v>0</v>
      </c>
      <c r="D22"/>
      <c r="E22" s="112"/>
      <c r="F22" s="72"/>
      <c r="G22" s="72"/>
      <c r="H22" s="73"/>
      <c r="I22" s="73"/>
      <c r="J22" s="107"/>
      <c r="L22" s="106"/>
      <c r="M22" s="73"/>
      <c r="N22" s="107"/>
    </row>
    <row r="23" spans="1:14">
      <c r="A23" s="4"/>
      <c r="B23" s="20">
        <v>44592</v>
      </c>
      <c r="C23" s="6">
        <f>COUNTIFS(Tabela1[Data de visita],'Exercício 3'!B23,Tabela1[Tipo de apartamento],"="&amp;"T3",Tabela1[Vendido S/N],"="&amp;"Sim")</f>
        <v>1</v>
      </c>
      <c r="D23"/>
      <c r="E23" s="112"/>
      <c r="F23" s="72"/>
      <c r="G23" s="72"/>
      <c r="H23" s="73"/>
      <c r="I23" s="73"/>
      <c r="J23" s="107"/>
      <c r="L23" s="106"/>
      <c r="M23" s="73"/>
      <c r="N23" s="107"/>
    </row>
    <row r="24" spans="1:14">
      <c r="A24" s="4"/>
      <c r="B24" s="20">
        <v>44593</v>
      </c>
      <c r="C24" s="6">
        <f>COUNTIFS(Tabela1[Data de visita],'Exercício 3'!B24,Tabela1[Tipo de apartamento],"="&amp;"T3",Tabela1[Vendido S/N],"="&amp;"Sim")</f>
        <v>1</v>
      </c>
      <c r="D24"/>
      <c r="E24" s="145"/>
      <c r="F24" s="146"/>
      <c r="G24" s="146"/>
      <c r="H24" s="146"/>
      <c r="I24" s="146"/>
      <c r="J24" s="147"/>
      <c r="L24" s="106"/>
      <c r="M24" s="73"/>
      <c r="N24" s="107"/>
    </row>
    <row r="25" spans="1:14">
      <c r="A25" s="4"/>
      <c r="B25" s="20">
        <v>44594</v>
      </c>
      <c r="C25" s="6">
        <f>COUNTIFS(Tabela1[Data de visita],'Exercício 3'!B25,Tabela1[Tipo de apartamento],"="&amp;"T3",Tabela1[Vendido S/N],"="&amp;"Sim")</f>
        <v>2</v>
      </c>
      <c r="D25"/>
      <c r="E25" s="145"/>
      <c r="F25" s="146"/>
      <c r="G25" s="146"/>
      <c r="H25" s="146"/>
      <c r="I25" s="146"/>
      <c r="J25" s="147"/>
      <c r="L25" s="106"/>
      <c r="M25" s="73"/>
      <c r="N25" s="107"/>
    </row>
    <row r="26" spans="1:14" ht="18.75">
      <c r="A26" s="4"/>
      <c r="B26" s="37">
        <v>44595</v>
      </c>
      <c r="C26" s="6">
        <f>COUNTIFS(Tabela1[Data de visita],'Exercício 3'!B26,Tabela1[Tipo de apartamento],"="&amp;"T3",Tabela1[Vendido S/N],"="&amp;"Sim")</f>
        <v>1</v>
      </c>
      <c r="D26"/>
      <c r="E26" s="145"/>
      <c r="F26" s="146"/>
      <c r="G26" s="146"/>
      <c r="H26" s="146"/>
      <c r="I26" s="146"/>
      <c r="J26" s="147"/>
      <c r="L26" s="106"/>
      <c r="M26" s="122">
        <f>PRODUCT(H10,10)</f>
        <v>4.407</v>
      </c>
      <c r="N26" s="107"/>
    </row>
    <row r="27" spans="1:14">
      <c r="A27" s="4"/>
      <c r="B27" s="20">
        <v>44596</v>
      </c>
      <c r="C27" s="6">
        <f>COUNTIFS(Tabela1[Data de visita],'Exercício 3'!B27,Tabela1[Tipo de apartamento],"="&amp;"T3",Tabela1[Vendido S/N],"="&amp;"Sim")</f>
        <v>1</v>
      </c>
      <c r="D27"/>
      <c r="E27" s="145"/>
      <c r="F27" s="146"/>
      <c r="G27" s="146"/>
      <c r="H27" s="146"/>
      <c r="I27" s="146"/>
      <c r="J27" s="147"/>
      <c r="L27" s="106"/>
      <c r="M27" s="73"/>
      <c r="N27" s="107"/>
    </row>
    <row r="28" spans="1:14">
      <c r="A28" s="4"/>
      <c r="B28" s="20">
        <v>44597</v>
      </c>
      <c r="C28" s="6">
        <f>COUNTIFS(Tabela1[Data de visita],'Exercício 3'!B28,Tabela1[Tipo de apartamento],"="&amp;"T3",Tabela1[Vendido S/N],"="&amp;"Sim")</f>
        <v>0</v>
      </c>
      <c r="D28"/>
      <c r="E28" s="145"/>
      <c r="F28" s="146"/>
      <c r="G28" s="146"/>
      <c r="H28" s="146"/>
      <c r="I28" s="146"/>
      <c r="J28" s="147"/>
      <c r="L28" s="106"/>
      <c r="M28" s="73"/>
      <c r="N28" s="107"/>
    </row>
    <row r="29" spans="1:14">
      <c r="A29" s="4"/>
      <c r="B29" s="42">
        <v>44598</v>
      </c>
      <c r="C29" s="6">
        <f>COUNTIFS(Tabela1[Data de visita],'Exercício 3'!B29,Tabela1[Tipo de apartamento],"="&amp;"T3",Tabela1[Vendido S/N],"="&amp;"Sim")</f>
        <v>1</v>
      </c>
      <c r="D29"/>
      <c r="E29" s="145"/>
      <c r="F29" s="146"/>
      <c r="G29" s="146"/>
      <c r="H29" s="146"/>
      <c r="I29" s="146"/>
      <c r="J29" s="147"/>
      <c r="L29" s="106"/>
      <c r="M29" s="73"/>
      <c r="N29" s="107"/>
    </row>
    <row r="30" spans="1:14">
      <c r="A30" s="4"/>
      <c r="B30" s="20">
        <v>44599</v>
      </c>
      <c r="C30" s="6">
        <f>COUNTIFS(Tabela1[Data de visita],'Exercício 3'!B30,Tabela1[Tipo de apartamento],"="&amp;"T3",Tabela1[Vendido S/N],"="&amp;"Sim")</f>
        <v>2</v>
      </c>
      <c r="D30"/>
      <c r="E30" s="145"/>
      <c r="F30" s="146"/>
      <c r="G30" s="146"/>
      <c r="H30" s="146"/>
      <c r="I30" s="146"/>
      <c r="J30" s="147"/>
      <c r="L30" s="106"/>
      <c r="M30" s="73"/>
      <c r="N30" s="107"/>
    </row>
    <row r="31" spans="1:14">
      <c r="A31" s="4"/>
      <c r="B31" s="42">
        <v>44600</v>
      </c>
      <c r="C31" s="6">
        <f>COUNTIFS(Tabela1[Data de visita],'Exercício 3'!B31,Tabela1[Tipo de apartamento],"="&amp;"T3",Tabela1[Vendido S/N],"="&amp;"Sim")</f>
        <v>0</v>
      </c>
      <c r="D31"/>
      <c r="E31" s="148"/>
      <c r="F31" s="149"/>
      <c r="G31" s="149"/>
      <c r="H31" s="149"/>
      <c r="I31" s="149"/>
      <c r="J31" s="150"/>
      <c r="L31" s="106"/>
      <c r="M31" s="73"/>
      <c r="N31" s="107"/>
    </row>
    <row r="32" spans="1:14">
      <c r="A32" s="4"/>
      <c r="B32" s="37">
        <v>44601</v>
      </c>
      <c r="C32" s="6">
        <f>COUNTIFS(Tabela1[Data de visita],'Exercício 3'!B32,Tabela1[Tipo de apartamento],"="&amp;"T3",Tabela1[Vendido S/N],"="&amp;"Sim")</f>
        <v>0</v>
      </c>
      <c r="D32"/>
      <c r="L32" s="106"/>
      <c r="M32" s="73"/>
      <c r="N32" s="107"/>
    </row>
    <row r="33" spans="1:14">
      <c r="A33" s="4"/>
      <c r="B33" s="42">
        <v>44602</v>
      </c>
      <c r="C33" s="6">
        <f>COUNTIFS(Tabela1[Data de visita],'Exercício 3'!B33,Tabela1[Tipo de apartamento],"="&amp;"T3",Tabela1[Vendido S/N],"="&amp;"Sim")</f>
        <v>1</v>
      </c>
      <c r="D33"/>
      <c r="L33" s="106"/>
      <c r="M33" s="73"/>
      <c r="N33" s="107"/>
    </row>
    <row r="34" spans="1:14">
      <c r="A34" s="4"/>
      <c r="B34" s="37">
        <v>44603</v>
      </c>
      <c r="C34" s="6">
        <f>COUNTIFS(Tabela1[Data de visita],'Exercício 3'!B34,Tabela1[Tipo de apartamento],"="&amp;"T3",Tabela1[Vendido S/N],"="&amp;"Sim")</f>
        <v>0</v>
      </c>
      <c r="D34"/>
      <c r="L34" s="106"/>
      <c r="M34" s="73"/>
      <c r="N34" s="107"/>
    </row>
    <row r="35" spans="1:14">
      <c r="A35" s="4"/>
      <c r="B35" s="42">
        <v>44604</v>
      </c>
      <c r="C35" s="6">
        <f>COUNTIFS(Tabela1[Data de visita],'Exercício 3'!B35,Tabela1[Tipo de apartamento],"="&amp;"T3",Tabela1[Vendido S/N],"="&amp;"Sim")</f>
        <v>0</v>
      </c>
      <c r="D35"/>
      <c r="L35" s="106"/>
      <c r="M35" s="73"/>
      <c r="N35" s="107"/>
    </row>
    <row r="36" spans="1:14">
      <c r="A36" s="4"/>
      <c r="B36" s="37">
        <v>44605</v>
      </c>
      <c r="C36" s="6">
        <f>COUNTIFS(Tabela1[Data de visita],'Exercício 3'!B36,Tabela1[Tipo de apartamento],"="&amp;"T3",Tabela1[Vendido S/N],"="&amp;"Sim")</f>
        <v>0</v>
      </c>
      <c r="D36"/>
      <c r="L36" s="108" t="s">
        <v>76</v>
      </c>
      <c r="M36" s="98">
        <f>1-_xlfn.POISSON.DIST(5,M26,TRUE)</f>
        <v>0.28127013536349155</v>
      </c>
      <c r="N36" s="107"/>
    </row>
    <row r="37" spans="1:14">
      <c r="A37" s="4"/>
      <c r="B37" s="42">
        <v>44606</v>
      </c>
      <c r="C37" s="6">
        <f>COUNTIFS(Tabela1[Data de visita],'Exercício 3'!B37,Tabela1[Tipo de apartamento],"="&amp;"T3",Tabela1[Vendido S/N],"="&amp;"Sim")</f>
        <v>0</v>
      </c>
      <c r="D37"/>
      <c r="L37" s="109"/>
      <c r="M37" s="110"/>
      <c r="N37" s="111"/>
    </row>
    <row r="38" spans="1:14">
      <c r="A38" s="4"/>
      <c r="B38" s="37">
        <v>44607</v>
      </c>
      <c r="C38" s="6">
        <f>COUNTIFS(Tabela1[Data de visita],'Exercício 3'!B38,Tabela1[Tipo de apartamento],"="&amp;"T3",Tabela1[Vendido S/N],"="&amp;"Sim")</f>
        <v>1</v>
      </c>
      <c r="D38"/>
      <c r="M38" s="14"/>
    </row>
    <row r="39" spans="1:14">
      <c r="A39" s="4"/>
      <c r="B39" s="42">
        <v>44608</v>
      </c>
      <c r="C39" s="6">
        <f>COUNTIFS(Tabela1[Data de visita],'Exercício 3'!B39,Tabela1[Tipo de apartamento],"="&amp;"T3",Tabela1[Vendido S/N],"="&amp;"Sim")</f>
        <v>1</v>
      </c>
      <c r="D39"/>
    </row>
    <row r="40" spans="1:14">
      <c r="A40" s="4"/>
      <c r="B40" s="37">
        <v>44609</v>
      </c>
      <c r="C40" s="6">
        <f>COUNTIFS(Tabela1[Data de visita],'Exercício 3'!B40,Tabela1[Tipo de apartamento],"="&amp;"T3",Tabela1[Vendido S/N],"="&amp;"Sim")</f>
        <v>0</v>
      </c>
      <c r="D40"/>
    </row>
    <row r="41" spans="1:14">
      <c r="A41" s="4"/>
      <c r="B41" s="20">
        <v>44610</v>
      </c>
      <c r="C41" s="6">
        <f>COUNTIFS(Tabela1[Data de visita],'Exercício 3'!B41,Tabela1[Tipo de apartamento],"="&amp;"T3",Tabela1[Vendido S/N],"="&amp;"Sim")</f>
        <v>0</v>
      </c>
      <c r="D41"/>
    </row>
    <row r="42" spans="1:14">
      <c r="A42" s="4"/>
      <c r="B42" s="20">
        <v>44611</v>
      </c>
      <c r="C42" s="6">
        <f>COUNTIFS(Tabela1[Data de visita],'Exercício 3'!B42,Tabela1[Tipo de apartamento],"="&amp;"T3",Tabela1[Vendido S/N],"="&amp;"Sim")</f>
        <v>1</v>
      </c>
      <c r="D42"/>
    </row>
    <row r="43" spans="1:14">
      <c r="A43" s="4"/>
      <c r="B43" s="20">
        <v>44612</v>
      </c>
      <c r="C43" s="6">
        <f>COUNTIFS(Tabela1[Data de visita],'Exercício 3'!B43,Tabela1[Tipo de apartamento],"="&amp;"T3",Tabela1[Vendido S/N],"="&amp;"Sim")</f>
        <v>0</v>
      </c>
      <c r="D43"/>
    </row>
    <row r="44" spans="1:14">
      <c r="A44" s="4"/>
      <c r="B44" s="37">
        <v>44614</v>
      </c>
      <c r="C44" s="6">
        <f>COUNTIFS(Tabela1[Data de visita],'Exercício 3'!B44,Tabela1[Tipo de apartamento],"="&amp;"T3",Tabela1[Vendido S/N],"="&amp;"Sim")</f>
        <v>0</v>
      </c>
      <c r="D44"/>
    </row>
    <row r="45" spans="1:14">
      <c r="A45" s="4"/>
      <c r="B45" s="42">
        <v>44615</v>
      </c>
      <c r="C45" s="6">
        <f>COUNTIFS(Tabela1[Data de visita],'Exercício 3'!B45,Tabela1[Tipo de apartamento],"="&amp;"T3",Tabela1[Vendido S/N],"="&amp;"Sim")</f>
        <v>0</v>
      </c>
      <c r="D45"/>
    </row>
    <row r="46" spans="1:14">
      <c r="A46" s="4"/>
      <c r="B46" s="20">
        <v>44616</v>
      </c>
      <c r="C46" s="6">
        <f>COUNTIFS(Tabela1[Data de visita],'Exercício 3'!B46,Tabela1[Tipo de apartamento],"="&amp;"T3",Tabela1[Vendido S/N],"="&amp;"Sim")</f>
        <v>0</v>
      </c>
      <c r="D46"/>
    </row>
    <row r="47" spans="1:14">
      <c r="A47" s="4"/>
      <c r="B47" s="20">
        <v>44617</v>
      </c>
      <c r="C47" s="6">
        <f>COUNTIFS(Tabela1[Data de visita],'Exercício 3'!B47,Tabela1[Tipo de apartamento],"="&amp;"T3",Tabela1[Vendido S/N],"="&amp;"Sim")</f>
        <v>1</v>
      </c>
      <c r="D47"/>
    </row>
    <row r="48" spans="1:14">
      <c r="A48" s="4"/>
      <c r="B48" s="37">
        <v>44618</v>
      </c>
      <c r="C48" s="6">
        <f>COUNTIFS(Tabela1[Data de visita],'Exercício 3'!B48,Tabela1[Tipo de apartamento],"="&amp;"T3",Tabela1[Vendido S/N],"="&amp;"Sim")</f>
        <v>0</v>
      </c>
      <c r="D48"/>
    </row>
    <row r="49" spans="1:4">
      <c r="A49" s="4"/>
      <c r="B49" s="42">
        <v>44619</v>
      </c>
      <c r="C49" s="6">
        <f>COUNTIFS(Tabela1[Data de visita],'Exercício 3'!B49,Tabela1[Tipo de apartamento],"="&amp;"T3",Tabela1[Vendido S/N],"="&amp;"Sim")</f>
        <v>2</v>
      </c>
      <c r="D49"/>
    </row>
    <row r="50" spans="1:4">
      <c r="A50" s="4"/>
      <c r="B50" s="37">
        <v>44620</v>
      </c>
      <c r="C50" s="6">
        <f>COUNTIFS(Tabela1[Data de visita],'Exercício 3'!B50,Tabela1[Tipo de apartamento],"="&amp;"T3",Tabela1[Vendido S/N],"="&amp;"Sim")</f>
        <v>0</v>
      </c>
      <c r="D50"/>
    </row>
    <row r="51" spans="1:4">
      <c r="A51" s="4"/>
      <c r="B51" s="20">
        <v>44621</v>
      </c>
      <c r="C51" s="6">
        <f>COUNTIFS(Tabela1[Data de visita],'Exercício 3'!B51,Tabela1[Tipo de apartamento],"="&amp;"T3",Tabela1[Vendido S/N],"="&amp;"Sim")</f>
        <v>1</v>
      </c>
      <c r="D51"/>
    </row>
    <row r="52" spans="1:4">
      <c r="A52" s="4"/>
      <c r="B52" s="37">
        <v>44622</v>
      </c>
      <c r="C52" s="6">
        <f>COUNTIFS(Tabela1[Data de visita],'Exercício 3'!B52,Tabela1[Tipo de apartamento],"="&amp;"T3",Tabela1[Vendido S/N],"="&amp;"Sim")</f>
        <v>0</v>
      </c>
      <c r="D52"/>
    </row>
    <row r="53" spans="1:4">
      <c r="A53" s="4"/>
      <c r="B53" s="42">
        <v>44623</v>
      </c>
      <c r="C53" s="6">
        <f>COUNTIFS(Tabela1[Data de visita],'Exercício 3'!B53,Tabela1[Tipo de apartamento],"="&amp;"T3",Tabela1[Vendido S/N],"="&amp;"Sim")</f>
        <v>0</v>
      </c>
      <c r="D53"/>
    </row>
    <row r="54" spans="1:4">
      <c r="A54" s="4"/>
      <c r="B54" s="37">
        <v>44624</v>
      </c>
      <c r="C54" s="6">
        <f>COUNTIFS(Tabela1[Data de visita],'Exercício 3'!B54,Tabela1[Tipo de apartamento],"="&amp;"T3",Tabela1[Vendido S/N],"="&amp;"Sim")</f>
        <v>0</v>
      </c>
      <c r="D54"/>
    </row>
    <row r="55" spans="1:4">
      <c r="A55" s="4"/>
      <c r="B55" s="42">
        <v>44625</v>
      </c>
      <c r="C55" s="6">
        <f>COUNTIFS(Tabela1[Data de visita],'Exercício 3'!B55,Tabela1[Tipo de apartamento],"="&amp;"T3",Tabela1[Vendido S/N],"="&amp;"Sim")</f>
        <v>0</v>
      </c>
      <c r="D55"/>
    </row>
    <row r="56" spans="1:4">
      <c r="A56" s="4"/>
      <c r="B56" s="20">
        <v>44626</v>
      </c>
      <c r="C56" s="6">
        <f>COUNTIFS(Tabela1[Data de visita],'Exercício 3'!B56,Tabela1[Tipo de apartamento],"="&amp;"T3",Tabela1[Vendido S/N],"="&amp;"Sim")</f>
        <v>0</v>
      </c>
      <c r="D56"/>
    </row>
    <row r="57" spans="1:4">
      <c r="A57" s="4"/>
      <c r="B57" s="20">
        <v>44627</v>
      </c>
      <c r="C57" s="6">
        <f>COUNTIFS(Tabela1[Data de visita],'Exercício 3'!B57,Tabela1[Tipo de apartamento],"="&amp;"T3",Tabela1[Vendido S/N],"="&amp;"Sim")</f>
        <v>0</v>
      </c>
      <c r="D57"/>
    </row>
    <row r="58" spans="1:4">
      <c r="A58" s="4"/>
      <c r="B58" s="37">
        <v>44628</v>
      </c>
      <c r="C58" s="6">
        <f>COUNTIFS(Tabela1[Data de visita],'Exercício 3'!B58,Tabela1[Tipo de apartamento],"="&amp;"T3",Tabela1[Vendido S/N],"="&amp;"Sim")</f>
        <v>0</v>
      </c>
      <c r="D58"/>
    </row>
    <row r="59" spans="1:4">
      <c r="A59" s="4"/>
      <c r="B59" s="42">
        <v>44629</v>
      </c>
      <c r="C59" s="6">
        <f>COUNTIFS(Tabela1[Data de visita],'Exercício 3'!B59,Tabela1[Tipo de apartamento],"="&amp;"T3",Tabela1[Vendido S/N],"="&amp;"Sim")</f>
        <v>0</v>
      </c>
      <c r="D59"/>
    </row>
    <row r="60" spans="1:4">
      <c r="A60" s="4"/>
      <c r="B60" s="37">
        <v>44630</v>
      </c>
      <c r="C60" s="6">
        <f>COUNTIFS(Tabela1[Data de visita],'Exercício 3'!B60,Tabela1[Tipo de apartamento],"="&amp;"T3",Tabela1[Vendido S/N],"="&amp;"Sim")</f>
        <v>1</v>
      </c>
      <c r="D60"/>
    </row>
    <row r="61" spans="1:4">
      <c r="A61" s="4"/>
      <c r="B61" s="42">
        <v>44631</v>
      </c>
      <c r="C61" s="6">
        <f>COUNTIFS(Tabela1[Data de visita],'Exercício 3'!B61,Tabela1[Tipo de apartamento],"="&amp;"T3",Tabela1[Vendido S/N],"="&amp;"Sim")</f>
        <v>0</v>
      </c>
      <c r="D61"/>
    </row>
    <row r="62" spans="1:4">
      <c r="A62" s="4"/>
      <c r="B62" s="20">
        <v>44632</v>
      </c>
      <c r="C62" s="6">
        <f>COUNTIFS(Tabela1[Data de visita],'Exercício 3'!B62,Tabela1[Tipo de apartamento],"="&amp;"T3",Tabela1[Vendido S/N],"="&amp;"Sim")</f>
        <v>2</v>
      </c>
      <c r="D62"/>
    </row>
    <row r="63" spans="1:4">
      <c r="A63" s="4"/>
      <c r="B63" s="42">
        <v>44633</v>
      </c>
      <c r="C63" s="6">
        <f>COUNTIFS(Tabela1[Data de visita],'Exercício 3'!B63,Tabela1[Tipo de apartamento],"="&amp;"T3",Tabela1[Vendido S/N],"="&amp;"Sim")</f>
        <v>1</v>
      </c>
      <c r="D63"/>
    </row>
    <row r="64" spans="1:4">
      <c r="A64" s="4"/>
      <c r="B64" s="20">
        <v>44634</v>
      </c>
      <c r="C64" s="6">
        <f>COUNTIFS(Tabela1[Data de visita],'Exercício 3'!B64,Tabela1[Tipo de apartamento],"="&amp;"T3",Tabela1[Vendido S/N],"="&amp;"Sim")</f>
        <v>0</v>
      </c>
      <c r="D64"/>
    </row>
    <row r="65" spans="2:7">
      <c r="B65" s="42">
        <v>44635</v>
      </c>
      <c r="C65" s="6">
        <f>COUNTIFS(Tabela1[Data de visita],'Exercício 3'!B65,Tabela1[Tipo de apartamento],"="&amp;"T3",Tabela1[Vendido S/N],"="&amp;"Sim")</f>
        <v>1</v>
      </c>
      <c r="G65"/>
    </row>
    <row r="66" spans="2:7">
      <c r="B66" s="11"/>
      <c r="G66"/>
    </row>
    <row r="67" spans="2:7">
      <c r="B67" s="11"/>
      <c r="G67"/>
    </row>
    <row r="68" spans="2:7">
      <c r="B68" s="11"/>
      <c r="G68"/>
    </row>
    <row r="69" spans="2:7">
      <c r="B69" s="11"/>
      <c r="G69"/>
    </row>
    <row r="70" spans="2:7">
      <c r="B70" s="11"/>
      <c r="G70"/>
    </row>
    <row r="71" spans="2:7">
      <c r="B71" s="11"/>
      <c r="G71"/>
    </row>
    <row r="72" spans="2:7">
      <c r="B72" s="11"/>
      <c r="G72"/>
    </row>
    <row r="73" spans="2:7">
      <c r="B73" s="11"/>
      <c r="G73"/>
    </row>
    <row r="74" spans="2:7">
      <c r="B74" s="11"/>
      <c r="G74"/>
    </row>
    <row r="75" spans="2:7">
      <c r="B75" s="11"/>
      <c r="G75"/>
    </row>
    <row r="76" spans="2:7">
      <c r="B76" s="11"/>
      <c r="G76"/>
    </row>
    <row r="77" spans="2:7">
      <c r="B77" s="11"/>
      <c r="G77"/>
    </row>
    <row r="78" spans="2:7">
      <c r="B78" s="11"/>
      <c r="G78"/>
    </row>
    <row r="79" spans="2:7">
      <c r="B79" s="11"/>
      <c r="G79"/>
    </row>
    <row r="80" spans="2:7">
      <c r="B80" s="11"/>
      <c r="G80"/>
    </row>
    <row r="81" spans="2:7">
      <c r="B81" s="11"/>
      <c r="G81"/>
    </row>
    <row r="82" spans="2:7">
      <c r="B82" s="11"/>
      <c r="G82"/>
    </row>
    <row r="83" spans="2:7">
      <c r="B83" s="11"/>
      <c r="G83"/>
    </row>
    <row r="84" spans="2:7">
      <c r="B84" s="11"/>
      <c r="G84"/>
    </row>
    <row r="85" spans="2:7">
      <c r="B85" s="11"/>
      <c r="G85"/>
    </row>
    <row r="86" spans="2:7">
      <c r="B86" s="11"/>
      <c r="G86"/>
    </row>
    <row r="87" spans="2:7">
      <c r="B87" s="11"/>
      <c r="G87"/>
    </row>
    <row r="88" spans="2:7">
      <c r="B88" s="11"/>
      <c r="G88"/>
    </row>
    <row r="89" spans="2:7">
      <c r="B89" s="11"/>
      <c r="G89"/>
    </row>
    <row r="90" spans="2:7">
      <c r="B90" s="11"/>
      <c r="G90"/>
    </row>
    <row r="91" spans="2:7">
      <c r="B91" s="11"/>
      <c r="G91"/>
    </row>
    <row r="92" spans="2:7">
      <c r="B92" s="11"/>
      <c r="G92"/>
    </row>
    <row r="93" spans="2:7">
      <c r="B93" s="11"/>
      <c r="G93"/>
    </row>
    <row r="94" spans="2:7">
      <c r="B94" s="11"/>
      <c r="G94"/>
    </row>
    <row r="95" spans="2:7">
      <c r="B95" s="11"/>
      <c r="G95"/>
    </row>
    <row r="96" spans="2:7">
      <c r="B96" s="11"/>
      <c r="G96"/>
    </row>
    <row r="97" spans="2:7">
      <c r="B97" s="11"/>
      <c r="G97"/>
    </row>
    <row r="98" spans="2:7">
      <c r="B98" s="11"/>
      <c r="G98"/>
    </row>
    <row r="99" spans="2:7">
      <c r="B99" s="11"/>
      <c r="G99"/>
    </row>
    <row r="100" spans="2:7">
      <c r="B100" s="11"/>
      <c r="G100"/>
    </row>
    <row r="101" spans="2:7">
      <c r="B101" s="11"/>
      <c r="G101"/>
    </row>
    <row r="102" spans="2:7">
      <c r="B102" s="11"/>
      <c r="G102"/>
    </row>
    <row r="103" spans="2:7">
      <c r="B103" s="11"/>
      <c r="G103"/>
    </row>
    <row r="104" spans="2:7">
      <c r="B104" s="11"/>
      <c r="G104"/>
    </row>
    <row r="105" spans="2:7">
      <c r="B105" s="11"/>
      <c r="G105"/>
    </row>
    <row r="106" spans="2:7">
      <c r="B106" s="11"/>
      <c r="G106"/>
    </row>
    <row r="107" spans="2:7">
      <c r="B107" s="11"/>
      <c r="G107"/>
    </row>
    <row r="108" spans="2:7">
      <c r="B108" s="11"/>
      <c r="G108"/>
    </row>
    <row r="109" spans="2:7">
      <c r="B109" s="11"/>
      <c r="G109"/>
    </row>
    <row r="110" spans="2:7">
      <c r="B110" s="11"/>
      <c r="G110"/>
    </row>
    <row r="111" spans="2:7">
      <c r="B111" s="11"/>
      <c r="G111"/>
    </row>
    <row r="112" spans="2:7">
      <c r="B112" s="11"/>
      <c r="G112"/>
    </row>
    <row r="113" spans="2:7">
      <c r="B113" s="11"/>
      <c r="G113"/>
    </row>
    <row r="114" spans="2:7">
      <c r="B114" s="11"/>
      <c r="G114"/>
    </row>
    <row r="115" spans="2:7">
      <c r="B115" s="11"/>
      <c r="G115"/>
    </row>
    <row r="116" spans="2:7">
      <c r="B116" s="11"/>
      <c r="G116"/>
    </row>
    <row r="117" spans="2:7">
      <c r="B117" s="11"/>
      <c r="G117"/>
    </row>
    <row r="118" spans="2:7">
      <c r="B118" s="11"/>
      <c r="G118"/>
    </row>
    <row r="119" spans="2:7">
      <c r="B119" s="11"/>
      <c r="G119"/>
    </row>
    <row r="120" spans="2:7">
      <c r="B120" s="11"/>
      <c r="G120"/>
    </row>
    <row r="121" spans="2:7">
      <c r="B121" s="11"/>
      <c r="G121"/>
    </row>
    <row r="122" spans="2:7">
      <c r="B122" s="11"/>
      <c r="G122"/>
    </row>
    <row r="123" spans="2:7">
      <c r="B123" s="11"/>
      <c r="G123"/>
    </row>
    <row r="124" spans="2:7">
      <c r="B124" s="11"/>
      <c r="G124"/>
    </row>
    <row r="125" spans="2:7">
      <c r="B125" s="11"/>
      <c r="G125"/>
    </row>
    <row r="126" spans="2:7">
      <c r="B126" s="11"/>
      <c r="G126"/>
    </row>
    <row r="127" spans="2:7">
      <c r="B127" s="11"/>
      <c r="G127"/>
    </row>
    <row r="128" spans="2:7">
      <c r="B128" s="11"/>
      <c r="G128"/>
    </row>
    <row r="129" spans="2:7">
      <c r="B129" s="11"/>
      <c r="G129"/>
    </row>
    <row r="130" spans="2:7">
      <c r="B130" s="11"/>
      <c r="G130"/>
    </row>
    <row r="131" spans="2:7">
      <c r="B131" s="11"/>
      <c r="G131"/>
    </row>
    <row r="132" spans="2:7">
      <c r="B132" s="11"/>
      <c r="G132"/>
    </row>
    <row r="133" spans="2:7">
      <c r="B133" s="11"/>
      <c r="G133"/>
    </row>
    <row r="134" spans="2:7">
      <c r="B134" s="11"/>
      <c r="G134"/>
    </row>
    <row r="135" spans="2:7">
      <c r="B135" s="11"/>
      <c r="G135"/>
    </row>
    <row r="136" spans="2:7">
      <c r="B136" s="11"/>
      <c r="G136"/>
    </row>
    <row r="137" spans="2:7">
      <c r="B137" s="11"/>
      <c r="G137"/>
    </row>
    <row r="138" spans="2:7">
      <c r="B138" s="11"/>
      <c r="G138"/>
    </row>
    <row r="139" spans="2:7">
      <c r="B139" s="11"/>
      <c r="G139"/>
    </row>
    <row r="140" spans="2:7">
      <c r="B140" s="11"/>
      <c r="G140"/>
    </row>
    <row r="141" spans="2:7">
      <c r="B141" s="11"/>
      <c r="G141"/>
    </row>
    <row r="142" spans="2:7">
      <c r="B142" s="11"/>
      <c r="G142"/>
    </row>
    <row r="143" spans="2:7">
      <c r="B143" s="11"/>
      <c r="G143"/>
    </row>
    <row r="144" spans="2:7">
      <c r="B144" s="11"/>
      <c r="G144"/>
    </row>
    <row r="145" spans="2:7">
      <c r="B145" s="11"/>
      <c r="G145"/>
    </row>
    <row r="146" spans="2:7">
      <c r="B146" s="11"/>
      <c r="G146"/>
    </row>
    <row r="147" spans="2:7">
      <c r="B147" s="11"/>
      <c r="G147"/>
    </row>
    <row r="148" spans="2:7">
      <c r="B148" s="11"/>
      <c r="G148"/>
    </row>
    <row r="149" spans="2:7">
      <c r="B149" s="11"/>
      <c r="G149"/>
    </row>
    <row r="150" spans="2:7">
      <c r="B150" s="11"/>
      <c r="G150"/>
    </row>
    <row r="151" spans="2:7">
      <c r="B151" s="11"/>
      <c r="G151"/>
    </row>
    <row r="152" spans="2:7">
      <c r="B152" s="11"/>
      <c r="G152"/>
    </row>
    <row r="153" spans="2:7">
      <c r="B153" s="11"/>
      <c r="G153"/>
    </row>
    <row r="154" spans="2:7">
      <c r="B154" s="11"/>
      <c r="G154"/>
    </row>
    <row r="155" spans="2:7">
      <c r="B155" s="11"/>
      <c r="G155"/>
    </row>
    <row r="156" spans="2:7">
      <c r="B156" s="11"/>
      <c r="G156"/>
    </row>
    <row r="157" spans="2:7">
      <c r="B157" s="11"/>
      <c r="G157"/>
    </row>
    <row r="158" spans="2:7">
      <c r="B158" s="11"/>
      <c r="G158"/>
    </row>
    <row r="159" spans="2:7">
      <c r="B159" s="11"/>
      <c r="G159"/>
    </row>
    <row r="160" spans="2:7">
      <c r="B160" s="11"/>
      <c r="G160"/>
    </row>
    <row r="161" spans="2:7">
      <c r="B161" s="11"/>
      <c r="G161"/>
    </row>
    <row r="162" spans="2:7">
      <c r="B162" s="11"/>
      <c r="G162"/>
    </row>
    <row r="163" spans="2:7">
      <c r="B163" s="11"/>
      <c r="G163"/>
    </row>
    <row r="164" spans="2:7">
      <c r="B164" s="11"/>
      <c r="G164"/>
    </row>
    <row r="165" spans="2:7">
      <c r="B165" s="11"/>
      <c r="G165"/>
    </row>
    <row r="166" spans="2:7">
      <c r="B166" s="11"/>
      <c r="G166"/>
    </row>
    <row r="167" spans="2:7">
      <c r="B167" s="11"/>
      <c r="G167"/>
    </row>
    <row r="168" spans="2:7">
      <c r="B168" s="11"/>
      <c r="G168"/>
    </row>
    <row r="169" spans="2:7">
      <c r="B169" s="11"/>
      <c r="G169"/>
    </row>
    <row r="170" spans="2:7">
      <c r="B170" s="11"/>
      <c r="G170"/>
    </row>
    <row r="171" spans="2:7">
      <c r="B171" s="11"/>
      <c r="G171"/>
    </row>
    <row r="172" spans="2:7">
      <c r="B172" s="11"/>
      <c r="G172"/>
    </row>
    <row r="173" spans="2:7">
      <c r="B173" s="11"/>
      <c r="G173"/>
    </row>
    <row r="174" spans="2:7">
      <c r="B174" s="11"/>
      <c r="G174"/>
    </row>
    <row r="175" spans="2:7">
      <c r="B175" s="11"/>
      <c r="G175"/>
    </row>
    <row r="176" spans="2:7">
      <c r="B176" s="11"/>
      <c r="G176"/>
    </row>
    <row r="177" spans="2:7">
      <c r="B177" s="11"/>
      <c r="G177"/>
    </row>
    <row r="178" spans="2:7">
      <c r="B178" s="11"/>
      <c r="G178"/>
    </row>
    <row r="179" spans="2:7">
      <c r="B179" s="11"/>
      <c r="G179"/>
    </row>
    <row r="180" spans="2:7">
      <c r="B180" s="11"/>
      <c r="G180"/>
    </row>
    <row r="181" spans="2:7">
      <c r="B181" s="11"/>
      <c r="G181"/>
    </row>
    <row r="182" spans="2:7">
      <c r="B182" s="11"/>
      <c r="G182"/>
    </row>
    <row r="183" spans="2:7">
      <c r="B183" s="11"/>
      <c r="G183"/>
    </row>
    <row r="184" spans="2:7">
      <c r="B184" s="11"/>
      <c r="G184"/>
    </row>
    <row r="185" spans="2:7">
      <c r="B185" s="11"/>
      <c r="G185"/>
    </row>
    <row r="186" spans="2:7">
      <c r="B186" s="11"/>
      <c r="G186"/>
    </row>
    <row r="187" spans="2:7">
      <c r="B187" s="11"/>
      <c r="G187"/>
    </row>
    <row r="188" spans="2:7">
      <c r="B188" s="11"/>
      <c r="G188"/>
    </row>
    <row r="189" spans="2:7">
      <c r="B189" s="11"/>
      <c r="G189"/>
    </row>
    <row r="190" spans="2:7">
      <c r="B190" s="11"/>
      <c r="G190"/>
    </row>
    <row r="191" spans="2:7">
      <c r="B191" s="11"/>
      <c r="G191"/>
    </row>
    <row r="192" spans="2:7">
      <c r="B192" s="11"/>
      <c r="G192"/>
    </row>
    <row r="193" spans="2:7">
      <c r="B193" s="11"/>
      <c r="G193"/>
    </row>
    <row r="194" spans="2:7">
      <c r="B194" s="11"/>
      <c r="G194"/>
    </row>
    <row r="195" spans="2:7">
      <c r="B195" s="11"/>
      <c r="G195"/>
    </row>
    <row r="196" spans="2:7">
      <c r="B196" s="11"/>
      <c r="G196"/>
    </row>
    <row r="197" spans="2:7">
      <c r="B197" s="11"/>
      <c r="G197"/>
    </row>
    <row r="198" spans="2:7">
      <c r="B198" s="11"/>
      <c r="G198"/>
    </row>
    <row r="199" spans="2:7">
      <c r="B199" s="11"/>
      <c r="G199"/>
    </row>
    <row r="200" spans="2:7">
      <c r="B200" s="11"/>
      <c r="G200"/>
    </row>
    <row r="201" spans="2:7">
      <c r="G201"/>
    </row>
  </sheetData>
  <mergeCells count="1">
    <mergeCell ref="E24:J31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F5C14CEB99C3459F526B46F8CF248B" ma:contentTypeVersion="2" ma:contentTypeDescription="Create a new document." ma:contentTypeScope="" ma:versionID="d143d764206225e8b0ad80f812ba129f">
  <xsd:schema xmlns:xsd="http://www.w3.org/2001/XMLSchema" xmlns:xs="http://www.w3.org/2001/XMLSchema" xmlns:p="http://schemas.microsoft.com/office/2006/metadata/properties" xmlns:ns2="6fbd1527-afc1-4e20-b23b-1c930c83d257" targetNamespace="http://schemas.microsoft.com/office/2006/metadata/properties" ma:root="true" ma:fieldsID="471f940de6410b8851d3c3101ea9c4fb" ns2:_="">
    <xsd:import namespace="6fbd1527-afc1-4e20-b23b-1c930c83d2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d1527-afc1-4e20-b23b-1c930c83d2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17B8E7-D1F6-42C6-BF1C-B1FF20A15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bd1527-afc1-4e20-b23b-1c930c83d2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52560-4156-4264-A79A-E3B8ADB21C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62986-4D58-46D6-9CFA-742D089E5CAF}">
  <ds:schemaRefs>
    <ds:schemaRef ds:uri="6fbd1527-afc1-4e20-b23b-1c930c83d257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Vasco Sousa</cp:lastModifiedBy>
  <cp:revision/>
  <dcterms:created xsi:type="dcterms:W3CDTF">2021-03-21T23:58:51Z</dcterms:created>
  <dcterms:modified xsi:type="dcterms:W3CDTF">2023-03-20T18:18:03Z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0x01010015F5C14CEB99C3459F526B46F8CF248B</vt:lpwstr>
  </property>
  <property fmtid="{D5CDD505-2E9C-101B-9397-08002B2CF9AE}" pid="3" name="MediaServiceImageTags">
    <vt:lpwstr/>
  </property>
</Properties>
</file>