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8_{9B7D2751-18E0-4719-B1A8-BC8532B43251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Folha1" sheetId="1" r:id="rId1"/>
    <sheet name="EXERCÍCIO 1" sheetId="2" r:id="rId2"/>
    <sheet name="EXERCÍCIO 2" sheetId="3" r:id="rId3"/>
    <sheet name="EXERCÍCIO 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53" i="2" l="1"/>
  <c r="AK54" i="2"/>
  <c r="AK55" i="2"/>
  <c r="AK56" i="2"/>
  <c r="AK57" i="2"/>
  <c r="AK58" i="2"/>
  <c r="AK59" i="2"/>
  <c r="AK60" i="2"/>
  <c r="AK61" i="2"/>
  <c r="AK62" i="2"/>
  <c r="AK63" i="2"/>
  <c r="AK52" i="2"/>
  <c r="AK51" i="2"/>
  <c r="AE47" i="2"/>
  <c r="AE48" i="2"/>
  <c r="AE49" i="2"/>
  <c r="AE50" i="2"/>
  <c r="AE51" i="2"/>
  <c r="AE52" i="2"/>
  <c r="AE53" i="2"/>
  <c r="AE54" i="2"/>
  <c r="AE55" i="2"/>
  <c r="AE46" i="2"/>
  <c r="AE45" i="2"/>
  <c r="Y51" i="2"/>
  <c r="Y52" i="2"/>
  <c r="Y53" i="2"/>
  <c r="Y54" i="2"/>
  <c r="Y55" i="2"/>
  <c r="Y56" i="2"/>
  <c r="Y57" i="2"/>
  <c r="Y58" i="2"/>
  <c r="Y59" i="2"/>
  <c r="Y60" i="2"/>
  <c r="Y61" i="2"/>
  <c r="Y50" i="2"/>
  <c r="H42" i="2"/>
  <c r="D44" i="2"/>
  <c r="AC86" i="2" l="1"/>
  <c r="AB81" i="2"/>
  <c r="AC90" i="2" s="1"/>
  <c r="H13" i="2"/>
  <c r="AE37" i="2"/>
  <c r="AE38" i="2"/>
  <c r="AE39" i="2"/>
  <c r="AE40" i="2"/>
  <c r="AE41" i="2"/>
  <c r="AE42" i="2"/>
  <c r="AE43" i="2"/>
  <c r="AE44" i="2"/>
  <c r="AE36" i="2"/>
  <c r="U10" i="4" l="1"/>
  <c r="L10" i="4"/>
  <c r="U11" i="4"/>
  <c r="L11" i="4"/>
  <c r="U12" i="4"/>
  <c r="L12" i="4"/>
  <c r="U13" i="4"/>
  <c r="L13" i="4"/>
  <c r="D13" i="4"/>
  <c r="D11" i="4"/>
  <c r="D10" i="4"/>
  <c r="D12" i="4"/>
  <c r="F11" i="4" l="1"/>
  <c r="E58" i="3"/>
  <c r="D7" i="4"/>
  <c r="E7" i="4"/>
  <c r="F7" i="4"/>
  <c r="G7" i="4"/>
  <c r="E16" i="4" l="1"/>
  <c r="Y49" i="2"/>
  <c r="AK41" i="2"/>
  <c r="AK42" i="2"/>
  <c r="AK43" i="2"/>
  <c r="AK44" i="2"/>
  <c r="AK45" i="2"/>
  <c r="AK46" i="2"/>
  <c r="AK47" i="2"/>
  <c r="AK48" i="2"/>
  <c r="AB99" i="2" s="1"/>
  <c r="AK49" i="2"/>
  <c r="AK50" i="2"/>
  <c r="AK40" i="2"/>
  <c r="Y39" i="2"/>
  <c r="Y40" i="2"/>
  <c r="Y41" i="2"/>
  <c r="Y42" i="2"/>
  <c r="Y43" i="2"/>
  <c r="Y44" i="2"/>
  <c r="Y45" i="2"/>
  <c r="Y46" i="2"/>
  <c r="Y47" i="2"/>
  <c r="Y48" i="2"/>
  <c r="Y38" i="2"/>
  <c r="X7" i="4"/>
  <c r="W7" i="4"/>
  <c r="V7" i="4"/>
  <c r="O7" i="4"/>
  <c r="N7" i="4"/>
  <c r="M7" i="4"/>
  <c r="AB72" i="2" l="1"/>
  <c r="D13" i="2" s="1"/>
  <c r="L13" i="2"/>
  <c r="G19" i="4"/>
  <c r="F44" i="4" s="1"/>
  <c r="U7" i="4"/>
  <c r="X16" i="4" s="1"/>
  <c r="Y19" i="4" s="1"/>
  <c r="W11" i="4"/>
  <c r="L7" i="4"/>
  <c r="N11" i="4"/>
  <c r="N16" i="4" l="1" a="1"/>
  <c r="N16" i="4" s="1"/>
  <c r="Y44" i="4"/>
  <c r="J13" i="3"/>
  <c r="G13" i="3"/>
  <c r="D13" i="3"/>
  <c r="P19" i="4" l="1"/>
  <c r="P4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<sst xmlns="http://schemas.openxmlformats.org/spreadsheetml/2006/main" count="103" uniqueCount="69">
  <si>
    <t xml:space="preserve"> </t>
  </si>
  <si>
    <t>Tabela 1- tempo de espera de um cliente para ser atendido num estabelecimento, em minutos</t>
  </si>
  <si>
    <t>Estabelecimento</t>
  </si>
  <si>
    <t>a</t>
  </si>
  <si>
    <t>b</t>
  </si>
  <si>
    <t>h</t>
  </si>
  <si>
    <t>Função densidade de probabilidade</t>
  </si>
  <si>
    <t>Estab1</t>
  </si>
  <si>
    <t>f(x)</t>
  </si>
  <si>
    <t>Estab2</t>
  </si>
  <si>
    <t>Estab3</t>
  </si>
  <si>
    <t>Tabela 2- valor realizado por um vendedor na venda de um apartamento em milhares de euros</t>
  </si>
  <si>
    <t>Média</t>
  </si>
  <si>
    <t>Desvio padrão</t>
  </si>
  <si>
    <t>distribuição</t>
  </si>
  <si>
    <t>normal</t>
  </si>
  <si>
    <t>Tabela 3 - Comissão (em milhares de euros) por apartamento vendido</t>
  </si>
  <si>
    <t>Valor máximo (vendas)</t>
  </si>
  <si>
    <t>&lt;200</t>
  </si>
  <si>
    <t>200-250</t>
  </si>
  <si>
    <t>250 -350</t>
  </si>
  <si>
    <t>&gt;350</t>
  </si>
  <si>
    <t xml:space="preserve">1. O tempo, em minutos, que um cliente espera para ser atendido no estabelecimento_i, i=1,2,3, é uma variável aleatória com parâmetros e distribuição indicados na tabela 1 (folha dados). Suponha que estes tempos de espera são independentes. </t>
  </si>
  <si>
    <t xml:space="preserve">(a)  À mesma hora 3 clientes dão entrada, um em cada estabelecimento? Qual dos clientes tem maior probabilidade de ser atendido antes de serem cumpridos 10 minutos? </t>
  </si>
  <si>
    <t>Para o Estabelecimento 1:</t>
  </si>
  <si>
    <t>Para o Estabelecimento 2:</t>
  </si>
  <si>
    <t>Para o Estabelecimento 3:</t>
  </si>
  <si>
    <t>Portanto, a probabilidade de um cliente ser atendido em menos de 10 minutos é maior no Estabelecimento 2, que é de 0,6181. Em seguida, vem o Estabelecimento 1 com uma probabilidade deaproximadamente 0,3472 e por último o Estabelecimento 3 com uma probabilidade de aproximadamente 0,2222. Isso significa que, se três clientes chegassem em cada estabelecimento simultaneamente e esperassem menos de 10 minutos, o cliente no Estabelecimento 2 teria a maior chance de ser atendido primeiro.</t>
  </si>
  <si>
    <t>(b)  Um cliente que espera mais de 10 minutos para ser atendido num estabelecimento poderá apresentar uma reclamação. Foram selecionadas ao acaso:</t>
  </si>
  <si>
    <t>• 12 clientes que se deslocaram ao estabelecimento 1</t>
  </si>
  <si>
    <t xml:space="preserve">• 10 clientes que se deslocaram ao estabelecimento 2 </t>
  </si>
  <si>
    <t xml:space="preserve">Em cada um dos estabelecimentos, qual é a probabilidade de pelo menos 3 terem apre- sentado uma reclamação? </t>
  </si>
  <si>
    <t>ESTABELECIMENTO 1</t>
  </si>
  <si>
    <t>ESTABELECIMENTO 2</t>
  </si>
  <si>
    <t>ESTABELECIMENTO 3</t>
  </si>
  <si>
    <t>x</t>
  </si>
  <si>
    <t>n</t>
  </si>
  <si>
    <t>p</t>
  </si>
  <si>
    <t xml:space="preserve">2. O valor, em milhares de euros, que um vendedor realiza na venda de um apartamento é uma variável aleatória com parâmetros e distribuições indicados na tabela 2 (folha dados). </t>
  </si>
  <si>
    <t xml:space="preserve">(a) Há um vendedor que realizou um valor de venda de um apartamento superior a 310 mil euros. Em qual dos estabelecimentos terá maior probabilidade disso ter ocorrido? </t>
  </si>
  <si>
    <t xml:space="preserve">(b) São selecionados duas equipas de 10 vendedores dos estabelecimentos 2 e 3. Qual a probabilidade da equipa do estabelecimento 2 ter obtido os melhores resultados em totais de valores de venda? </t>
  </si>
  <si>
    <t xml:space="preserve">3. Um vendedor que presta serviço no estabelecimento_i, i=1,2,3, recebe uma comissão por venda de apartamento (em milhares de euros) que depende diretamente do valor de venda. Os valores estão indicados na tabela 3 (folha dados). </t>
  </si>
  <si>
    <t xml:space="preserve">(a)  Qual o valor esperado e a variância da comissão recebida por um vendedor de cada esta- belecimento? Indique em qual dos estabelecimentos a comissão poderá ser mais aliciante? </t>
  </si>
  <si>
    <t>Xi</t>
  </si>
  <si>
    <t>1,2</t>
  </si>
  <si>
    <t>2,4</t>
  </si>
  <si>
    <t>3</t>
  </si>
  <si>
    <t>5,75</t>
  </si>
  <si>
    <t>1,4</t>
  </si>
  <si>
    <t>2,2</t>
  </si>
  <si>
    <t>3,4</t>
  </si>
  <si>
    <t>5,6</t>
  </si>
  <si>
    <t>1,8</t>
  </si>
  <si>
    <t>7,5</t>
  </si>
  <si>
    <t>f(Xi)</t>
  </si>
  <si>
    <t>Coluna1</t>
  </si>
  <si>
    <t>Coluna2</t>
  </si>
  <si>
    <t>f(1,2)=P(X &lt; 200)</t>
  </si>
  <si>
    <t>f(1,4)=P(X &lt; 200)</t>
  </si>
  <si>
    <t>f(1,8)=P(X &lt; 200)</t>
  </si>
  <si>
    <t>f(2,4)=P(200 &lt; X &lt; 250)</t>
  </si>
  <si>
    <t>f(2,2)=P(200 &lt; X &lt; 250)</t>
  </si>
  <si>
    <t>f(3)=P(250 &lt; X &lt; 350)</t>
  </si>
  <si>
    <t>f(3,4)=P(250 &lt; X &lt; 350)</t>
  </si>
  <si>
    <t>f(5,75)=P(X &gt; 350)</t>
  </si>
  <si>
    <t>f(5,6)=P(X &gt; 350)</t>
  </si>
  <si>
    <t>f(7,5)=P(X &gt; 350)</t>
  </si>
  <si>
    <t xml:space="preserve">(b)  São selecionadas aleatoriamente grupos de 40 vendedores de cada estabelecimento? Qual dos grupos terá mais possibilidades de ultrapassar um valor de comissões total superior a 200 mil euros? </t>
  </si>
  <si>
    <t>Através das contas efetuadas nos cálculos anteriores, podemos verificar que todos os grupos têm a mesma probabilidade (0) de ultrapassar um valor de comissões total superior a 200 mil euros.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</si>
</sst>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FFFFFF"/>
      <name val="Calibri"/>
      <family val="2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rgb="FF00000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13" fillId="0" borderId="39" applyNumberFormat="0" applyFill="0" applyAlignment="0" applyProtection="0"/>
  </cellStyleXfs>
  <cellXfs count="119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16" fontId="4" fillId="0" borderId="3" xfId="0" applyNumberFormat="1" applyFont="1" applyBorder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0" fillId="2" borderId="8" xfId="0" applyFill="1" applyBorder="1" applyAlignment="1">
      <alignment wrapText="1"/>
    </xf>
    <xf numFmtId="0" fontId="0" fillId="0" borderId="0" xfId="0" applyAlignment="1">
      <alignment horizontal="left" vertical="top"/>
    </xf>
    <xf numFmtId="0" fontId="2" fillId="5" borderId="9" xfId="1" applyBorder="1" applyAlignment="1">
      <alignment horizontal="left" vertical="top" wrapText="1"/>
    </xf>
    <xf numFmtId="0" fontId="2" fillId="5" borderId="0" xfId="1" applyAlignment="1">
      <alignment horizontal="left" vertical="top"/>
    </xf>
    <xf numFmtId="0" fontId="8" fillId="3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9" fillId="5" borderId="0" xfId="1" applyFont="1" applyAlignment="1">
      <alignment horizontal="center" vertical="center"/>
    </xf>
    <xf numFmtId="164" fontId="10" fillId="5" borderId="0" xfId="1" applyNumberFormat="1" applyFont="1" applyAlignment="1">
      <alignment horizontal="center" vertical="center"/>
    </xf>
    <xf numFmtId="164" fontId="0" fillId="0" borderId="0" xfId="0" applyNumberFormat="1"/>
    <xf numFmtId="0" fontId="10" fillId="5" borderId="0" xfId="1" applyFont="1" applyAlignment="1">
      <alignment horizontal="center" vertical="center"/>
    </xf>
    <xf numFmtId="165" fontId="0" fillId="0" borderId="12" xfId="0" applyNumberFormat="1" applyBorder="1"/>
    <xf numFmtId="164" fontId="0" fillId="0" borderId="12" xfId="0" applyNumberFormat="1" applyBorder="1"/>
    <xf numFmtId="0" fontId="0" fillId="0" borderId="12" xfId="0" applyBorder="1"/>
    <xf numFmtId="165" fontId="0" fillId="0" borderId="13" xfId="0" applyNumberFormat="1" applyBorder="1"/>
    <xf numFmtId="0" fontId="0" fillId="0" borderId="14" xfId="0" applyBorder="1"/>
    <xf numFmtId="0" fontId="0" fillId="0" borderId="1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164" fontId="0" fillId="0" borderId="17" xfId="0" applyNumberFormat="1" applyBorder="1"/>
    <xf numFmtId="165" fontId="0" fillId="0" borderId="18" xfId="0" applyNumberFormat="1" applyBorder="1"/>
    <xf numFmtId="0" fontId="0" fillId="0" borderId="26" xfId="0" applyBorder="1"/>
    <xf numFmtId="0" fontId="0" fillId="0" borderId="20" xfId="0" applyBorder="1"/>
    <xf numFmtId="164" fontId="0" fillId="0" borderId="20" xfId="0" applyNumberFormat="1" applyBorder="1"/>
    <xf numFmtId="165" fontId="0" fillId="0" borderId="19" xfId="0" applyNumberFormat="1" applyBorder="1"/>
    <xf numFmtId="165" fontId="0" fillId="0" borderId="24" xfId="0" applyNumberFormat="1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165" fontId="0" fillId="0" borderId="30" xfId="0" applyNumberFormat="1" applyBorder="1"/>
    <xf numFmtId="0" fontId="0" fillId="0" borderId="30" xfId="0" applyBorder="1"/>
    <xf numFmtId="0" fontId="0" fillId="0" borderId="29" xfId="0" applyBorder="1"/>
    <xf numFmtId="0" fontId="0" fillId="0" borderId="28" xfId="0" applyBorder="1"/>
    <xf numFmtId="0" fontId="0" fillId="0" borderId="27" xfId="0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11" xfId="0" applyFill="1" applyBorder="1"/>
    <xf numFmtId="0" fontId="0" fillId="3" borderId="0" xfId="0" applyFill="1"/>
    <xf numFmtId="0" fontId="0" fillId="3" borderId="43" xfId="0" applyFill="1" applyBorder="1"/>
    <xf numFmtId="164" fontId="0" fillId="3" borderId="43" xfId="0" applyNumberFormat="1" applyFill="1" applyBorder="1"/>
    <xf numFmtId="0" fontId="0" fillId="3" borderId="44" xfId="0" applyFill="1" applyBorder="1"/>
    <xf numFmtId="0" fontId="0" fillId="3" borderId="10" xfId="0" applyFill="1" applyBorder="1"/>
    <xf numFmtId="0" fontId="0" fillId="3" borderId="45" xfId="0" applyFill="1" applyBorder="1"/>
    <xf numFmtId="0" fontId="1" fillId="2" borderId="46" xfId="0" applyFont="1" applyFill="1" applyBorder="1" applyAlignment="1">
      <alignment wrapText="1"/>
    </xf>
    <xf numFmtId="164" fontId="14" fillId="3" borderId="0" xfId="0" applyNumberFormat="1" applyFont="1" applyFill="1" applyAlignment="1">
      <alignment vertical="center"/>
    </xf>
    <xf numFmtId="164" fontId="14" fillId="3" borderId="0" xfId="0" applyNumberFormat="1" applyFont="1" applyFill="1"/>
    <xf numFmtId="0" fontId="13" fillId="3" borderId="39" xfId="2" applyFill="1"/>
    <xf numFmtId="164" fontId="13" fillId="3" borderId="39" xfId="2" applyNumberFormat="1" applyFill="1"/>
    <xf numFmtId="0" fontId="14" fillId="3" borderId="0" xfId="0" applyFont="1" applyFill="1"/>
    <xf numFmtId="0" fontId="15" fillId="3" borderId="0" xfId="0" applyFont="1" applyFill="1"/>
    <xf numFmtId="164" fontId="0" fillId="3" borderId="0" xfId="0" applyNumberFormat="1" applyFill="1"/>
    <xf numFmtId="0" fontId="1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1" fillId="3" borderId="0" xfId="0" applyFont="1" applyFill="1" applyAlignment="1">
      <alignment horizontal="left"/>
    </xf>
    <xf numFmtId="0" fontId="16" fillId="3" borderId="0" xfId="0" applyFont="1" applyFill="1"/>
    <xf numFmtId="13" fontId="4" fillId="0" borderId="5" xfId="0" applyNumberFormat="1" applyFont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center"/>
    </xf>
    <xf numFmtId="164" fontId="14" fillId="5" borderId="0" xfId="1" applyNumberFormat="1" applyFont="1" applyAlignment="1">
      <alignment horizontal="center" vertical="center"/>
    </xf>
    <xf numFmtId="164" fontId="15" fillId="5" borderId="0" xfId="1" applyNumberFormat="1" applyFont="1" applyAlignment="1">
      <alignment horizontal="center" vertical="center"/>
    </xf>
    <xf numFmtId="0" fontId="17" fillId="3" borderId="0" xfId="0" applyFont="1" applyFill="1"/>
    <xf numFmtId="0" fontId="11" fillId="6" borderId="25" xfId="0" applyFont="1" applyFill="1" applyBorder="1" applyAlignment="1">
      <alignment horizontal="left"/>
    </xf>
    <xf numFmtId="0" fontId="11" fillId="6" borderId="25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7" fillId="4" borderId="7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11" fillId="7" borderId="47" xfId="0" applyFont="1" applyFill="1" applyBorder="1" applyAlignment="1">
      <alignment horizontal="center" vertical="center" wrapText="1"/>
    </xf>
    <xf numFmtId="0" fontId="11" fillId="7" borderId="48" xfId="0" applyFont="1" applyFill="1" applyBorder="1" applyAlignment="1">
      <alignment horizontal="center" vertical="center" wrapText="1"/>
    </xf>
    <xf numFmtId="0" fontId="11" fillId="7" borderId="49" xfId="0" applyFont="1" applyFill="1" applyBorder="1" applyAlignment="1">
      <alignment horizontal="center" vertical="center" wrapText="1"/>
    </xf>
    <xf numFmtId="0" fontId="11" fillId="7" borderId="50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1" fillId="7" borderId="51" xfId="0" applyFont="1" applyFill="1" applyBorder="1" applyAlignment="1">
      <alignment horizontal="center" vertical="center" wrapText="1"/>
    </xf>
    <xf numFmtId="0" fontId="11" fillId="7" borderId="52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</cellXfs>
  <cellStyles count="3">
    <cellStyle name="20% - Cor6" xfId="1" builtinId="50"/>
    <cellStyle name="Cabeçalho 1" xfId="2" builtinId="16"/>
    <cellStyle name="Normal" xfId="0" builtinId="0"/>
  </cellStyles>
  <dxfs count="57">
    <dxf>
      <numFmt numFmtId="164" formatCode="0.000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164" formatCode="0.000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1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1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left style="thin">
          <color theme="0"/>
        </left>
        <right style="thin">
          <color rgb="FF000000"/>
        </right>
        <top style="thin">
          <color theme="0"/>
        </top>
        <bottom style="thin">
          <color theme="0"/>
        </bottom>
      </border>
    </dxf>
    <dxf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5" formatCode="0.00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165" formatCode="0.00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65" formatCode="0.00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1" defaultTableStyle="TableStyleMedium2" defaultPivotStyle="PivotStyleLight16">
    <tableStyle name="Estilo de Tabela Dinâmica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Estabelecimento 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'EXERCÍCIO 1'!$Z$28:$Z$62</c:f>
              <c:numCache>
                <c:formatCode>General</c:formatCode>
                <c:ptCount val="3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</c:numCache>
            </c:numRef>
          </c:xVal>
          <c:yVal>
            <c:numRef>
              <c:f>'EXERCÍCIO 1'!$Y$28:$Y$62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1.3888888888888888E-2</c:v>
                </c:pt>
                <c:pt idx="12">
                  <c:v>2.7777777777777776E-2</c:v>
                </c:pt>
                <c:pt idx="13">
                  <c:v>4.1666666666666664E-2</c:v>
                </c:pt>
                <c:pt idx="14">
                  <c:v>5.5555555555555552E-2</c:v>
                </c:pt>
                <c:pt idx="15">
                  <c:v>6.9444444444444448E-2</c:v>
                </c:pt>
                <c:pt idx="16">
                  <c:v>8.3333333333333329E-2</c:v>
                </c:pt>
                <c:pt idx="17">
                  <c:v>9.7222222222222224E-2</c:v>
                </c:pt>
                <c:pt idx="18">
                  <c:v>0.1111111111111111</c:v>
                </c:pt>
                <c:pt idx="19">
                  <c:v>0.125</c:v>
                </c:pt>
                <c:pt idx="20">
                  <c:v>0.1388888888888889</c:v>
                </c:pt>
                <c:pt idx="21">
                  <c:v>0.15277777777777779</c:v>
                </c:pt>
                <c:pt idx="22">
                  <c:v>0.16666666666666666</c:v>
                </c:pt>
                <c:pt idx="23">
                  <c:v>0.15277777777777779</c:v>
                </c:pt>
                <c:pt idx="24">
                  <c:v>0.1388888888888889</c:v>
                </c:pt>
                <c:pt idx="25">
                  <c:v>0.125</c:v>
                </c:pt>
                <c:pt idx="26">
                  <c:v>0.1111111111111111</c:v>
                </c:pt>
                <c:pt idx="27">
                  <c:v>9.7222222222222224E-2</c:v>
                </c:pt>
                <c:pt idx="28">
                  <c:v>8.3333333333333329E-2</c:v>
                </c:pt>
                <c:pt idx="29">
                  <c:v>6.9444444444444448E-2</c:v>
                </c:pt>
                <c:pt idx="30">
                  <c:v>5.5555555555555552E-2</c:v>
                </c:pt>
                <c:pt idx="31">
                  <c:v>4.1666666666666664E-2</c:v>
                </c:pt>
                <c:pt idx="32">
                  <c:v>2.7777777777777776E-2</c:v>
                </c:pt>
                <c:pt idx="33">
                  <c:v>1.3888888888888888E-2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CA-4B1F-8010-879516AFF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18240"/>
        <c:axId val="277607088"/>
      </c:scatterChart>
      <c:valAx>
        <c:axId val="17231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07088"/>
        <c:crosses val="autoZero"/>
        <c:crossBetween val="midCat"/>
      </c:valAx>
      <c:valAx>
        <c:axId val="2776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1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Estabelecimento 2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'EXERCÍCIO 1'!$AF$28:$AF$56</c:f>
              <c:numCache>
                <c:formatCode>General</c:formatCode>
                <c:ptCount val="2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</c:numCache>
            </c:numRef>
          </c:xVal>
          <c:yVal>
            <c:numRef>
              <c:f>'EXERCÍCIO 1'!$AE$28:$AE$56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1.8181818181818181E-2</c:v>
                </c:pt>
                <c:pt idx="10">
                  <c:v>3.6363636363636362E-2</c:v>
                </c:pt>
                <c:pt idx="11">
                  <c:v>5.4545454545454543E-2</c:v>
                </c:pt>
                <c:pt idx="12">
                  <c:v>7.2727272727272724E-2</c:v>
                </c:pt>
                <c:pt idx="13">
                  <c:v>9.0909090909090912E-2</c:v>
                </c:pt>
                <c:pt idx="14">
                  <c:v>0.10909090909090909</c:v>
                </c:pt>
                <c:pt idx="15">
                  <c:v>0.12727272727272726</c:v>
                </c:pt>
                <c:pt idx="16">
                  <c:v>0.14545454545454545</c:v>
                </c:pt>
                <c:pt idx="17">
                  <c:v>0.16363636363636364</c:v>
                </c:pt>
                <c:pt idx="18">
                  <c:v>0.18181818181818182</c:v>
                </c:pt>
                <c:pt idx="19">
                  <c:v>0.16363636363636364</c:v>
                </c:pt>
                <c:pt idx="20">
                  <c:v>0.14545454545454545</c:v>
                </c:pt>
                <c:pt idx="21">
                  <c:v>0.12727272727272726</c:v>
                </c:pt>
                <c:pt idx="22">
                  <c:v>0.10909090909090909</c:v>
                </c:pt>
                <c:pt idx="23">
                  <c:v>9.0909090909090912E-2</c:v>
                </c:pt>
                <c:pt idx="24">
                  <c:v>7.2727272727272724E-2</c:v>
                </c:pt>
                <c:pt idx="25">
                  <c:v>5.4545454545454543E-2</c:v>
                </c:pt>
                <c:pt idx="26">
                  <c:v>3.6363636363636362E-2</c:v>
                </c:pt>
                <c:pt idx="27">
                  <c:v>1.8181818181818181E-2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B7-4D7C-9C96-4E5AC5EF0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88232"/>
        <c:axId val="396088616"/>
      </c:scatterChart>
      <c:valAx>
        <c:axId val="39608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88616"/>
        <c:crosses val="autoZero"/>
        <c:crossBetween val="midCat"/>
      </c:valAx>
      <c:valAx>
        <c:axId val="39608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88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Estabelecimento 3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'EXERCÍCIO 1'!$AL$28:$AL$64</c:f>
              <c:numCache>
                <c:formatCode>General</c:formatCode>
                <c:ptCount val="3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</c:numCache>
            </c:numRef>
          </c:xVal>
          <c:yVal>
            <c:numRef>
              <c:f>'EXERCÍCIO 1'!$AK$28:$AK$64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1.3888888888888888E-2</c:v>
                </c:pt>
                <c:pt idx="14">
                  <c:v>2.7777777777777776E-2</c:v>
                </c:pt>
                <c:pt idx="15">
                  <c:v>4.1666666666666664E-2</c:v>
                </c:pt>
                <c:pt idx="16">
                  <c:v>5.5555555555555552E-2</c:v>
                </c:pt>
                <c:pt idx="17">
                  <c:v>6.9444444444444448E-2</c:v>
                </c:pt>
                <c:pt idx="18">
                  <c:v>8.3333333333333329E-2</c:v>
                </c:pt>
                <c:pt idx="19">
                  <c:v>9.7222222222222224E-2</c:v>
                </c:pt>
                <c:pt idx="20">
                  <c:v>0.1111111111111111</c:v>
                </c:pt>
                <c:pt idx="21">
                  <c:v>0.125</c:v>
                </c:pt>
                <c:pt idx="22">
                  <c:v>0.1388888888888889</c:v>
                </c:pt>
                <c:pt idx="23">
                  <c:v>0.15277777777777779</c:v>
                </c:pt>
                <c:pt idx="24">
                  <c:v>0.16666666666666666</c:v>
                </c:pt>
                <c:pt idx="25">
                  <c:v>0.15277777777777779</c:v>
                </c:pt>
                <c:pt idx="26">
                  <c:v>0.1388888888888889</c:v>
                </c:pt>
                <c:pt idx="27">
                  <c:v>0.125</c:v>
                </c:pt>
                <c:pt idx="28">
                  <c:v>0.1111111111111111</c:v>
                </c:pt>
                <c:pt idx="29">
                  <c:v>9.7222222222222224E-2</c:v>
                </c:pt>
                <c:pt idx="30">
                  <c:v>8.3333333333333329E-2</c:v>
                </c:pt>
                <c:pt idx="31">
                  <c:v>6.9444444444444448E-2</c:v>
                </c:pt>
                <c:pt idx="32">
                  <c:v>5.5555555555555552E-2</c:v>
                </c:pt>
                <c:pt idx="33">
                  <c:v>4.1666666666666664E-2</c:v>
                </c:pt>
                <c:pt idx="34">
                  <c:v>2.7777777777777776E-2</c:v>
                </c:pt>
                <c:pt idx="35">
                  <c:v>1.3888888888888888E-2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30-4EC0-98F6-DA927461F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86904"/>
        <c:axId val="396087288"/>
      </c:scatterChart>
      <c:valAx>
        <c:axId val="39608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87288"/>
        <c:crosses val="autoZero"/>
        <c:crossBetween val="midCat"/>
      </c:valAx>
      <c:valAx>
        <c:axId val="39608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8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</xdr:row>
      <xdr:rowOff>0</xdr:rowOff>
    </xdr:from>
    <xdr:ext cx="4914900" cy="2819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378700" y="622300"/>
              <a:ext cx="4914900" cy="2819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f(</a:t>
              </a:r>
              <a:r>
                <a:rPr lang="pt-PT" sz="1600"/>
                <a:t>x)=</a:t>
              </a:r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pt-PT" sz="16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pt-PT" sz="160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0           ,        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&lt;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e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h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𝑏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𝑎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)    ,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𝑎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𝑏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h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𝑏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den>
                          </m:f>
                          <m:d>
                            <m:d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𝑏</m:t>
                              </m:r>
                            </m:e>
                          </m:d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,   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𝑏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𝑏</m:t>
                          </m:r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   0           ,   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𝑏</m:t>
                          </m:r>
                        </m:e>
                      </m:eqArr>
                    </m:e>
                  </m:d>
                </m:oMath>
              </a14:m>
              <a:r>
                <a:rPr lang="pt-PT" sz="1100"/>
                <a:t>EXER</a:t>
              </a: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E05ED95-0EC1-FA4F-A85D-22665A07248E}"/>
                </a:ext>
              </a:extLst>
            </xdr:cNvPr>
            <xdr:cNvSpPr txBox="1"/>
          </xdr:nvSpPr>
          <xdr:spPr>
            <a:xfrm>
              <a:off x="7378700" y="622300"/>
              <a:ext cx="4914900" cy="2819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f(</a:t>
              </a:r>
              <a:r>
                <a:rPr lang="pt-PT" sz="1600"/>
                <a:t>x)=</a:t>
              </a:r>
              <a:r>
                <a:rPr lang="pt-PT" sz="1600" i="0">
                  <a:latin typeface="Cambria Math" panose="02040503050406030204" pitchFamily="18" charset="0"/>
                </a:rPr>
                <a:t>{█(</a:t>
              </a:r>
              <a:r>
                <a:rPr lang="pt-PT" sz="1600" b="0" i="0">
                  <a:latin typeface="Cambria Math" panose="02040503050406030204" pitchFamily="18" charset="0"/>
                </a:rPr>
                <a:t>0           ,        𝑥&lt;𝑎@2ℎ/(𝑏−𝑎)(𝑥−𝑎)    ,    𝑎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≤𝑥&lt;(𝑎+𝑏)/2@</a:t>
              </a:r>
              <a:r>
                <a:rPr lang="pt-PT" sz="1600" b="0" i="0">
                  <a:latin typeface="Cambria Math" panose="02040503050406030204" pitchFamily="18" charset="0"/>
                </a:rPr>
                <a:t>−2ℎ/(𝑏−𝑎) (𝑥−𝑏)  ,   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(𝑎+𝑏)/2≤𝑥&lt;𝑏@</a:t>
              </a:r>
              <a:r>
                <a:rPr lang="pt-PT" sz="1600" b="0" i="0">
                  <a:latin typeface="Cambria Math" panose="02040503050406030204" pitchFamily="18" charset="0"/>
                </a:rPr>
                <a:t>    0           ,           𝑥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≥𝑏)┤</a:t>
              </a:r>
              <a:r>
                <a:rPr lang="pt-PT" sz="1100"/>
                <a:t>EXER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4099" name="AutoShape 3" descr="data:image/png;base64,iVBORw0KGgoAAAANSUhEUgAAAtsAAAEbCAYAAAALcEiBAAAAAXNSR0IArs4c6QAAIABJREFUeF7tnQ8IvumY779blC2KokyZ1nRGu9MxLa3pjA4tLaGlpTU1WhuT0c6EEGJCs0IzJ7ahGRkNjYkNsXFiG2Kb2TixceLEidMoThRFjaIoyukz7vt4vfP+eZ73+fM+fz53/Zrf/N7nuf987vt9n+9z3dd9XX8UiwQkIAEJSEACEpCABCQwCIE/GqRWK5WABCQgAQlIQAISkIAEoth2EYxJ4EFJfjVmg7YlAQlIQAISkIAEzklAsX1O+uto+6FJXp7kr5N8J8lV6xi2o5SABCQgAQlIQALRsu0iGJTAC5PclOTBST6Y5N1FcA/aqJVLQAISkIAEJCCBqRDQsj2VmVhePxDZr0ry/STPSfKt5Q3REUlAAhKQgAQkIIHDBBTbrpAhCCCyEds/S3Jpkh8O0Yh1SkACEpCABCQggakTUGxPfYbm17/HJvl6kgckeV6ST81vCPZ4QQRYhxzM/cWCxuRQmhHAfe3LSV6a5CvNbvEqCUhAAv0TUGz3z3TtNX46ybOTfCnJk9cOw/GfjcBzk7wyyRPKmYFvlDV5ncL7bHPSd8MvTnJ7g0ov8axIA0peIgEJDEZAsT0Y2lVWfHmxJDH4K5J8YpUUHPS5CRD9BjemzyR5ezk3cEOSq4vgfpaC+9xT1Ev7TcX2RWUN9NKolUhAAhJoS0Cx3ZaY1x8iUA9F4qv9iCS/EZcERiZQX/g4mMt5geo+gjvJF5Pw+S1JXjFyv2zuMIEnJeHPjS1AVbHNPZ87cB8uJMb3bwHWSyUggX4JKLb75bn22u5JcnHx08Zf2yKBsQngVoAIe12Sd241jmX7tnJw9wIF2NhTc7/2eAF6fpLXFHefu5M8tUWvqtgmdj+hRS0SkIAEJklAsT3JaZllpzgY+c3S81cnedcsR2Gn50yABEo/KgciOS/AuYHN8mdJvl3+4QVJPjrnwc6478wTLz741D+qjIOD1P+0Y84ODVOxPeNFYNclsCYCiu01zfawY61WQ1q5LMnXhm3O2iVwPwIczOWALuWP91iuf10i5WD1xvq91vLIJFcmeUaSj+2wDD8lyT+UF5e/78nHnV2vlxWhTaQQXHzen+Q9Sb57wkQotk+A5i0SkMD4BBTb4zNfaos3l7TsjO8hPT2cl8rKcQ1DYPOFb99vG5ZtLNy4HeB+sMaC0CYkHmcrHlcAbO4EEMnl4+Wl5MdJcLnpUvDFxlWElyFcR/CnJ5ssc0AfTi2K7VPJeZ8EJDAqAcX2qLgX3dhXi99lHw/nRYNycIMR+Mck1yc5tAbvSoLV9rNJiEqyxsJB0TuKVfkjxcKN2xfuX7iDIcSJJARHCuES25Ztf2zux60HVxGixPRxeLqKbeJoYxnnJerhSWqYxy5Cvu14vV4CEpDAXgKKbRdHXwR+Wbacv5Dk6X1Vaj0SaEGgHo7Eckq4t12liu22h/FadGPyl+InXbO64kqC4Mbti8OJvDQTveNUq/+2PzZRQPCNx5KNCO6zYIH/5IEKaRcXmD6EfZ/9ti4JSGBlBBTbK5vwgYbLA/beUveat+cHwmu1DQkothuC2rgMlxIOleI/jbUfyzAvy6cIVIQ70V7wx8Yq/r4kt25YyNv37vgdhHLEgv2dcikvErir4NaGdR0LPYdhTxnP8da9QgISkEADAortBpC85CgBDj4R9o9iDOOjuLxgIAIIPfy2EVYP3NNGdXf6cLF6DtSVWVVbQ3Zi7X58kp+e2PvqxsPOAgL3nCnSX5jkQ2UcxFTnd8kiAQlI4CwEFNtnwb64RvGBZXue8pYkPHQtEhibQBV7tLvvt+17SR5dQlPio2z5nSsGLhldv7tYmd9RktPAFR9t3EcI63cOy/LPi5Vd1zZXuQQkcFYCiu2z4l9M41qRFjOVsx7Iq0qadgaxLyLOD0ps5zcnedusR9tP53H54EAkByMRxX0ko3pCiT5CwhpcObCYI7oJ8zfmoUXGxQsAhycf0w8ua5GABCTQnoBiuz0z77g/gRoVgE/M5uYKOReBpyX5fGmcSCP4IG+W6p/Mvz3xzG4O52K03S6uFriBIUr7jiSE/zSJa3Dt4VwHhyU500Fc7W+NAICoK4Qd5KAkbi0WCUhAAmchoNg+C/bFNarYXtyUznJAWFFxE0Hk3bgjZF2NXsFhuktmOcJ+O/2GkmQGP23ij3M4Ei71sGFfrWE9R3CT0AZhT8G1A2s3YQBPKYh3djKIcIJFflfh4CcvWNeWg5qntOM9EpCABDoTUGx3RmgFSXho31BImAbbJXFOAqxD1iOCERGJNbWW6ptM5kgySG6W6svd1W/5nGNv0jbnK/ClfnnxryaZDQcZ2RFgZ6AKU0QxLyfbnJq0se8aXoaIFEKCGyzOFFw8sHS3TXCD3z1zRhQVXhBqKMPadj1Hgq84n5+SobLLWL1XAhKQwP8noNh2MfRBYPNgGrF6iWFskcA5CGDxJGU7Yo6wcwhrBFcVl/tCwVWxzT0IziWW6kbDiwgJYDYtvvWFGfcOkthw0PEDPYvtTabbft2I5reXHYkm7KvY5lqs4/jg1zjeuMQQOxxL/RU73Ima1O81EpCABHojoNjuDeWqK1Jsr3r6Jzd43BbwRX5m6Vm1buO7Sxi4XZEx1mDZ3kwCw+FQBGotCPGvF7cLeJFR8pTMkW0Xw6ZfN2KZl/UmhTl+Y7GUc7iTQshCrOcUkvSwS4EV3yIBCUjgrAQU22fFv5jGFduLmcpFDQTh9bgiro9lL/zJRkIX/ImXWBCoWJRxqdh2u2C87AogXBGqm+43Y7Cgb+xGbB9qbdI2FmxEO/1nXLqMNKHmNRKQwGgEFNujoV50Q4rtRU/v4geHBfzOkm0QtwOLBCQgAQlIoDcCiu3eUK66IsX2qqd/1oPHfYKskvgxE2Ma32GLBCQgAQlIoDcCiu3eUK66IsX2qqd/1oPHfeGa4qN8jiyHs4Zn5yUgAQlI4DgBxfZxRl5xnIBi+zgjr5CABCQgAQlIYIUEFNsrnPQBhqzYHgCqVUpAAhKQgAQkMH8Ciu35z+EURqDYnsIs2AcJSEACEpCABCZHQLE9uSmZZYcU27OcNjstAQlIQAISkMDQBBTbQxNeR/2K7XXMs6OUgAQkIAEJSKAlAcV2S2BevpOAYtuFIQEJSEACEpCABHYQUGy7LPogoNjug6J1SEACEpCABCSwOAKK7cVN6VkGpNgeFzvpqX9W0pCP27KtSUACEpCABCTQioBiuxUuL95DQLE9ztJ4UJLXJnljkkuSfH+cZm1FAhKQgAQkIIFTCSi2TyXnfZsEFNvDr4dnJrk5ycWlqYsU28NDtwUJSEACEpBAVwKK7a4EvR8Ciu3h1sGjk9yU5LlbTSi2h2NuzRKQgAQkIIHeCCi2e0O56ooU28NM/wuT3Jbko0neXQT39Vq2h4FtrRKQgAQkIIEhCCi2h6C6vjoV28PM+eOSPDjJl0r1L05yu2J7GNjWKgEJSEACEhiCgGJ7CKrrq1OxPc6cK7bH4WwrEpCABCQggd4IKLZ7Q7nqihTb40y/YnsczrYiAQlIQAIS6I2AYrs3lKuuSLE9zvQrtsfhbCsSkIAEJCCB3ggotntDueqKFNvjTL9iexzOtiIBCUhAAhLojYBiuzeUq65IsT3O9Cu2x+FsKxKQgAQkIIHeCCi2e0O56ooU2+NMv2J7HM62IgEJSEACEuiNgGK7N5SrrkixPc70K7bH4WwrEpCABCQggd4IKLZ7Q7nqihTb40y/YnsczrYiAQlIQAIS6I2AYrs3lKuuSLE9zvQrtsfhbCsSkIAEJCCB3ggotntDueqKFNvjTL9iexzOtiIBCUhAAhLojYBiuzeUq65oTmL74UkuTvJnSX6T5IdJvpLkVzOYwU2x/Zgk351Bn+2iBCQgAQlIYNUEFNurnv7eBj91sY3Afm6Sv0vylCKyf5rkkYXAj5O8LsmHeyPSf0W8IHwoyeWl6veXPv+s/6asUQISkIAEJCCBvggotvsiue56pi62b0+CVZjy6iKqEduPTvLpJI8tAvyJSb42san8XhJeFh68p19Y5r+U5AUT67fdkYAEJCABCUggiWLbZdAHgbmI7VuSvGJrwAjtb5Z/uzXJtS2APKCI9Ka3POgEdxVeCI4VXGCwzlskIAEJSEACEpgYAcX2xCZkpt2ZutjGheRxSd6Z5Bc7GN+b5KFJ7k7y1IZzgAvK55O8JcknGtyDjzjXY1lvcn2DKr1EAhKQgAQkIIGpE1BsT32G5tG/qYvtYxRx1cCC3EZsPzvJJ0vFuHAcEtAI7buKjzhi+13HOuTnEpCABAYgwO8cbnVNjQoDdKFVlewG8sezKa2wefHUCCi2pzYj8+zPnMU2P+Q/KT7Rb0vy5hZT8PwkHzkiuBXaLYB6qQQk0InAq5K88kANj0qC+9scnv1XJnlHkg8k4Rmzrxwb8+Z935/Ri0anheDN0yIwhy/ctIjZm10E5iy2r05yW7GcXHKC7/Mhwa3Q9vsiAQmMSWDzt3hfu5zvuKCHTnFom8PbWJ37tDzzu3lzkqeVPuKqd0hsvzXJmxqOB1dCIk9ZJDAqAcX2qLgX29hcxTYPim+XB8bfdwj9RzhBoppgJa8uJQrtxS53ByaByRKov8W4q31jTy85UE1uga6lxv0/JoabtoN4f2OS1xbre73vWP012tSNSf5jj/C/IckTklxUcis07ZPXSaAXAortXjCuvpK5iu07kzwzSVv3kV0T/qQk1Ifgvi7Ja/TRXv33QgASGJtA/S3GJ5szKEOWPsU2vuRfLEIYcc3LwI/K7+kxsc3ZGX53n7VnsLjOcC7nU0muGBKIdUtgHwHFtmujDwJzFNu1zx/tMUZ1Fdw1JvaphyF/22FS/E53gOetEpg5gbmKbbDjo81BczL7UurB9WNiG4MJrjH7LPk3JcGvmzwKfVj0Z75E7P45CPhgPgf15bU5N7H98uITiOXn6S1jZR+avU3XER4Yx6KU7KtLsb2874gjksAYBOYstrf5NBXbh7gSopV6EOKIbYsEzkJAsX0W7ItrdE5iu4bs+1aSJ++Ju33KBG0K7Q8meWGp5FTBfUofvEcCElg3AcX2H85/5YH7iPkN1v3dOOvoFdtnxb+YxucitjkgQ7xrTs5fdkLkkX0TtuswZJOwgItZAA5EAhKYBIH6W1z9ly8u/sxfS8KfXUm9Tu14nz7bu/rQ1bJNojLqYMwcjKzuKaeO1/skcDIBxfbJ6Lxxg8AcxDZ+1F8vhxYR2t/ZmkFiz3KQhjisbcqhqCNDCG7GgW/4XyYhCgoPElxhLBKQgATwTcZHeVdBbJJQq6/Qd1MX20Q1IU434yXkn0UCZyOg2D4b+kU1PAexTSxtYmpfm+TWHfRxLyF8X5vvRJPwfn0KbizznLznpQAr1b8m+W6HkIWLWoQORgISuI8AL+Hs3tUDg/xO/d1GLGoEN4e3m5TnJnncngv/PAmfc/bl3/dcQx+IAnJK6WLZJjoJ92OcuLDnOOCnjMV7Vk6gjbBYOSqHf4DA1MU2W6nE0+bE+q4MkcTbJlQf/31gw5luIrRrVX0I7mvKoU4s78QE91R9w4nyMglI4D4Cm7/Tjz8QvWMTV41hfSpCzq9cdeLNXcR2PQR/S5JXnNi+t0mgNwKK7d5QrrqiqYvtjydB8B4rCFl8+5qUKqDZosRSdKy0vX6zvpoh7UsllmyffpfH+u3nEpDAMghgdLinDAUBihA9VjAqENFjV3lGkjckQVDfsecaDBzbLnvH2qyfnyq2cQnEuMJ4H1N2/5q26XUSGISAYnsQrKurdOpim0ORTQoPBqKHNC0kYmjj482PP24fbcpji68528KX9nios00fvFYCElgGgZ+UHbz3J3lpxyFN1WebSFAfKu4rz+s4Rm+XQC8EFNu9YFx9JVMX23OeILKqcSDyWGKHOY/RvktAAuMQ+EE589HFvaP2dKpim4Pw+JmPkUVznFmzldkTUGzPfgonMQDF9jDTUC001O526DCMrVUCSyHAThsC+LN7znRwaPCXZbCcXXlbx4FPUWxzYJND5BzMxC/dIoFJEFBsT2IaZt8JxfYwU3hnElIRcxiS7GdYuC9P8qdJfloiAODHrQ/3MPytVQJzIkAUElzm6u/Fdt9rWEB+Ly5J8sOOgxtabP86Cf7XvBTsOti+q/t1J5BDmVjvLRKYBAHF9iSmYfadUGwPM4U/KoeT8K/kkBJim8yXhLOq4bg4fEQmTMS3RQISWC+BKrYhQHjTf9o4I4LFFz9mhDZ+zH1EMxpKbBMV6vVJiJNNqRGYMCwcKnX8nL3hoPuv1rsUHPnUCCi2pzYj8+yPYrv/eSP72b2lWoQ00QNIN1yzoCG2sXwjwnkI4Z9ohrT+58EaJTAXAvwWXF92w3ApoSA8eTlHZPM7QfSkNoe6D429b7FNAhrqRGzvKhwS5w/GhV1WedxHeKnow0VmLnNuP2dCQLE9k4maeDcV2/1PEO4iXy7VYonalRiiPuy4rGnc3LY95QGOlen/Ngxx2Lb+OVxPrOH/VayFWsvmMGP2kcRXfHcR2kRA6uoysoso4UwRyO/u6bcBkU1/jxXGssuwwHjxS+cFw+/pMYp+PioBxfaouBfbmGK7/6ndPBzJluguaxQPJ0J5UUh08+Eeu4FlHSsZyXSwiJFxDheWpRce1u8tFsDqmoO1DFEBk/cUH1J3EZqvhKclIfvpjc1v8UoJSEACyyGg2F7OXJ5zJIrt/unjn81hHwrbpvv8FX9brukzNCDWJVxUSGiBiCe6wVIKuwEvOjAYrGOM+2FbKZ45qMUBM0R3HzGKl8KTcXzkQOITPsfliZTexjxe0qw7FglIoDEBxXZjVF54gIBiu//lwTYwMXEpz0nymT1NVLHdl2UbUUnGTay5z1qY0Abh5lo9NGv7fhtvKqIbK+11/U/7LGusmf4Odb6PuM5N4fDdIYoPL0UWCUhAAmcnoNg++xQsogOK7WGmsUYjQdTt2oLfdCMhu2Qfbh5LF5N1rSL+8EPfV7huV+FlBF963CLINvrRYaZ+VrUitnGxwXd3XyHu8a5zB30NlHlBYP9D+S9+vbhfzbnw0sCuwL4X7TmPzb5LYFUEFNurmu7BBqvYHgZtjYuLiEZMb5c3JLkhCeH/iJvbtSCYqjX9EQs9ZFTXapfsctXFx8QZv1txiG3KOcQtUTcQ2LgH4QJEQWjjWz9XH3Fe5F6ThAOInMMgZrRFAhKYMQHF9ownb0JdV2wPMxkc1iP1MD7E7yqHFGtLzy6+sggLhCMn8LuWlye5uTzgcUtZYulDbMOlpr0m2VAfMYvnzHpssc33AjcnRDaxlSlEnyA05h1JvjBDmFjm+U4jsnmZo3AomlB9jMsiAQnMmIBie8aTN6GuK7aHmwwOKyKAsdwRYxZrKuIbwcGhs2t7EtqM4Nul7n2hBjdHSfts2z+2uAdsu7DQR8QDIuiW4fC0rrkvsV3dbXAjwZ1kzWUssc1aQ2BfuRGLmYPDCGzmoWsm1XOsab7fVyd5WZKLyyJiTCSkwX3EqDdr/mY59sUQUGwvZirPOhDF9vD4eSgjYNk2R9jiOtJnoW7ENuWPj7iQ4CuO33IVB7wE4ELAfylY5j5fXgim5mrRl9jmRYOILbxMwGvNZUixzbonDOZLip88nNnNwb0Ckd3X9wAXFHaRNl1RHrPxPcCSTtQVBPnXklzWccLxx35lEdq4b7GOGBPuL3xnLBKQwIIIKLYXNJlnHIpi+4zwe2qaWMgIZLauD/nest3Ndf9WLNYIFF4AsLCTIhrrI0Ic1wpEOcLkpT31sY9qNsU2yT7qCwMCp74sNGmHMVeReUGPuwtN2p7aNZtiG3/jmrEQpqdaZnn5I5kSfsvUhxjlgGV1Ezm13l3sqP+uJP+9rGleOhHd9QAsY+Jz1jQimVCYxJ0/pWz6Y/Ndwv0Lgc13p8Z1P6Ve75GABCZMQLE94cmZUdcU2zOarD1dZSv7toZWO6y6Nfb2W5O8KQnRPUgpj9DG8o7Pd5+CqC/Cda3yUlFTWte6sZISUQPhc6wg0H5eLsLKyUvFWgtiG3HKy0q1DMMCgVxfttpaoOs8UQcx5JmTNi9Dbedic03jtsX5Bc5J0DYvlAjtU9f0Ln9s6mOt4Y89xe9JW35eLwEJHCCg2HZ59EFAsd0HxfPWUecQEU187aaFA2pY/RBV/MFyRxKeNumSEa5YMLsUREsTn13cAHixQLhh2caaiDX+b4u7An3AaonQOlZ+WdwKmvi4H6trzp+zO8D88ZLFSwzislpwsVBjveUQbxvBTX2IXsR7tWr/c3nJG1qc4jLyydIWfWcM9L/Nmq7zyTiIGAQj+s06xR97zS9nc17r9l0CJxFQbJ+EzZu2CJxLbNeELk5IMwKHvu+3l0OYbZOPbFp4Ea6PLz61zXr0u6s2XTLa3Ld57b6U9m3qI5lPFf2EUjwmDmsyF0Kzwc3yhwQQymRBRWieEp4S0Y7wJeMnlufqdlH9tfuIK79rzjbj1+Mfzs7FqdF+6veKvpKcipeRIYq/he2oqn3a8fLqjgRccB0Bevt9BBTb81gIh77v1R2EsGlPbzmcbxbrcPXbbnn7fT65Y1m2D/WNBCK4DFCajOXXRQBeYXi2vVjruuKCLmES8ZVmRwLhXd1/sA5j7UZ89+3vfE95SeiamfWaYtnmECR9JKsl7iOnivd9oBXb7X511D7teHl1RwIuuI4Avf2sYlv8/RFAFLy3RELAOt204JaB2MZ6+bYkb25640Svww8b8X8spB/i6d4yhi4icqIYeutWdcmgwq7CtXYKKzfRSQgtyfrDPYMweRye7CNcHvPPSxdrmjjX7+xIg7VC6E6ij/CiUN1JEN1rj9HeEa23S2AeBBTb85inqffyXJbtqXOZU/8QLp8uLiAXtug42+SIH1wG2vp7t2hmtEurawgH8rBu7ysIMayfFHjhbmC5P4Hq088nfb+U4O6BiEV441dNwXrMixLC+1S/aEL8XV6EMT7W7Fz0UapbDIlrqJ9CHxHd9HloX/Q+xmAdEpDACQQU2ydA85b7EVBsz39RbLpQPLDhg5+IDYRnw+2EcGkcUHxYw3vPQQwLI+PkYOQ+cVxdQ2rYt339rKES+XzNv6OIXF60SMSySywSI/tDI6wNxCsJb2qowGMhLPfNK5F1qAeBTWQd3D0I7dh3ob+Ibiz/myEAcTPp28Wk775bnwQk0JLAmh8SLVF5+QECiu35Lw8e+KQgRzghnnelvOYaPkeoImoQUUQuIZPldvpytsu5dkrb5JuRU7CybovD6vLAv2OtPiR6qi/yLms+1lZ8i4kzfWo85rmsqHoAcF8EF6J6wBX3Dg4IDl1qEpy/amiRZk1jIWeueTFgPKx/1nR1KcKtqmZu5YWtzzXN9wT3EtZMTW5TI5aY3Gbo1WL9EhiJgGJ7JNALb0axvYwJJkTZG8ohrl2JaKr1GzGAgHp7ORzL6BHeiBUOq/238v8cXuvq79on2U2XhutK36rgxi2EjJCIH6zajPFQqQfoEJAIyc1Svw9Ty57ZJ8taVxXbhFIk5ONmhBAEJJ8TiYTQeVO02LKmv1rmmxfIzTVN8iZ2MIg0Q7g+3Es+0DAsZFvW237d3M9uAWcgEP4WCUhgxgQU2zOevAl1fapiG6tVjQIwIVyjdQUBSaIahE6TQsQHfJYRTmydb1t+a+Ib6toOEVjTl9d28EE9NQlIk76ecg0uDxwCJZ08awO3FyzTjBvRhb8vfT4mbupLB64KpPTe5lS/D32k9T5lnGPew8Fa3CFqJk5cdHjJIHY5/8YOCS8vQyak6TLeVyW5qVRAbPXNnYjNw51csv15l3b33bvt1902FOcQfbJOCUigIwHFdkeA3n4fgSmKbXwiSYqBpY04yPsK1qx3NJxHRBXiaioFocAW9L7C9jjb6m2+5zXW9C63ABKVYB2Gac0gudk2ghuRRVptRNdUC0xYH4hs/jAeXAOaWl6xgDNWMmbesmOQ1dp77JDlVPmc0i+ENXMPTwRjTXJ0SiIY2q9W8VP6wj1NfbZ58WIt8IKwy3XqnGuafvGCOJcY7nyvrkzyN2Ut1BCNuJ3Bll2DKf8unLrWvE8CRwm0eQgfrcwLVktgSmIbP2H8abHCUo5ZhjattccmsM/IBMfaavL5Jvd917c94MVOAAfDEE/4NZ8a0aFJ/+d4DW42uNscCg3I7gAcLzVKyclTjMjl8O2phXWPRd0yDgF+RzFuEIqxxj/HDYYX9OvL+Q12kvB/V3CPMye2MiECiu0JTcaMuzIFsY01jegY/LAjdGo5JrZr34kC8Lk9yTGwHrOl3Hfosq5TXvuOFXrfYSosi20PdGGdxI+VezkAeSyTYtdxzOV+dkHw20VEcIhuV/QNXvTYccAdBQu/RQJrIFB/i3jJIfvqptsQble8wCPE+U48bw1AHKMENgkotl0PfRA4t9hm+5Ifc/5LEgp8bhGLbGMeE9v4a2JF4wGxq/CA+FGxxpC2eUqlcscn+5ifcdt+s33NoUcelLhDcFBrqn63bcfW9nrcI1gnuNCwu8HhUax0uwouJByiQ5BbJLAWAtWljYPH7PpsF5IE8VvSdqdtLfwc58IJKLYXPsEjDe/cYpthEgkDIVR9RO8q4uiY2MZnk7JPHNUDVMfiLo+E+g+aGVJs14YQmFj2/2fJEHmOcZ67TZL9sPX9HrfAzz0Vtj9TAjVaES/sxOK3SGBVBBTbq5ruwQY7BbG9PbimYvsQFKza+N/iLnDRBJO1jCG2B1s0ViwBCayGQP09xqhBiEiLBFZFQLG9qukebLBLFds1IgKuKVOKF10nUrE92JK2YglIoCcCHFon6RXnajjLQCx+iwRWRUCxvarpHmywSxTbPBhIQc5hQWJOT9FfuXLnsB7uM/hZczgU6xERAXYd4BtsEVixBCQggR0EiG1PPHZ+k3ZlbhWaBBZPQLG9+CkeZYCbYptwZ5tZ5EbpwI5GurqREHlcVALxAAAgAElEQVSCmNPEUSae8hRLDUOH0MblZbNwgI++c2DJIgEJSOAcBMjASSZODkYitIl/bpHA6ggotlc35YMMeFNs49s8hR/UrmK7np4niU2buLBYljlU2aWQqa6JJR3r+7NL/+oLDpEzXlYsSfRhjKx3XcbqvRKQwDIJsNNGlCiMAURMMoToMufZUTUgoNhuAMlLjhLYFNuP2BOr+mglPV/QRWwjYIlA8Zkkz2nZL8INcqiyS+njhYUEE8Qdp5BIYl8c7i799F4JSEACuwjgp43QJostsfoNhek6WTUBxfaqp7+3wZNRD5cGfIQf2Fut3SrqIrbrvfhC70rhfKhnuHOQZrlLIQnNqWmua7tYuL9Z/ufaEiu7S5+8VwISkEATAuQ74DeUuNoYKz7b5CavkcCSCSi2lzy7442NrHpXFvcRrLJTKKeKbeJuf7FYgrEIz7n8vCT6ITsmiVgsEpCABIYmUJ8HvuQPTdr6Z0NAsT2bqZp0R9kuxJo7pVS8p4rtT5bU7FeV7JOTBn+kc/eW6CRvSYKrj0UCEpDAkATqoe0pHywfcvzWLYGdBBTbLow+CFRR9+pyIK+POrvWcYrYZtuTg5GcnMdC39WVo+sYDt2PTyRp5nE52XXwCF/Jn5QKhkjnPuTYrFsCEpgfAQwudVdwV4g/3Es4C0M2Xn5jLRJYDQHF9mqmerCBXpzknlJ728gdg3Wq9Im+kUCBRApNSk0pPAdLMGnUeaEgCgnuLtsxtWuaeUIAcmh1yi8OTebGayQggWkTYIeTsyL8Hm1HcOIsC2d7+F3q4wD4tEnYOwlsEVBsuyS6EiBZAUkL7i7hnbrW1/V+ftTJ/EifKITQe17p36G6EeYksamp2aduealimzGxZfvujQccMcJvT4LQ5oASySQsEpCABIYiUPMSNKn/wiQ/bHKh10hgKQQU20uZyfON46tJnlBEHaHyzlWwmLw+Ce4VuwrC86dlCxPXi+1yU7G6zOUwIeO8vriSEG6QwgOMON+8MCCwScZjbNtzrUjblcB6CNS8BE1GrO5oQslrFkXARb+o6Rx9MFiQsaB+IskVo7f+hw0iMvlzrGCx3uVSgY8zPoUIcoT5nAop5RHf9J+EQlNIKjQnfvZVAhLoRoDfIJJsNSn+PjWh5DWLIqDYXtR0jjoYfPNqdrBLJpLIZlQANiYBCUhAAhKQgASOEVBsHyPk59sEsGDgn0dKcCypWLTNDuY6kYAEJCABCUhAAjsIKLZdFm0IILR/UG4gCgZpeD3o0oag10pAAhKQgAQksCoCiu1VTXfnweIXTJi/6ttMSD1T8XbGagUSkIAEJCABCSyVgGJ7qTM73LgIrUcylTeWKCREvCD0nEUCEpCABCQgAQlIYIuAYtslcSoBXEoI90QEkMuSfOPUirxPAhKQgAQkIAEJLJWAYnupMzvOuLBw31mENoJ7O4vhOL2wFQlIQAISkIAEJDBRAortiU7MjLpVkxlcm+TWGfV7SV3Fh/65JTX9ksblWCQgAQlIQAKzJ6DYnv0Unn0Ab03ypiREJ7n07L1ZXwdemOSGJLj1+H1e3/w7YglIQAISmDgBH84Tn6AZdO/yktyGrpLcxvTg40za45LcnORJpTlCMF44TtO2IgEJSEACEpBAUwKK7aakvO4QgZ8kId35S5O8X1SDEoAzuwlXF1/5i8shVVIgXzRoy1YuAQlIQAISkEBrAort1si8YQeB6reNzza+25bhCHAglfCLVyVBYL8jyWvL3xXbw3G3ZglIQAISkMBJBBTbJ2Hzpi0CdyV5Sknb/mTpDEqAxEI/3mjhH5Ncr9gelLmVS0ACEpCABE4moNg+GZ03bhD4SJIriwi8QDKjElBsj4rbxiQgAQlIQALtCCi22/Hy6t0Ebk/y4vLRQ5L8QlCjEVBsj4bahiQgAQlIQALtCSi22zPzjvsTqIKPT/AbxpfYMg4BxfY4nG1FAhKQgAQkcBIBxfZJ2Lxpi4Bi+3xLQrF9Pva2LAEJSEACEjhKQLF9FJEXNCCwKbafmuTuBvd4ST8EFNv9cLQWCUhAAhKQwCAEFNuDYF1dpYrt8025Yvt87G1ZAhKQgAQkcJSAYvsoIi9oQECx3QDSQJcotgcCa7USkIAEJCCBPggotvugaB2K7fOtAcX2+djbsgQkIAEJSOAoAcX2UURe0ICAYrsBpIEuUWwPBNZqJSABCUhAAn0QUGz3QdE6FNvnWwOK7fOxt2UJSEACEpDAUQKK7aOIvKABgTmL7cuTPC3JnyR5dMmCSZzwO5J8t8HYz33Jx5M8v3TiYUl+du4O2b4EJCABCUhAAr8noNh2NfRBYI5i+1VJXpbk4iQ/TfKpkvnymUn+LMlvkrw5yY19AOqxjocmeVySByR5RhLGwd8pX0jyvjIeXhhMLtQjeKuSgAQkIAEJnEJAsX0KNe/ZJjBHsf29Ysn+UhJigyOuKQjXO4u1m397YpKvTWjKEdo3NegPlvkPNrjOSyQgAQlIQAISGJCAYntAuCuqeq5i+1FJHp/kW1tz9aQkXyz/9rok72wxl09pmdSn7fUtuuKlEpCABCQgAQmcm4Bi+9wzsIz25yi2EdqUH+6YAlw17i3//v4kL204TW9N8qYkr07yrgb3YKHGDeQqrdANaHnJkgjwHaN4xmBJs+pYJCCBnQQU2y6MPgjMUWwfGvfDk/ykXIDf9tsaQsLX+64kj2wguKvQ/k5xY/lxwza8TAJzIMCOzb6Cqxbr/1+S8Nsx9cKLwdUNdrgOjXl7jN/wRWPq027/JNAfAcV2fyzXXNPSxPZzk3yyTOhlLX22mwhuhfaavy3rGPtvGwyzzYtsg+oGueSFSd5RXqAPPS8flOSXLXrQ9nelRdVeKgEJTI2AYntqMzLP/ixNbOOvjd/2J5JcccKUHBLcCu0TgHrL7Aggtn9VQmnu6zznIfiOdS38/uCO0sR1q2lbj03y3vI7UO859LwkbCiHrmvZFQkIQc6uF1ZtzopYJCCBlRBQbK9kogce5pLE9suT3JwE944nlzB6p+DbJbgV2qeQ9J45EkBs311cpIbuP20hbi/qoSFcRq5Pwu8A/Sf6D25llEPPS0KI3lNChWKxr9GNNruEK8ptntHoYZasQgIzI6DYntmETbS7SxHbTyg+178oIgHB3aVsCm5CDGIt10e7C1HvnQuBuYrtjxTr87Xlu1oPPR8T8/hrEzL0ESVe/655+nqpm5cCrP4WCUhgJQQU2yuZ6IGHuQSxjWUK95EHF4s2W719FAQ3D1m2kDkEyfbxKYchm/jA7uuv3/M+ZtI62hCYq9jGsr0ZIaX+th0T28fY1HMgc/BTPzYWP5eABFoS8CHcEpiX7yQwd7HNNjFCG8FNghus0H2V6jpS62saFnC7fcV2XzNiPWMQmKvY3mbTl9jm94WdM6zap7xsjzFntiEBCQxEQLE9ENiVVTtnsU0Yss8nYRv4BUk+2uPcbfposy1dt6hPFdw9ds2qJDAoAcX27/Hy20JI0DYx+wedHCuXgATGJaDYHpf3Ulubs9gm4sA1Sa4rh5v6mqNdhyGbhAXs0j6RDjjQhV/4rmgIXer2Xgm0IYDYxhXrY0n+MglJpEgg9e9JPls+a1PfoWv7PCA5hGWbMKK4kVy6I1ttXwysRwISmDABxfaEJ2dGXZur2CaG7oeKNRur9nZBHD/zhJBih6KODCG4GcfLklxeBvCZJM+Z0fqxq8sjwG4RbhNfKAcG8YVmffJCSKQOvm99hP2D3JTFNi+/nNmAw9OXN82OSAISaEJAsd2EktccIzBHsc3Dn7i4RB7B4rQrbfTHix93m5i4TcL7EZWEyAUcxuziUsL9hBK7sjzM7ygJeLBqG+3g2Kr187EJ4LKFK9Xzi+B+XhJeDI8VrOL4PO8rxLhGwGM531cI43no8333dfXZ5mWel2FefpuM9RgLP5eABGZIQLE9w0mbYJfnKLZvSPKG4m6xy+WCQ5MktmgTK7jW2SS836bgvirJB1vOKxYzXgawFOIP/uGW93u5BM5BAMH97fISizvJsxp0Yq5imwPXjPW7SS5pME4vkYAEFkpAsb3QiR15WHMT2whUrNqE4ztWPpUEC1yTgoDGso0Vq0nEgbbX1z5glSeBBi8EWsyazIzXTIkAuzEkeGFX6WF7EsC06e9U3UjqLhcvw7e2GZDXSkACyyKg2F7WfJ5rNHMU2/hiNylYpfoMBdikzWPX1EOdpKfGDcUigTkRqFla6fOFJ7p3bI53imK7vtDjznWBbl1zWp72VQL9E1Bs9890jTXOTWzPeY44dPblJGzHszXdNcvlnFnY93kSeFMSMjOy+4MQ7VqmKLZr5skbS6SjrmP0fglIYMYEFNsznrwJdV2xPd5kEK+XuL1fSfLE8Zq1JQk0JoD7BFF3cHHi4OJ2qaHwiGm/KwpQ44bKhWOIbVxeHtKwY/XwNQeYsdw3cSlrWLWXSUACcySg2J7jrE2vz4rt8ebkl8XXHD/QryV5YznIyWEsXF4IMfZP5e/j9cqWJPB7AvWF8KUlkcsmG0T4N8s/IMY5JNm1DCm2q8sWfcQK30Q4v6qc3eDQ8t93HZz3S0AC8yeg2J7/HE5hBIrtcWYBoUJ0AwoihWgpxCr+30n+pIQARHQjCAhX2EQYjNNzW1kTgSq2sWqzPv+1rEUi6PByiAsUUUj6OgvRp9jm0DTxwLFO/1VJeEV/KfT3n4vrFt+tXS5c3M/ha3y2LysvxGuae8cqAQnsIKDYdln0QUCx3QfF43WQhY4teAqpnzkcyfZ2LTzgSaDBfxEGxBYeqiAqECGb7Q/V1hTrJRLMT6fYsQn0CTYcQH5GEmJgE7qPdYI4/Y/yovitHvvZp9jmu0Ms8GPlc3syzvJCgRsNu0xY9i0SkIAEoth2EfRBQLHdB8XjdRAXnFjeFPxHdwnduoV96JrjLe2/AjFCtkoiSiAm+soC2KVPY9/LS8aPygvN27Vejo3/fu3x+0NSKqLzWCQgAQlMjoBie3JTMssOKbbHmbZNzvu+u8Turtn2sGz3tVXPCBHyiH0y8b0uCTHIl1CwxHKYbV/BSvv6JBdtXIC7DhEnyN6JSw+x2M3auYTV4BiWTICdB3ZYDn1X2YmprkPHWLC7tdbdvWNs/HyDgGLb5dAHAcV2HxSP1/HiJLeXy0gGsivFPNv2+IxSEIB9CeLaNpkusWjvijJxfATTvAKmjO9Qwe3h0h0XIMQ/XTgTWWNJXKY5W/ZKAu0J8HKMe8+zy0vzrqzBtVZ2rdjBa1I4AGv23iakVn6NYnvlC6Cn4Su2ewJ5pBpC/nH4jIKVddcDY9Oy/Yie/IqroERwEm5waRbcJmL77iRP3TM/NW60SYbG+R7YynECnKl4fpKXHFi3x2uZ/xXsWHEol125mjH4j4/8hnEGoEmpCYt2GT2a3O81KyKg2F7RZA84VMX2gHA3qubBQZp2rC5XJcHKvF1qdj4OaD2mh27xgMLSw7YqEU6od2mlim3cbnCR2VV4sB6K7vL5JE8rUTb6CGe3NMaOZxwCJL16UZIXlogqtDrn5zy/P7hq/fkJ2XJhgNsbv5vUU8X2IR5Eobm3uN/hKrfrO08UKHazbknyinGm1VbmTmDOX8K5s19S/xXb481mPQBJjG2szJtuCzxUvloSivAQ4GHQtVyThFjDS44ZXMX2vt2CJgxrpJjPlGQuTe7xGgn0QQCBiLDEio1PMgU/Yg4v35GEXZm5Fc5R8NvDYWyMC4d2lnaNDZF9dRHDcODv/I4de/mobniHzrvU3wuMGUs0Psxtrcyiv4rtWUzT5Dup2B5virDOEJoMcYc/NglssL5gbeEQHzGCCQnYV2QGQgnyAO/T/3s8Ws1a6kNsMy8/KVY0H8LNuHtVNwLspCCw+S2oVluSWiGwEZhzdPcil8AryxkKxoSLBmFO37PHbW4fQUQzLxw1POfmeZdDuocdPA5I7vPp5jPOxLB7RVImiwQaEVBsN8LkRUcIKLbHXyK4i/xtEcJYtL9Rtj7/LQnW1T5K9f/moYX/97GHNw99trB5YF63dTiTPhK9A4GAIOCFYCqlD7HNWD5ULIzvLNFapjI++7EcAog9hCMiG0FJIboGyXZwK9vnBtWGAC/XWJQ5I0K9/L5vFtrnc3bV2F3ro9DWa8oBRurjfAgCmzEd+91p0n5TsX2sLg5Zsrv49PI7dux6P5fAfQQU2y6EPggotvugOL06XpvkHQ23cNnyxbKOlR3rOhYl0lvzQMZadGcR2oxyagcJ+xLbbFXfNkJCoemtFHs0JAG+P7zIIrB5WeX/sfh+tFixv9Jj4+yQcf4ANzUid1A2XSo24/jzgs85jlML48AfG5Fd3V8wFCCy+z730IfYxp0FqzYvN13GfSov75sxAcX2jCdvQl1XbE9oMnrsSrXisCV9xYF6CauFmMbKhQjgQCU+l9X6g68kkREIjfc3Sf5lYn6kVWyzLYxV/k/LSwLZDvEVPRQmbBML4oSDU1y/GZO7xymxqpURwOL78fJ94sUVEYq1GReyPiy+2zi/XHZliM9PtlpE/o1lpwphjAsbu1a0zZ9bT5gPfMx5OcddBAHLbwYWbET2UD7QfYjt+pzbdzj9BBTeshYCiu21zPSw41RsD8v3XLXzkEck80C99kgncBOpyR2qeH1L2Q7GvQLh3WeCnT6Z1PVL/xHKiAgsbTWxRVNLPBZ9xArF39Y+Z2i9dVWRiNBmHdYzGkMRwU+6ivjaNi+cCMxvJuE7jZvUKYWXcgQ2O0C0g7CuriJDh8/rKrZ5QcCqDRtepId40TmFqffMhIAPhJlM1MS72VZsY83AQtKl7It53KVO7/1DAghHBCQP2G2/zUOsavhBtrexFBMZpW3iB8QulvUupc0aQQggtGt0F8QA48CNhtLED3szodCFPfnPdhm/986fAD7auFkQbYTdomrd5hAkLhdDir66nnEJ47uB2wgJrU4pNaoR92KdR2T3dbakSX+6iu3qUtf2t7BJ37xmBQQU2yuY5BGG2FZsb4qSU7u3b+02TUhwartLu+/Qb8C3i1hu+4BBKBPFhPK2JG8+AdpmAp8Tbr/vlj5+36orDfXty9pZ+7e5rruEETx1vOe+z+9euxlosz55+asHkEkyRUEEV79tfKyHKDWb4q5Qo23aq88IrNn8HuCaNma21S5iG/ZYtbFu870+FG+/DROvXRGBNl/2FWFxqC0JtBXbLatvdbkP/Fa4DgrSmqilqRtFbRn3i5+XreJLyoGidr2aztXVD5seHQt/uPmS8ZANt5rpjGbYnvjda8f31Ocv1m5cMTgwyd8pWJ2xdrODVMPdtevN7qs5g8B3gAQvp7qPUDMvotWFBJczBOu7S1i/Pvu7b8xdxHbdqSME4amW/T7mwjpmTODUL/uMh2zXByAwJbE9wPBWW2X1vW6b0IaHM4erEN08nHhIzbXUjHL0/5iFn0gRvKDgf4oV3CKBoQlg5SbcZo21jbUY94zqZtLFeoxAxpUMt79jh6SbjpPvEy8KuMZQL24w9XAk4f6GKqeKbX7D2OHDzezScgZlqD5a74IJKLYXPLkjDk2xPSLsEZuq89omexs+2jygiaXN4UoepByummtBELCVTjlm2a4PdEQDD2aLBMYigD93zSJJ+D4KFmNelE+JaY/1+Yvl3AEvz31H2NkV9m9IX+5TxTZMOeDN7xmHvC0SOImAYvskbN60RUCxvcwlUR9Q+FmSFfFYQZjeVSxrHyup45vee6zuoT7HIkg4Qg5s7fJ7rdZq2j/ms03SnjeV8W9nl4NNzYg3dOSFoVhZ7zwIPKG4mCAUEc1tn/MIYQ6wY9kmnOe9pZ6hDv1yPgMXE76LFOJY1yglNcJRV/KbYvvY93izrZpBl+/zmAc6u47X+ydGoO2XcGLdtzsTIaDYnshE9NwNtnyx6iISSeKAX+h2YXsVQYoFjVjbPKhJglH9tvlvPSyIEMXqS4zgqZS6dukXY9zedq8+q1jdnnWk0/eU7WbiiXNwbbPwEoKoaOv/PhVO9mN+BPjeEhub3aVjhe/pG8r65KURoX5ZsWhj4SabLOE/CQPK9/2vSrztY/W2+Xw7NOCpqdp3tcnYbigfND1HgvjHHQ7xzz0WCZxMQLF9Mjpv3CCg2J7PcuABzJZz07TOJKQhbNe+qCI1oxwWKLatsYTV0/r1gCUWIbaheXghaMc4ENV0RjbXLn6pHyjxwLHq4VeKRQw3Gixbh6xs9XAkY8cCuC3aq9ieu1tNU65eNy8Cdf2yxvmN4MUS1wkKL8kIcL7D7yuZYnmh7DvLYyXGSz6HEkkJz45QjTHOIc02paaz50WBEJ7URWFcREThu4rP+L7oIvUlg9Clt7Rp2GslsE1Ase2a6IPAnMQ2B4r4gUVA7Sv4Hdcf5mN8sL7ssvgeu2+oz3lo8rDaV/42CQyauIVQR30I4w6CdWdbROLPiBUMBjyAsQLVwkOuWrtJaMNDa/PzoRi0qZcHMr7lzyhj5UWEwgsBbiVkkeRF49hBM6xmWM94iHP9dqliu0m87jb999rdBLDU4rvM/PJ94HtaY0XPiRm/QzXU36n9bmLZ5tDibYUTZyw2d5+qexi/i3wn3j7S7lS1zONiwvy1iZsPK8L1HSvkAuB3a7vU3z3avWDgeObH+ujnCyCg2F7AJE5gCHMQ2zx0iZmMdfVYVIkahaMJWh5KHJybSqmi7lB/2hx4pB78N9mOrmmbN+vmgYhf6D5rNaKHa/ryvRyaM31FnLWJpYuPLIdCYYDlfte9ZN9D/CEYDr3oDT2+pdePSCI6R00Cww4Oa7C+PMOeCDlDpQXvm++Y8eYJI3hox6u+tPQ9xib1IfSn9qLepN9eI4H7CCi2XQh9EJiy2EY8kf3rjUX0MV4sN4esPdVa24TN1A7OVLGNFW9f2WfN2Xc9YhoLNZZqtpeH2j5uwntq1yBAOESFRRwXml3hy2oad+P0Dj97NdY3Oy3spLCjQsHPuO6ydE3QMvwoft/CWJbtMcdkWxJYHQHF9uqmfJABT1Vss/16c7G8Ij4RPU3ENoK1WiH3xX4l9iplagdnqtju+7uN4P5qsRBeV2JnH3OtGGSxTahSLNr4tGNNJSzYLos1Ygkxjuhju3rtzIaePsQ2jDmky0vlZqnRYvg3Xoy2Px+6b9YvAQmslEDfD+SVYlz9sKcothHLbO3jQ8vhFizcZDVsKrYRR/vSjNdT6lM8ODOU2IYbVlwOROJDyTb83694axeRjZ8rhz9xSzrkt896mVIEliX/YPFbxNokOs522cwGemx3a8mMHJsEJDAyAcX2yMAX2twUxXYVh5sxjesWc9cHLRZewlRN8eDMkGK7Ll9EN1E6ONU/ZNa3KX9dWPNEL1nr+Kc8N/v6tun/3PU3YI7jt88SkMCZCCi2zwR+Yc1OVWxvY+5DbNcH9lSjSowhthe2fB3OSgjUbIAMl2g8czkkuZLpcZgSWC4BxfZy53bMka1JbCNmOShIopamsarHnAvF9pi0bWtOBGrcZBIO7Qr3Nqex2FcJSGBGBBTbM5qsCXd1LWKbA3G4kOA+cMVE56OKbbbJ/7pEySCuOBEY/kdx/fCQ3kQnz24NRqCm6yYs46UTS6w02KCtWAISmAYBxfY05mHuvViL2CZ1L4fdphzJgMQq15eDi0RgQVgTLQMfcwovCkbFmPs3zv63IcDaJyIMhSglU0pC1WYcXisBCcyUgGJ7phM3sW6vQWwT3YTEJFiIL2vJnwyFpAs+teCugkjoUugDyWlI8EGkBiKJWCSwdAKErCQqEUlRSD5F9BiLBCQggVEJKLZHxb3YxtYgtmtWSazC+Hy2KVMQ2/QXwU+CH6zdD5tRVsc2rL1WApUA4T4/X85YkDWSpEIWCUhAAqMTUGyPjnyRDS5dbLMNTRIb0nFfOOPEJDU+OIvQTJCL/Co6qA0C7ORcWeLlv00yEpCABM5FQLF9LvLLanfpYpsslC9PQubEG2c8dY9O8r3S/1cnedeMx2LXJXCIwA1JOL9AQiuST1kkIAEJnI2AYvts6BfV8JLFNum2q0DFqo11e66Fg5L1oNiUD3nOla/9ngaBZya5s/hn46e9HX2HpEycXZjzd3kapO2FBCTQiIBiuxEmLzpCYG5i+3VJSErTpFQ/51uTXNvkhjNeQ3izF5X04Xfv6Adb6myt/6L4bBsC8IyTZdODEEBI31NqvmSPoCaqEJllCY9pkYAEJDA4AcX24IhX0cAcxHaNJsKE4D6BG8WxwoMbqzb/JTbv1FNz13n4TunvppjGkkeMcKzbuMLgEmORwNII1O8Ah5g/t2Nw/yXJNeWwJIcmLRKQgAQGJ6DYHhzxKhqYqtgm3Bd+yhxwfEkRmkwIll18OUnywt93WYG5ro7rs+VA4dQnc3MevpDkY0m+Usb/mhKVgYNib576QOyfBE4ggMsXVm3C/R0rbynf72PX+bkEJCCBzgQU250RWsGGKAXGUw+I17FhcUDqGQ0apc+7CtkYEeu4jyC4p16wwD+tjBkL9qOK8CCJB6L732Yyjqlztn/TJICv9usbdu2OJB9seK2XSUACEuhEQLHdCZ83FwJTtWw7QRKQgAQkIAEJSOCsBBTbZ8W/mMYV24uZSgciAQlIQAISkECfBBTbfdJcb12K7fXOvSOXgAQkIAEJSOAAAcW2y6MPAortPihahwQkIAEJSEACiyOg2F7clJ5lQIrts2C3UQlIQAISkIAEpk5AsT31GZpH/xTb85gneykBCUhAAhKQwMgEFNsjA19oc4rthU6sw5KABCQgAQlIoBsBxXY3ft79OwKKbVeCBCQgAQlIQAIS2EFAse2y6IOAYrsPitbRlgCJe0ji81+T/DDJfyQhc+aP21bk9bMh8IAkVyf50ySvPtBrssc2TXBDNVfNhoAdlYAEZkdAsT27KZtkhxXbk5yWRXfqxUluS/KtJP+c5D8VEfbTksX0O4se/fkG96SSjcAb0YwAAAuBSURBVPQ3Z+jC5UluTvKEkqV2X+ZXuvbcJJ9s2Ede1C5seK2XSUACEmhNQLHdGpk37CCg2HZZjEkAoX17EX1PTlKF38uLGMOyfWkShLelXwLfS4J1+QMl3fn3+61+Z20PT3JDeZmqF9xdXqr2NV/XyM/KOtm123FxEl4eXpfknSOMwyYkIIGVElBsr3Tiex62YrtnoFZ3kMA9SRBKlyX52taViMFHK6AGW0EfSnJlEdw08tkivD+T5Fc9t1pdRhDa7GB8rLiGPKqBZZsXr5uSXJLku3v6heX7mUkuSIIot0hAAhIYhIBiexCsq6tUsb26KT/bgJ+d5NNFHD1sRy/em+SaIs6wblv6J/DIJC9M8qIkjy3Vs4vwwSR3FPZ9tYq4/+9JPlEqvCvJUxqIbSzbf5HkFXs6wssaL223HLimrzFYjwQksHICiu2VL4Cehv+Gss1LdS9I8tGe6rUaCWwTwBqJPy4W1WftwFNdSfgIP1z8cddcOESKOObg6LafNTsA/MGq+40TIeE/jejG2o27B+UrSd5XBPIvTqx3321NxfaxZnFDQpBj+da//xgtP5eABDoRUGx3wufNhUD1j+R/OdWPhcsigSEIfLH42bLGdkWQwC3gztIwB+jw7V1jQUTDgagclPcneekGiOcnwWr8oB2fncKLengJQngTIQYXEIT2h4ubyba7zyltcE8fYhs3FNyNeGF7zqkd8T4JSEACTQkotpuS8rpDBBTbro+xCFSf7H3b/9U9gP4gpPAlXlt5cJKvligtHGBEVGPVfkSxYhPVg5cWLND8/doiuPvihJitbiZV7ONzjbUb8d3FP7oPsY0v96vKzgiC2yIBCUhgUAKK7UHxrqbyTbHNg/vW1YzcgY5N4JfFGvuWkkxpu30sughyylp3WRC7+LbX7+E3i2/1FUm+VIT4p4qvMi4miN++DzfWeUHMY+3mNwLrd9c56Sq2GS/rg0OT+vSP/e21PQmslIBie6UT3/OwObDEQ5CyTwT13KTVrZTAb4+sM8X2/RdGteQS3g4fboT183b4cPe9pHZZuGkXoX9q6Sq235rkTcWar1Hg1FnwPglIoBUBxXYrXF68hwBbxd8un73rSGY3IUqgC4Eqtvets02x3VXYdennlO6tCV4Q2Vh0n1j8qYfoI9Zr/MGr7zZtcEi1r7jcXcT2Q4tVG5caDs8OZc0fgqt1SkACMyag2J7x5E2o6zzE7i392XdwbULdtSszJvCjEl1j3zrb3GUh4Q1uE2svmy8gjzkQd7oLJ7j/XYlKgs84ghYLNqEA8YvuK+NkF7FdoybdmOS6LoP1XglIQAJtCCi229Dy2kMEfl0iEOwLySY9CfRBoCa0aSK2L0oyRobDPsY1ZB2bL8NYtTkY2UdBxOOLjRWbv1MIo4cVm4OQu7I2dm33VLGNxR1fbcITYtUeom9dx+b9EpDAQgkothc6sWcY1teLPyhbxjzMLBIYggDh7AjvRyg5Mkhul3pYl7BzRN9Yu6sAIfhIAsRBRUT3q5PggnNqwWpNTG0ENqnOKTAmtj5W7KFDLZ4qtok+gu86/SQXgEUCEpDAaAQU26OhXnxDtyW5uozyIQP6hC4epAM8SKAmrcEtgXW2LabrOtyOK71WrBwIJDLJu5OQyAXXDnzZTy11Z4H7eeFBYHcN59emL6eIbV446DfWd17Q+or53abfXisBCayYgGJ7xZPf89A3M/c9vkNGup67ZXULI4AbwA9KGDkySG7GSUZUcVCXWNvb7hIc4n19YfG6JKQXX3rBmovYRmDiRsHuE+PG4k9BfOJO0cb6Tx24oeAqcg7ReorYrrsd9Jt1YZGABCQwKgHF9qi4F90YaZtJpEEx1vaip/rsg3tHktcWf2xiJdeU4IR0Q1x+IgkxpTfL5sFJ7iHJyhILyWReVtw5OBCIywSuE7yIcIgZNxAya+Jb/eUSa7tN4h/q6euwY1v+uMEQM5yQgrwkkGq9SYIcXsB42WJNsDYsEpCABEYloNgeFffiG8PiyINQv8jFT/XZB1hjRxPKDteIx5Y04fwdgbktCDfF9pJ3XjbdubZj3r83yTXl5QTRTBZOrPxTLsQFf0k52EgaeHY2akFwE22GcyK4s3xjx0Bq2EOu4cDsuV4UpszYvklAAgMTUGwPDHhl1VcBxEPwgpWN3eGOT4BDf/z58yT/p1hzcW3YJaiq2N7n6z1+74dpEXeu/5zk38tL72YrWLXfWKzcn0vyhRO6QJp3XqhPLYj7NtZlXILqQcxDbSK6efHaLsw7f3AhMTX7qbPmfRKQQCcCiu1O+Lx5iwAPRR7GlOckabM9LUwJDEngH5Ncn4QsilO35g7JoWvdY4vtrv31fglIQAJnJ6DYPvsULK4D9QATQhvBbZHAuQlwEJDzBPgpP73lgcBz9932JSABCUhg5gQU2zOfwAl2Hx9LIhZQzOA3wQlaYZc4KPgXSa4yJOUKZ98hS0ACEjgzAcX2mSdgoc3XaBEcSuIw2hrCrC10KhczrHNG0VgMRAciAQlIQALtCSi22zPzjmYE6mFJtu5xJ9l1eKlZTV4lAQlIQAISkIAEZkpAsT3TiZtBt7EkEmaMuMdEgCCj3/tKbOQZdN8uSkACEpCABCQgge4EFNvdGVrDYQKECXtlEuLdEp4Lv1mLBCQgAQlIQAISWAUBxfYqpnkygyTOb832N5lO2REJSEACEpCABCQwFAHF9lBkrVcCEpCABCQgAQlIYPUEFNurXwICkIAEJCABCUhAAhIYioBieyiy1isBCUhAAhKQgAQksHoCiu3VLwEBSEACEpCABCQgAQkMRUCxPRRZ65WABCQgAQlIQAISWD0Bxfbql4AAJCABCUhAAhKQgASGIqDYHoqs9UpAAhKQgAQkIAEJrJ6AYnv1S0AAEpCABCQgAQlIQAJDEVBsD0XWeiUgAQlIQAISkIAEVk9Asb36JSAACUhAAhKQgAQkIIGhCCi2hyJrvRKQgAQkIAEJSEACqyeg2F79EhCABCQgAQlIQAISkMBQBBTbQ5G1XglIQAISkIAEJCCB1RNQbK9+CQhAAhKQgAQkIAEJSGAoAortocharwQkIAEJSEACEpDA6gkotle/BAQgAQlIQAISkIAEJDAUAcX2UGStVwISkIAEJCABCUhg9QQU26tfAgKQgAQkIAEJSEACEhiKgGJ7KLLWKwEJSEACEpCABCSwegKK7dUvAQFIQAISkIAEJCABCQxFQLE9FFnrlYAEJCABCUhAAhJYPQHF9uqXgAAkIAEJSEACEpCABIYioNgeiqz1SkACEpCABCQgAQmsnoBie/VLQAASkIAEJCABCUhAAkMRUGwPRdZ6JSABCUhAAhKQgARWT0CxvfolIAAJSEACEpCABCQggaEIKLaHImu9EpCABCQgAQlIQAKrJ6DYXv0SEIAEJCABCUhAAhKQwFAEFNtDkbVeCUhAAhKQgAQkIIHVE1Bsr34JCEACEpCABCQgAQlIYCgCiu2hyFqvBCQgAQlIQAISkMDqCSi2V78EBCABCUhAAhKQgAQkMBQBxfZQZK1XAhKQgAQkIAEJSGD1BBTbq18CApCABCQgAQlIQAISGIqAYnsostYrAQlIQAISkIAEJLB6Aort1S8BAUhAAhKQgAQkIAEJDEVAsT0UWeuVgAQkIAEJSEACElg9AcX26peAACQgAQlIQAISkIAEhiKg2B6KrPVKQAISkIAEJCABCayegGJ79UtAABKQgAQkIAEJSEACQxFQbA9F1nolIAEJSEACEpCABFZPQLG9+iUgAAlIQAISkIAEJCCBoQgotocia70SkIAEJCABCUhAAqsnoNhe/RIQgAQkIAEJSEACEpDAUAQU20ORtV4JSEACEpCABCQggdUTUGyvfgkIQAISkIAEJCABCUhgKAKK7aHIWq8EJCABCUhAAhKQwOoJ/D8Ie+XQDWzfCgAAAABJRU5ErkJggg==">
          <a:extLst>
            <a:ext uri="{FF2B5EF4-FFF2-40B4-BE49-F238E27FC236}">
              <a16:creationId xmlns:a16="http://schemas.microsoft.com/office/drawing/2014/main" id="{00000000-0008-0000-01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628650</xdr:colOff>
      <xdr:row>5</xdr:row>
      <xdr:rowOff>95250</xdr:rowOff>
    </xdr:from>
    <xdr:ext cx="6962775" cy="2697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4743450" y="2076450"/>
              <a:ext cx="6962775" cy="2697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pt-PT" sz="20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PT" sz="20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0,  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&lt;5</m:t>
                            </m:r>
                          </m:e>
                          <m:e>
                            <m:f>
                              <m:fPr>
                                <m:ctrlPr>
                                  <a:rPr lang="pt-PT" sz="20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2×</m:t>
                                </m:r>
                                <m:f>
                                  <m:f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</m:t>
                                    </m:r>
                                  </m:den>
                                </m:f>
                              </m:num>
                              <m:den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</a:rPr>
                                  <m:t>17−5</m:t>
                                </m:r>
                              </m:den>
                            </m:f>
                            <m:d>
                              <m:dPr>
                                <m:ctrlP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−5</m:t>
                                </m:r>
                              </m:e>
                            </m:d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  5≤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f>
                              <m:fPr>
                                <m:ctrlP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5+17</m:t>
                                </m:r>
                              </m:num>
                              <m:den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2×</m:t>
                                </m:r>
                                <m:f>
                                  <m:f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</m:t>
                                    </m:r>
                                  </m:den>
                                </m:f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17−5</m:t>
                                </m:r>
                              </m:den>
                            </m:f>
                            <m:d>
                              <m:dPr>
                                <m:ctrlP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−17</m:t>
                                </m:r>
                              </m:e>
                            </m:d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</m:t>
                            </m:r>
                            <m:f>
                              <m:fPr>
                                <m:ctrlP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5+17</m:t>
                                </m:r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&lt;17</m:t>
                            </m:r>
                          </m:e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0,  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≥17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PT" sz="2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2000000}"/>
                </a:ext>
              </a:extLst>
            </xdr:cNvPr>
            <xdr:cNvSpPr txBox="1"/>
          </xdr:nvSpPr>
          <xdr:spPr>
            <a:xfrm>
              <a:off x="4743450" y="2076450"/>
              <a:ext cx="6962775" cy="2697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2000" i="0">
                  <a:latin typeface="Cambria Math" panose="02040503050406030204" pitchFamily="18" charset="0"/>
                </a:rPr>
                <a:t>{█(</a:t>
              </a:r>
              <a:r>
                <a:rPr lang="pt-PT" sz="2000" b="0" i="0">
                  <a:latin typeface="Cambria Math" panose="02040503050406030204" pitchFamily="18" charset="0"/>
                </a:rPr>
                <a:t>0,  𝑥&lt;5@(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2×1/6)/(</a:t>
              </a:r>
              <a:r>
                <a:rPr lang="pt-PT" sz="2000" b="0" i="0">
                  <a:latin typeface="Cambria Math" panose="02040503050406030204" pitchFamily="18" charset="0"/>
                </a:rPr>
                <a:t>17−5)</a:t>
              </a:r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(𝑥−5),  5≤𝑥&lt;(5+17)/2@</a:t>
              </a:r>
              <a:r>
                <a:rPr lang="pt-PT" sz="2000" b="0" i="0">
                  <a:latin typeface="Cambria Math" panose="02040503050406030204" pitchFamily="18" charset="0"/>
                </a:rPr>
                <a:t>−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(2×1/6)/(17−5) (𝑥−17),  (5+17)/2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≤𝑥&lt;17@</a:t>
              </a:r>
              <a:r>
                <a:rPr lang="pt-PT" sz="2000" b="0" i="0">
                  <a:latin typeface="Cambria Math" panose="02040503050406030204" pitchFamily="18" charset="0"/>
                </a:rPr>
                <a:t>0,  𝑥</a:t>
              </a:r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≥17)┤</a:t>
              </a:r>
              <a:endParaRPr lang="pt-PT" sz="2000"/>
            </a:p>
          </xdr:txBody>
        </xdr:sp>
      </mc:Fallback>
    </mc:AlternateContent>
    <xdr:clientData/>
  </xdr:oneCellAnchor>
  <xdr:oneCellAnchor>
    <xdr:from>
      <xdr:col>2</xdr:col>
      <xdr:colOff>571500</xdr:colOff>
      <xdr:row>11</xdr:row>
      <xdr:rowOff>438150</xdr:rowOff>
    </xdr:from>
    <xdr:ext cx="4968875" cy="2236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5524500" y="5219700"/>
              <a:ext cx="4968875" cy="2236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pt-PT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PT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0,  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&lt;5</m:t>
                            </m:r>
                          </m:e>
                          <m:e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−5)</m:t>
                                </m:r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36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5≤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&lt;11</m:t>
                            </m:r>
                          </m:e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−17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36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11 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&lt;17</m:t>
                            </m:r>
                          </m:e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0,  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≥17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PT" sz="2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3000000}"/>
                </a:ext>
              </a:extLst>
            </xdr:cNvPr>
            <xdr:cNvSpPr txBox="1"/>
          </xdr:nvSpPr>
          <xdr:spPr>
            <a:xfrm>
              <a:off x="5524500" y="5219700"/>
              <a:ext cx="4968875" cy="2236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{█(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  𝑥&lt;5@((𝑥−5))/36,  5≤𝑥&lt;11@−((𝑥−17))/36,  11 ≤𝑥&lt;17@0,  𝑥≥17)┤</a:t>
              </a:r>
              <a:endParaRPr lang="pt-PT" sz="2000"/>
            </a:p>
          </xdr:txBody>
        </xdr:sp>
      </mc:Fallback>
    </mc:AlternateContent>
    <xdr:clientData/>
  </xdr:oneCellAnchor>
  <xdr:oneCellAnchor>
    <xdr:from>
      <xdr:col>2</xdr:col>
      <xdr:colOff>933450</xdr:colOff>
      <xdr:row>12</xdr:row>
      <xdr:rowOff>171450</xdr:rowOff>
    </xdr:from>
    <xdr:ext cx="6629400" cy="974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886450" y="7791450"/>
              <a:ext cx="6629400" cy="974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pt-PT" sz="2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b>
                      <m:sup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0 </m:t>
                        </m:r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pt-PT" sz="28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trlPr>
                          <a:rPr lang="pt-PT" sz="2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8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f>
                          <m:fPr>
                            <m:ctrlPr>
                              <a:rPr lang="pt-PT" sz="2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2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PT" sz="2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800" b="0" i="1">
                                <a:latin typeface="Cambria Math" panose="02040503050406030204" pitchFamily="18" charset="0"/>
                              </a:rPr>
                              <m:t>−5)</m:t>
                            </m:r>
                          </m:num>
                          <m:den>
                            <m:r>
                              <a:rPr lang="pt-PT" sz="2800" b="0" i="1">
                                <a:latin typeface="Cambria Math" panose="02040503050406030204" pitchFamily="18" charset="0"/>
                              </a:rPr>
                              <m:t>36</m:t>
                            </m:r>
                          </m:den>
                        </m:f>
                      </m:e>
                    </m:nary>
                    <m:r>
                      <a:rPr lang="pt-PT" sz="2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20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4000000}"/>
                </a:ext>
              </a:extLst>
            </xdr:cNvPr>
            <xdr:cNvSpPr txBox="1"/>
          </xdr:nvSpPr>
          <xdr:spPr>
            <a:xfrm>
              <a:off x="5886450" y="7791450"/>
              <a:ext cx="6629400" cy="974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2800" i="0">
                  <a:latin typeface="Cambria Math" panose="02040503050406030204" pitchFamily="18" charset="0"/>
                </a:rPr>
                <a:t>∫</a:t>
              </a:r>
              <a:r>
                <a:rPr lang="pt-PT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pt-PT" sz="2800" b="0" i="0">
                  <a:latin typeface="Cambria Math" panose="02040503050406030204" pitchFamily="18" charset="0"/>
                </a:rPr>
                <a:t>−</a:t>
              </a:r>
              <a:r>
                <a:rPr lang="pt-PT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∞)^</a:t>
              </a:r>
              <a:r>
                <a:rPr lang="pt-PT" sz="2800" b="0" i="0">
                  <a:latin typeface="Cambria Math" panose="02040503050406030204" pitchFamily="18" charset="0"/>
                </a:rPr>
                <a:t>5▒〖0 𝑑𝑥〗+∫_5^10▒((𝑥−5))/36  𝑑𝑥=</a:t>
              </a:r>
              <a:endParaRPr lang="pt-PT" sz="2000"/>
            </a:p>
          </xdr:txBody>
        </xdr:sp>
      </mc:Fallback>
    </mc:AlternateContent>
    <xdr:clientData/>
  </xdr:oneCellAnchor>
  <xdr:oneCellAnchor>
    <xdr:from>
      <xdr:col>5</xdr:col>
      <xdr:colOff>762000</xdr:colOff>
      <xdr:row>5</xdr:row>
      <xdr:rowOff>171450</xdr:rowOff>
    </xdr:from>
    <xdr:ext cx="6842125" cy="2576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4897100" y="2152650"/>
              <a:ext cx="6842125" cy="2576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pt-PT" sz="20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PT" sz="20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0,  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&lt;4</m:t>
                            </m:r>
                          </m:e>
                          <m:e>
                            <m:f>
                              <m:fPr>
                                <m:ctrlPr>
                                  <a:rPr lang="pt-PT" sz="20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2×</m:t>
                                </m:r>
                                <m:f>
                                  <m:f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num>
                                  <m:den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11</m:t>
                                    </m:r>
                                  </m:den>
                                </m:f>
                              </m:num>
                              <m:den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</a:rPr>
                                  <m:t>14−4</m:t>
                                </m:r>
                              </m:den>
                            </m:f>
                            <m:d>
                              <m:dPr>
                                <m:ctrlP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−4</m:t>
                                </m:r>
                              </m:e>
                            </m:d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  4≤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f>
                              <m:fPr>
                                <m:ctrlP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4+14</m:t>
                                </m:r>
                              </m:num>
                              <m:den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2×</m:t>
                                </m:r>
                                <m:f>
                                  <m:f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num>
                                  <m:den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11</m:t>
                                    </m:r>
                                  </m:den>
                                </m:f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14−4</m:t>
                                </m:r>
                              </m:den>
                            </m:f>
                            <m:d>
                              <m:dPr>
                                <m:ctrlP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−14</m:t>
                                </m:r>
                              </m:e>
                            </m:d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</m:t>
                            </m:r>
                            <m:f>
                              <m:fPr>
                                <m:ctrlP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4+14</m:t>
                                </m:r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&lt;14</m:t>
                            </m:r>
                          </m:e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0,  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≥14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PT" sz="2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C000000}"/>
                </a:ext>
              </a:extLst>
            </xdr:cNvPr>
            <xdr:cNvSpPr txBox="1"/>
          </xdr:nvSpPr>
          <xdr:spPr>
            <a:xfrm>
              <a:off x="14897100" y="2152650"/>
              <a:ext cx="6842125" cy="2576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2000" i="0">
                  <a:latin typeface="Cambria Math" panose="02040503050406030204" pitchFamily="18" charset="0"/>
                </a:rPr>
                <a:t>{█(</a:t>
              </a:r>
              <a:r>
                <a:rPr lang="pt-PT" sz="2000" b="0" i="0">
                  <a:latin typeface="Cambria Math" panose="02040503050406030204" pitchFamily="18" charset="0"/>
                </a:rPr>
                <a:t>0,  𝑥&lt;4@(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2×2/11)/(</a:t>
              </a:r>
              <a:r>
                <a:rPr lang="pt-PT" sz="2000" b="0" i="0">
                  <a:latin typeface="Cambria Math" panose="02040503050406030204" pitchFamily="18" charset="0"/>
                </a:rPr>
                <a:t>14−4)</a:t>
              </a:r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(𝑥−4),  4≤𝑥&lt;(4+14)/2@</a:t>
              </a:r>
              <a:r>
                <a:rPr lang="pt-PT" sz="2000" b="0" i="0">
                  <a:latin typeface="Cambria Math" panose="02040503050406030204" pitchFamily="18" charset="0"/>
                </a:rPr>
                <a:t>−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(2×2/11)/(14−4) (𝑥−14),  (4+14)/2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≤𝑥&lt;14@</a:t>
              </a:r>
              <a:r>
                <a:rPr lang="pt-PT" sz="2000" b="0" i="0">
                  <a:latin typeface="Cambria Math" panose="02040503050406030204" pitchFamily="18" charset="0"/>
                </a:rPr>
                <a:t>0,  𝑥</a:t>
              </a:r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≥14)┤</a:t>
              </a:r>
              <a:endParaRPr lang="pt-PT" sz="2000"/>
            </a:p>
          </xdr:txBody>
        </xdr:sp>
      </mc:Fallback>
    </mc:AlternateContent>
    <xdr:clientData/>
  </xdr:oneCellAnchor>
  <xdr:oneCellAnchor>
    <xdr:from>
      <xdr:col>6</xdr:col>
      <xdr:colOff>723900</xdr:colOff>
      <xdr:row>11</xdr:row>
      <xdr:rowOff>323850</xdr:rowOff>
    </xdr:from>
    <xdr:ext cx="4968875" cy="2236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5697200" y="5105400"/>
              <a:ext cx="4968875" cy="2236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pt-PT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PT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0,  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&lt;4</m:t>
                            </m:r>
                          </m:e>
                          <m:e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2(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−4)</m:t>
                                </m:r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55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4≤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&lt;9</m:t>
                            </m:r>
                          </m:e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d>
                                  <m:d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−14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55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9 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&lt;14</m:t>
                            </m:r>
                          </m:e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0,  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≥14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PT" sz="20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D000000}"/>
                </a:ext>
              </a:extLst>
            </xdr:cNvPr>
            <xdr:cNvSpPr txBox="1"/>
          </xdr:nvSpPr>
          <xdr:spPr>
            <a:xfrm>
              <a:off x="15697200" y="5105400"/>
              <a:ext cx="4968875" cy="2236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{█(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  𝑥&lt;4@(2(𝑥−4))/55,  4≤𝑥&lt;9@−2(𝑥−14)/55,  9 ≤𝑥&lt;14@0,  𝑥≥14)┤</a:t>
              </a:r>
              <a:endParaRPr lang="pt-PT" sz="2000"/>
            </a:p>
          </xdr:txBody>
        </xdr:sp>
      </mc:Fallback>
    </mc:AlternateContent>
    <xdr:clientData/>
  </xdr:oneCellAnchor>
  <xdr:oneCellAnchor>
    <xdr:from>
      <xdr:col>6</xdr:col>
      <xdr:colOff>114300</xdr:colOff>
      <xdr:row>12</xdr:row>
      <xdr:rowOff>323850</xdr:rowOff>
    </xdr:from>
    <xdr:ext cx="7080249" cy="15716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5087600" y="7943850"/>
              <a:ext cx="7080249" cy="1571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pt-PT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b>
                      <m:sup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0 </m:t>
                        </m:r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pt-PT" sz="24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trlPr>
                          <a:rPr lang="pt-PT" sz="2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4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  <m:e>
                        <m:f>
                          <m:fPr>
                            <m:ctrlPr>
                              <a:rPr lang="pt-PT" sz="2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2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pt-PT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400" b="0" i="1">
                                <a:latin typeface="Cambria Math" panose="02040503050406030204" pitchFamily="18" charset="0"/>
                              </a:rPr>
                              <m:t>−8</m:t>
                            </m:r>
                          </m:num>
                          <m:den>
                            <m:r>
                              <a:rPr lang="pt-PT" sz="2400" b="0" i="1">
                                <a:latin typeface="Cambria Math" panose="02040503050406030204" pitchFamily="18" charset="0"/>
                              </a:rPr>
                              <m:t>55</m:t>
                            </m:r>
                          </m:den>
                        </m:f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pt-PT" sz="24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trlPr>
                          <a:rPr lang="pt-PT" sz="2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400" b="0" i="1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  <m:sup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pt-PT" sz="2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2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pt-PT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400" b="0" i="1">
                                <a:latin typeface="Cambria Math" panose="02040503050406030204" pitchFamily="18" charset="0"/>
                              </a:rPr>
                              <m:t>−28</m:t>
                            </m:r>
                          </m:num>
                          <m:den>
                            <m:r>
                              <a:rPr lang="pt-PT" sz="2400" b="0" i="1">
                                <a:latin typeface="Cambria Math" panose="02040503050406030204" pitchFamily="18" charset="0"/>
                              </a:rPr>
                              <m:t>55</m:t>
                            </m:r>
                          </m:den>
                        </m:f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pt-PT" sz="24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pt-PT" sz="24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E000000}"/>
                </a:ext>
              </a:extLst>
            </xdr:cNvPr>
            <xdr:cNvSpPr txBox="1"/>
          </xdr:nvSpPr>
          <xdr:spPr>
            <a:xfrm>
              <a:off x="15087600" y="7943850"/>
              <a:ext cx="7080249" cy="1571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2400" i="0">
                  <a:latin typeface="Cambria Math" panose="02040503050406030204" pitchFamily="18" charset="0"/>
                </a:rPr>
                <a:t>∫</a:t>
              </a:r>
              <a:r>
                <a:rPr lang="pt-PT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pt-PT" sz="2400" b="0" i="0">
                  <a:latin typeface="Cambria Math" panose="02040503050406030204" pitchFamily="18" charset="0"/>
                </a:rPr>
                <a:t>−</a:t>
              </a:r>
              <a:r>
                <a:rPr lang="pt-PT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∞)^</a:t>
              </a:r>
              <a:r>
                <a:rPr lang="pt-PT" sz="2400" b="0" i="0">
                  <a:latin typeface="Cambria Math" panose="02040503050406030204" pitchFamily="18" charset="0"/>
                </a:rPr>
                <a:t>4▒〖0 𝑑𝑥〗+∫_4^9▒〖(2𝑥−8)/55  𝑑𝑥〗+∫_9^10▒〖−(2𝑥−28)/55  𝑑𝑥=〗</a:t>
              </a:r>
              <a:endParaRPr lang="pt-PT" sz="2400"/>
            </a:p>
          </xdr:txBody>
        </xdr:sp>
      </mc:Fallback>
    </mc:AlternateContent>
    <xdr:clientData/>
  </xdr:oneCellAnchor>
  <xdr:oneCellAnchor>
    <xdr:from>
      <xdr:col>9</xdr:col>
      <xdr:colOff>647700</xdr:colOff>
      <xdr:row>5</xdr:row>
      <xdr:rowOff>38100</xdr:rowOff>
    </xdr:from>
    <xdr:ext cx="6842125" cy="2576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 txBox="1"/>
          </xdr:nvSpPr>
          <xdr:spPr>
            <a:xfrm>
              <a:off x="24898350" y="2019300"/>
              <a:ext cx="6842125" cy="2576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pt-PT" sz="20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PT" sz="20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0,  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&lt;6</m:t>
                            </m:r>
                          </m:e>
                          <m:e>
                            <m:f>
                              <m:fPr>
                                <m:ctrlPr>
                                  <a:rPr lang="pt-PT" sz="20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2×</m:t>
                                </m:r>
                                <m:f>
                                  <m:f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</m:t>
                                    </m:r>
                                  </m:den>
                                </m:f>
                              </m:num>
                              <m:den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</a:rPr>
                                  <m:t>18−6</m:t>
                                </m:r>
                              </m:den>
                            </m:f>
                            <m:d>
                              <m:dPr>
                                <m:ctrlP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−6</m:t>
                                </m:r>
                              </m:e>
                            </m:d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  6≤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f>
                              <m:fPr>
                                <m:ctrlP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6+18</m:t>
                                </m:r>
                              </m:num>
                              <m:den>
                                <m:r>
                                  <a:rPr lang="pt-P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2×</m:t>
                                </m:r>
                                <m:f>
                                  <m:f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</m:t>
                                    </m:r>
                                  </m:den>
                                </m:f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18−6</m:t>
                                </m:r>
                              </m:den>
                            </m:f>
                            <m:d>
                              <m:dPr>
                                <m:ctrlP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−6</m:t>
                                </m:r>
                              </m:e>
                            </m:d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</m:t>
                            </m:r>
                            <m:f>
                              <m:fPr>
                                <m:ctrlP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6+18</m:t>
                                </m:r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&lt;18</m:t>
                            </m:r>
                          </m:e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0,  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≥18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PT" sz="2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11000000}"/>
                </a:ext>
              </a:extLst>
            </xdr:cNvPr>
            <xdr:cNvSpPr txBox="1"/>
          </xdr:nvSpPr>
          <xdr:spPr>
            <a:xfrm>
              <a:off x="24898350" y="2019300"/>
              <a:ext cx="6842125" cy="2576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2000" i="0">
                  <a:latin typeface="Cambria Math" panose="02040503050406030204" pitchFamily="18" charset="0"/>
                </a:rPr>
                <a:t>{█(</a:t>
              </a:r>
              <a:r>
                <a:rPr lang="pt-PT" sz="2000" b="0" i="0">
                  <a:latin typeface="Cambria Math" panose="02040503050406030204" pitchFamily="18" charset="0"/>
                </a:rPr>
                <a:t>0,  𝑥&lt;6@(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2×1/6)/(</a:t>
              </a:r>
              <a:r>
                <a:rPr lang="pt-PT" sz="2000" b="0" i="0">
                  <a:latin typeface="Cambria Math" panose="02040503050406030204" pitchFamily="18" charset="0"/>
                </a:rPr>
                <a:t>18−6)</a:t>
              </a:r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(𝑥−6),  6≤𝑥&lt;(6+18)/2@</a:t>
              </a:r>
              <a:r>
                <a:rPr lang="pt-PT" sz="2000" b="0" i="0">
                  <a:latin typeface="Cambria Math" panose="02040503050406030204" pitchFamily="18" charset="0"/>
                </a:rPr>
                <a:t>−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(2×1/6)/(18−6) (𝑥−6),  (6+18)/2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≤𝑥&lt;18@</a:t>
              </a:r>
              <a:r>
                <a:rPr lang="pt-PT" sz="2000" b="0" i="0">
                  <a:latin typeface="Cambria Math" panose="02040503050406030204" pitchFamily="18" charset="0"/>
                </a:rPr>
                <a:t>0,  𝑥</a:t>
              </a:r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≥18)┤</a:t>
              </a:r>
              <a:endParaRPr lang="pt-PT" sz="2000"/>
            </a:p>
          </xdr:txBody>
        </xdr:sp>
      </mc:Fallback>
    </mc:AlternateContent>
    <xdr:clientData/>
  </xdr:oneCellAnchor>
  <xdr:oneCellAnchor>
    <xdr:from>
      <xdr:col>10</xdr:col>
      <xdr:colOff>247650</xdr:colOff>
      <xdr:row>11</xdr:row>
      <xdr:rowOff>266700</xdr:rowOff>
    </xdr:from>
    <xdr:ext cx="4968875" cy="2236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 txBox="1"/>
          </xdr:nvSpPr>
          <xdr:spPr>
            <a:xfrm>
              <a:off x="25336500" y="5048250"/>
              <a:ext cx="4968875" cy="2236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pt-PT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PT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0,  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&lt;6</m:t>
                            </m:r>
                          </m:e>
                          <m:e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−6)</m:t>
                                </m:r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36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6≤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&lt;12</m:t>
                            </m:r>
                          </m:e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t-PT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ctrlP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pt-PT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−18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lang="pt-PT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36</m:t>
                                </m:r>
                              </m:den>
                            </m:f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 12 ≤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&lt;18</m:t>
                            </m:r>
                          </m:e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0,  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≥18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PT" sz="20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12000000}"/>
                </a:ext>
              </a:extLst>
            </xdr:cNvPr>
            <xdr:cNvSpPr txBox="1"/>
          </xdr:nvSpPr>
          <xdr:spPr>
            <a:xfrm>
              <a:off x="25336500" y="5048250"/>
              <a:ext cx="4968875" cy="2236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{█(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  𝑥&lt;6@((𝑥−6))/36,  6≤𝑥&lt;12@−((𝑥−18))/36,  12 ≤𝑥&lt;18@0,  𝑥≥18)┤</a:t>
              </a:r>
              <a:endParaRPr lang="pt-PT" sz="2000"/>
            </a:p>
          </xdr:txBody>
        </xdr:sp>
      </mc:Fallback>
    </mc:AlternateContent>
    <xdr:clientData/>
  </xdr:oneCellAnchor>
  <xdr:oneCellAnchor>
    <xdr:from>
      <xdr:col>10</xdr:col>
      <xdr:colOff>1028700</xdr:colOff>
      <xdr:row>12</xdr:row>
      <xdr:rowOff>285750</xdr:rowOff>
    </xdr:from>
    <xdr:ext cx="6286500" cy="168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>
              <a:off x="26117550" y="7905750"/>
              <a:ext cx="6286500" cy="168275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b>
                      <m:sup>
                        <m: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  <m:e>
                        <m: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0 </m:t>
                        </m:r>
                        <m: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kumimoji="0" lang="pt-PT" sz="2400" b="0" i="1" u="none" strike="noStrike" kern="0" cap="none" spc="0" normalizeH="0" baseline="0" noProof="0" smtClean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trlP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  <m:e>
                        <m:f>
                          <m:fPr>
                            <m:ctrlPr>
                              <a:rPr kumimoji="0" lang="pt-PT" sz="2400" b="0" i="1" u="none" strike="noStrike" kern="0" cap="none" spc="0" normalizeH="0" baseline="0" noProof="0" smtClean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kumimoji="0" lang="pt-PT" sz="2400" b="0" i="1" u="none" strike="noStrike" kern="0" cap="none" spc="0" normalizeH="0" baseline="0" noProof="0" smtClean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kumimoji="0" lang="pt-PT" sz="2400" b="0" i="1" u="none" strike="noStrike" kern="0" cap="none" spc="0" normalizeH="0" baseline="0" noProof="0" smtClean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kumimoji="0" lang="pt-PT" sz="2400" b="0" i="1" u="none" strike="noStrike" kern="0" cap="none" spc="0" normalizeH="0" baseline="0" noProof="0" smtClean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</a:rPr>
                              <m:t>−6)</m:t>
                            </m:r>
                          </m:num>
                          <m:den>
                            <m:r>
                              <a:rPr kumimoji="0" lang="pt-PT" sz="2400" b="0" i="1" u="none" strike="noStrike" kern="0" cap="none" spc="0" normalizeH="0" baseline="0" noProof="0" smtClean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</a:rPr>
                              <m:t>36</m:t>
                            </m:r>
                          </m:den>
                        </m:f>
                        <m: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0" lang="pt-PT" sz="2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kumimoji="0" lang="pt-PT" sz="2400" b="0" i="1" u="none" strike="noStrike" kern="0" cap="none" spc="0" normalizeH="0" baseline="0" noProof="0" smtClean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0" lang="pt-PT" sz="2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</a:endParaRPr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14000000}"/>
                </a:ext>
              </a:extLst>
            </xdr:cNvPr>
            <xdr:cNvSpPr txBox="1"/>
          </xdr:nvSpPr>
          <xdr:spPr>
            <a:xfrm>
              <a:off x="26117550" y="7905750"/>
              <a:ext cx="6286500" cy="168275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PT" sz="2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∫</a:t>
              </a:r>
              <a:r>
                <a:rPr kumimoji="0" lang="pt-PT" sz="2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kumimoji="0" lang="pt-PT" sz="2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−</a:t>
              </a:r>
              <a:r>
                <a:rPr kumimoji="0" lang="pt-PT" sz="2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∞)^</a:t>
              </a:r>
              <a:r>
                <a:rPr kumimoji="0" lang="pt-PT" sz="2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6▒〖0 𝑑𝑥〗+∫_6^10▒〖((𝑥−6))/36  𝑑𝑥〗=</a:t>
              </a:r>
              <a:endParaRPr kumimoji="0" lang="pt-PT" sz="2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</a:endParaRPr>
            </a:p>
          </xdr:txBody>
        </xdr:sp>
      </mc:Fallback>
    </mc:AlternateContent>
    <xdr:clientData/>
  </xdr:oneCellAnchor>
  <xdr:oneCellAnchor>
    <xdr:from>
      <xdr:col>2</xdr:col>
      <xdr:colOff>552450</xdr:colOff>
      <xdr:row>23</xdr:row>
      <xdr:rowOff>247650</xdr:rowOff>
    </xdr:from>
    <xdr:ext cx="8884420" cy="1845698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505450" y="15049500"/>
          <a:ext cx="8884420" cy="18456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pt-PT" sz="2000"/>
            <a:t>                                      	</a:t>
          </a:r>
          <a:r>
            <a:rPr lang="pt-PT" sz="2000" baseline="0"/>
            <a:t>       </a:t>
          </a:r>
          <a:r>
            <a:rPr lang="pt-PT" sz="2000" b="1"/>
            <a:t>Estabelecimento 1 :</a:t>
          </a:r>
        </a:p>
        <a:p>
          <a:pPr algn="l"/>
          <a:r>
            <a:rPr lang="pt-PT" sz="2000"/>
            <a:t>X- v.a "nº de clientes que esperam mais de 10</a:t>
          </a:r>
          <a:r>
            <a:rPr lang="pt-PT" sz="2000" baseline="0"/>
            <a:t> minutos por 12" </a:t>
          </a:r>
        </a:p>
        <a:p>
          <a:pPr algn="l"/>
          <a:r>
            <a:rPr lang="pt-PT" sz="2000" baseline="0"/>
            <a:t>i) A v.a X  representa o nº de sucessos em n Provas(n=12)</a:t>
          </a:r>
        </a:p>
        <a:p>
          <a:pPr algn="l"/>
          <a:r>
            <a:rPr lang="pt-PT" sz="2000" baseline="0"/>
            <a:t>ii)Todas as provas são independentes</a:t>
          </a:r>
        </a:p>
        <a:p>
          <a:pPr algn="l"/>
          <a:r>
            <a:rPr lang="pt-PT" sz="2000" baseline="0"/>
            <a:t>iii) A probabilidade de Sucesso é igual para todas as provas(p = 1- 0,3472 = 0,6528)  </a:t>
          </a:r>
        </a:p>
        <a:p>
          <a:endParaRPr lang="pt-PT" sz="1200"/>
        </a:p>
      </xdr:txBody>
    </xdr:sp>
    <xdr:clientData/>
  </xdr:oneCellAnchor>
  <xdr:oneCellAnchor>
    <xdr:from>
      <xdr:col>2</xdr:col>
      <xdr:colOff>2819400</xdr:colOff>
      <xdr:row>36</xdr:row>
      <xdr:rowOff>152400</xdr:rowOff>
    </xdr:from>
    <xdr:ext cx="3605741" cy="1878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 txBox="1"/>
          </xdr:nvSpPr>
          <xdr:spPr>
            <a:xfrm>
              <a:off x="7772400" y="17849850"/>
              <a:ext cx="3605741" cy="1878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𝐸𝑠𝑡𝑎𝑏𝑒𝑙𝑒𝑐𝑖𝑚𝑒𝑛𝑡𝑜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1</m:t>
                    </m:r>
                  </m:oMath>
                </m:oMathPara>
              </a14:m>
              <a:endParaRPr lang="pt-PT" sz="20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20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~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12;0,6528</m:t>
                        </m:r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  <a:p>
              <a:endParaRPr lang="en-US" sz="20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≥3</m:t>
                        </m:r>
                      </m:e>
                    </m:d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&lt;3</m:t>
                        </m:r>
                      </m:e>
                    </m:d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4000">
                <a:effectLst/>
              </a:endParaRPr>
            </a:p>
            <a:p>
              <a:endParaRPr lang="en-US" sz="2000">
                <a:effectLst/>
              </a:endParaRPr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15000000}"/>
                </a:ext>
              </a:extLst>
            </xdr:cNvPr>
            <xdr:cNvSpPr txBox="1"/>
          </xdr:nvSpPr>
          <xdr:spPr>
            <a:xfrm>
              <a:off x="7772400" y="17849850"/>
              <a:ext cx="3605741" cy="1878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𝐸𝑠𝑡𝑎𝑏𝑒𝑙𝑒𝑐𝑖𝑚𝑒𝑛𝑡𝑜 1</a:t>
              </a:r>
              <a:endParaRPr lang="pt-PT" sz="20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2000">
                <a:effectLst/>
              </a:endParaRPr>
            </a:p>
            <a:p>
              <a:pPr/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𝑋_𝑖~(12;0,6528)</a:t>
              </a:r>
              <a:endParaRPr lang="en-US" sz="2000">
                <a:effectLst/>
              </a:endParaRPr>
            </a:p>
            <a:p>
              <a:endParaRPr lang="en-US" sz="20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𝑃(𝑋≥3)=1−𝑃(𝑋&lt;3)=</a:t>
              </a:r>
              <a:endParaRPr lang="en-US" sz="4000">
                <a:effectLst/>
              </a:endParaRPr>
            </a:p>
            <a:p>
              <a:endParaRPr lang="en-US" sz="200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228600</xdr:colOff>
      <xdr:row>23</xdr:row>
      <xdr:rowOff>152400</xdr:rowOff>
    </xdr:from>
    <xdr:ext cx="8806642" cy="1845698"/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5182850" y="14836775"/>
          <a:ext cx="8806642" cy="18456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/>
            <a:t>                                                </a:t>
          </a:r>
          <a:r>
            <a:rPr lang="pt-PT" sz="2000" baseline="0"/>
            <a:t>  </a:t>
          </a:r>
          <a:r>
            <a:rPr lang="pt-PT" sz="2000" b="1"/>
            <a:t>Estabelecimento 2 :</a:t>
          </a:r>
        </a:p>
        <a:p>
          <a:r>
            <a:rPr lang="pt-PT" sz="2000"/>
            <a:t>X- v.a "nº de clientes que esperam mais de 10</a:t>
          </a:r>
          <a:r>
            <a:rPr lang="pt-PT" sz="2000" baseline="0"/>
            <a:t> minutos por 10" </a:t>
          </a:r>
        </a:p>
        <a:p>
          <a:r>
            <a:rPr lang="pt-PT" sz="2000" baseline="0"/>
            <a:t>i) A v.a X  representa o nº de sucessos em n Provas(n=10)</a:t>
          </a:r>
        </a:p>
        <a:p>
          <a:r>
            <a:rPr lang="pt-PT" sz="2000" baseline="0"/>
            <a:t>ii)Todas as provas são independentes</a:t>
          </a:r>
        </a:p>
        <a:p>
          <a:r>
            <a:rPr lang="pt-PT" sz="2000" baseline="0"/>
            <a:t>iii) A probabilidade de Sucesso é igual para todas as provas(p = 1- 0,6181 = 0,3819 ) </a:t>
          </a:r>
        </a:p>
        <a:p>
          <a:endParaRPr lang="pt-PT" sz="1200"/>
        </a:p>
      </xdr:txBody>
    </xdr:sp>
    <xdr:clientData/>
  </xdr:oneCellAnchor>
  <xdr:oneCellAnchor>
    <xdr:from>
      <xdr:col>6</xdr:col>
      <xdr:colOff>2686050</xdr:colOff>
      <xdr:row>34</xdr:row>
      <xdr:rowOff>95250</xdr:rowOff>
    </xdr:from>
    <xdr:ext cx="4370916" cy="2095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18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 txBox="1"/>
          </xdr:nvSpPr>
          <xdr:spPr>
            <a:xfrm>
              <a:off x="17659350" y="17373600"/>
              <a:ext cx="4370916" cy="2095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</a:rPr>
                      <m:t>𝐸𝑠𝑡𝑎𝑏𝑒𝑙𝑒𝑐𝑖𝑚𝑒𝑛𝑡𝑜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2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10 0,32</m:t>
                        </m:r>
                      </m:e>
                    </m:d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≥3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&lt;3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0" name="CaixaDeTexto 18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1E000000}"/>
                </a:ext>
              </a:extLst>
            </xdr:cNvPr>
            <xdr:cNvSpPr txBox="1"/>
          </xdr:nvSpPr>
          <xdr:spPr>
            <a:xfrm>
              <a:off x="17659350" y="17373600"/>
              <a:ext cx="4370916" cy="2095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pt-PT" sz="1800" b="0" i="0">
                  <a:latin typeface="Cambria Math" panose="02040503050406030204" pitchFamily="18" charset="0"/>
                </a:rPr>
                <a:t>𝐸𝑠𝑡𝑎𝑏𝑒𝑙𝑒𝑐𝑖𝑚𝑒𝑛𝑡𝑜 2</a:t>
              </a:r>
              <a:endParaRPr lang="pt-PT" sz="1800" b="0" i="1">
                <a:latin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</a:endParaRPr>
            </a:p>
            <a:p>
              <a:pPr algn="l"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𝑋_𝑖~(10 0,32)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𝑃(𝑋≥3)=1−𝑃(𝑋&lt;3)=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19</xdr:col>
      <xdr:colOff>361950</xdr:colOff>
      <xdr:row>65</xdr:row>
      <xdr:rowOff>190500</xdr:rowOff>
    </xdr:from>
    <xdr:ext cx="7467600" cy="16752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38976300" y="23964900"/>
              <a:ext cx="7467600" cy="16752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800" b="1" i="1">
                        <a:latin typeface="Cambria Math" panose="02040503050406030204" pitchFamily="18" charset="0"/>
                      </a:rPr>
                      <m:t>𝑬𝒔𝒕𝒂𝒃𝒆𝒍𝒆𝒄𝒊𝒎𝒆𝒏𝒕𝒐</m:t>
                    </m:r>
                    <m:r>
                      <a:rPr lang="pt-PT" sz="28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8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pt-PT" sz="2800" b="1" i="1">
                <a:latin typeface="Cambria Math" panose="02040503050406030204" pitchFamily="18" charset="0"/>
              </a:endParaRPr>
            </a:p>
            <a:p>
              <a:endParaRPr lang="pt-PT" sz="2800" b="1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800" b="0" i="1">
                        <a:latin typeface="Cambria Math" panose="02040503050406030204" pitchFamily="18" charset="0"/>
                      </a:rPr>
                      <m:t>Á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𝑟𝑒𝑎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𝑑𝑜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𝑡𝑟𝑖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â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𝑛𝑔𝑢𝑙𝑜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PT" sz="2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PT" sz="2800" b="0" i="1">
                                <a:latin typeface="Cambria Math" panose="02040503050406030204" pitchFamily="18" charset="0"/>
                              </a:rPr>
                              <m:t>10−5</m:t>
                            </m:r>
                          </m:e>
                        </m:d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(10)</m:t>
                        </m:r>
                      </m:num>
                      <m:den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2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28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38976300" y="23964900"/>
              <a:ext cx="7467600" cy="16752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2800" b="1" i="0">
                  <a:latin typeface="Cambria Math" panose="02040503050406030204" pitchFamily="18" charset="0"/>
                </a:rPr>
                <a:t>𝑬𝒔𝒕𝒂𝒃𝒆𝒍𝒆𝒄𝒊𝒎𝒆𝒏𝒕𝒐 𝟏</a:t>
              </a:r>
              <a:endParaRPr lang="pt-PT" sz="2800" b="1" i="1">
                <a:latin typeface="Cambria Math" panose="02040503050406030204" pitchFamily="18" charset="0"/>
              </a:endParaRPr>
            </a:p>
            <a:p>
              <a:endParaRPr lang="pt-PT" sz="2800" b="1" i="1">
                <a:latin typeface="Cambria Math" panose="02040503050406030204" pitchFamily="18" charset="0"/>
              </a:endParaRPr>
            </a:p>
            <a:p>
              <a:r>
                <a:rPr lang="pt-PT" sz="2800" b="0" i="0">
                  <a:latin typeface="Cambria Math" panose="02040503050406030204" pitchFamily="18" charset="0"/>
                </a:rPr>
                <a:t>Á𝑟𝑒𝑎 𝑑𝑜 𝑡𝑟𝑖â𝑛𝑔𝑢𝑙𝑜=((10−5)∗𝑓(10))/2=</a:t>
              </a:r>
              <a:endParaRPr lang="pt-PT" sz="2800"/>
            </a:p>
          </xdr:txBody>
        </xdr:sp>
      </mc:Fallback>
    </mc:AlternateContent>
    <xdr:clientData/>
  </xdr:oneCellAnchor>
  <xdr:oneCellAnchor>
    <xdr:from>
      <xdr:col>19</xdr:col>
      <xdr:colOff>438150</xdr:colOff>
      <xdr:row>92</xdr:row>
      <xdr:rowOff>38100</xdr:rowOff>
    </xdr:from>
    <xdr:ext cx="7467600" cy="16752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 txBox="1"/>
          </xdr:nvSpPr>
          <xdr:spPr>
            <a:xfrm>
              <a:off x="39052500" y="30041850"/>
              <a:ext cx="7467600" cy="16752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800" b="1" i="1">
                        <a:latin typeface="Cambria Math" panose="02040503050406030204" pitchFamily="18" charset="0"/>
                      </a:rPr>
                      <m:t>𝑬𝒔𝒕𝒂𝒃𝒆𝒍𝒆𝒄𝒊𝒎𝒆𝒏𝒕𝒐</m:t>
                    </m:r>
                    <m:r>
                      <a:rPr lang="pt-PT" sz="28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800" b="1" i="1">
                        <a:latin typeface="Cambria Math" panose="02040503050406030204" pitchFamily="18" charset="0"/>
                      </a:rPr>
                      <m:t>𝟑</m:t>
                    </m:r>
                  </m:oMath>
                </m:oMathPara>
              </a14:m>
              <a:endParaRPr lang="pt-PT" sz="2800" b="1" i="1">
                <a:latin typeface="Cambria Math" panose="02040503050406030204" pitchFamily="18" charset="0"/>
              </a:endParaRPr>
            </a:p>
            <a:p>
              <a:endParaRPr lang="pt-PT" sz="2800" b="1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800" b="0" i="1">
                        <a:latin typeface="Cambria Math" panose="02040503050406030204" pitchFamily="18" charset="0"/>
                      </a:rPr>
                      <m:t>Á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𝑟𝑒𝑎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𝑑𝑜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𝑡𝑟𝑖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â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𝑛𝑔𝑢𝑙𝑜</m:t>
                    </m:r>
                    <m:r>
                      <a:rPr lang="pt-PT" sz="2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PT" sz="2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PT" sz="2800" b="0" i="1">
                                <a:latin typeface="Cambria Math" panose="02040503050406030204" pitchFamily="18" charset="0"/>
                              </a:rPr>
                              <m:t>10−6</m:t>
                            </m:r>
                          </m:e>
                        </m:d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(10)</m:t>
                        </m:r>
                      </m:num>
                      <m:den>
                        <m:r>
                          <a:rPr lang="pt-PT" sz="28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2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2800"/>
            </a:p>
          </xdr:txBody>
        </xdr:sp>
      </mc:Choice>
      <mc:Fallback xmlns="">
        <xdr:sp macro="" textlink="">
          <xdr:nvSpPr>
            <xdr:cNvPr id="42" name="CaixaDeTexto 41"/>
            <xdr:cNvSpPr txBox="1"/>
          </xdr:nvSpPr>
          <xdr:spPr>
            <a:xfrm>
              <a:off x="39052500" y="30041850"/>
              <a:ext cx="7467600" cy="16752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2800" b="1" i="0">
                  <a:latin typeface="Cambria Math" panose="02040503050406030204" pitchFamily="18" charset="0"/>
                </a:rPr>
                <a:t>𝑬𝒔𝒕𝒂𝒃𝒆𝒍𝒆𝒄𝒊𝒎𝒆𝒏𝒕𝒐 𝟑</a:t>
              </a:r>
              <a:endParaRPr lang="pt-PT" sz="2800" b="1" i="1">
                <a:latin typeface="Cambria Math" panose="02040503050406030204" pitchFamily="18" charset="0"/>
              </a:endParaRPr>
            </a:p>
            <a:p>
              <a:endParaRPr lang="pt-PT" sz="2800" b="1" i="1">
                <a:latin typeface="Cambria Math" panose="02040503050406030204" pitchFamily="18" charset="0"/>
              </a:endParaRPr>
            </a:p>
            <a:p>
              <a:r>
                <a:rPr lang="pt-PT" sz="2800" b="0" i="0">
                  <a:latin typeface="Cambria Math" panose="02040503050406030204" pitchFamily="18" charset="0"/>
                </a:rPr>
                <a:t>Á𝑟𝑒𝑎 𝑑𝑜 𝑡𝑟𝑖â𝑛𝑔𝑢𝑙𝑜=((10−6)∗𝑓(10))/2=</a:t>
              </a:r>
              <a:endParaRPr lang="pt-PT" sz="2800"/>
            </a:p>
          </xdr:txBody>
        </xdr:sp>
      </mc:Fallback>
    </mc:AlternateContent>
    <xdr:clientData/>
  </xdr:oneCellAnchor>
  <xdr:oneCellAnchor>
    <xdr:from>
      <xdr:col>19</xdr:col>
      <xdr:colOff>723900</xdr:colOff>
      <xdr:row>75</xdr:row>
      <xdr:rowOff>19050</xdr:rowOff>
    </xdr:from>
    <xdr:ext cx="8477250" cy="3600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 txBox="1"/>
          </xdr:nvSpPr>
          <xdr:spPr>
            <a:xfrm>
              <a:off x="39338250" y="26079450"/>
              <a:ext cx="8477250" cy="3600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500" b="1" i="1">
                        <a:latin typeface="Cambria Math" panose="02040503050406030204" pitchFamily="18" charset="0"/>
                      </a:rPr>
                      <m:t>𝑬𝒔𝒕𝒂𝒃𝒆𝒍𝒆𝒄𝒊𝒎𝒆𝒏𝒕𝒐</m:t>
                    </m:r>
                    <m:r>
                      <a:rPr lang="pt-PT" sz="25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1" i="1">
                        <a:latin typeface="Cambria Math" panose="02040503050406030204" pitchFamily="18" charset="0"/>
                      </a:rPr>
                      <m:t>𝟐</m:t>
                    </m:r>
                  </m:oMath>
                </m:oMathPara>
              </a14:m>
              <a:endParaRPr lang="pt-PT" sz="2500" b="1" i="1">
                <a:latin typeface="Cambria Math" panose="02040503050406030204" pitchFamily="18" charset="0"/>
              </a:endParaRPr>
            </a:p>
            <a:p>
              <a:endParaRPr lang="pt-PT" sz="2500" b="1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500" b="0" i="1">
                        <a:latin typeface="Cambria Math" panose="02040503050406030204" pitchFamily="18" charset="0"/>
                      </a:rPr>
                      <m:t>Á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𝑟𝑒𝑎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𝑑𝑜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𝑡𝑟𝑖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â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𝑛𝑔𝑢𝑙𝑜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25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PT" sz="25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PT" sz="2500" b="0" i="1">
                                <a:latin typeface="Cambria Math" panose="02040503050406030204" pitchFamily="18" charset="0"/>
                              </a:rPr>
                              <m:t>9−4</m:t>
                            </m:r>
                          </m:e>
                        </m:d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(9)</m:t>
                        </m:r>
                      </m:num>
                      <m:den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25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2500"/>
            </a:p>
            <a:p>
              <a:endParaRPr lang="pt-PT" sz="25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500" b="0" i="1">
                        <a:latin typeface="Cambria Math" panose="02040503050406030204" pitchFamily="18" charset="0"/>
                      </a:rPr>
                      <m:t>Á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𝑟𝑒𝑎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𝑑𝑜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𝑡𝑟𝑎𝑝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é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𝑧𝑖𝑜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25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pt-PT" sz="25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PT" sz="2500" b="0" i="1">
                                <a:latin typeface="Cambria Math" panose="02040503050406030204" pitchFamily="18" charset="0"/>
                              </a:rPr>
                              <m:t>9</m:t>
                            </m:r>
                          </m:e>
                        </m:d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(10)</m:t>
                        </m:r>
                      </m:num>
                      <m:den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25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PT" sz="2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500" b="0" i="1">
                            <a:latin typeface="Cambria Math" panose="02040503050406030204" pitchFamily="18" charset="0"/>
                          </a:rPr>
                          <m:t>10−9</m:t>
                        </m:r>
                      </m:e>
                    </m:d>
                    <m:r>
                      <a:rPr lang="pt-PT" sz="25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2500" b="0"/>
            </a:p>
            <a:p>
              <a:endParaRPr lang="pt-PT" sz="25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500" b="0" i="1">
                        <a:latin typeface="Cambria Math" panose="02040503050406030204" pitchFamily="18" charset="0"/>
                      </a:rPr>
                      <m:t>Á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𝑟𝑒𝑎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𝑡𝑜𝑡𝑎𝑙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=Á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𝑟𝑒𝑎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𝑑𝑜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𝑡𝑟𝑎𝑝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é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𝑧𝑖𝑜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+Á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𝑟𝑒𝑎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𝑑𝑜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𝑡𝑟𝑖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â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𝑛𝑔𝑢𝑙𝑜</m:t>
                    </m:r>
                    <m:r>
                      <a:rPr lang="pt-PT" sz="25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2500"/>
            </a:p>
          </xdr:txBody>
        </xdr:sp>
      </mc:Choice>
      <mc:Fallback xmlns="">
        <xdr:sp macro="" textlink="">
          <xdr:nvSpPr>
            <xdr:cNvPr id="43" name="CaixaDeTexto 42"/>
            <xdr:cNvSpPr txBox="1"/>
          </xdr:nvSpPr>
          <xdr:spPr>
            <a:xfrm>
              <a:off x="39338250" y="26079450"/>
              <a:ext cx="8477250" cy="3600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2500" b="1" i="0">
                  <a:latin typeface="Cambria Math" panose="02040503050406030204" pitchFamily="18" charset="0"/>
                </a:rPr>
                <a:t>𝑬𝒔𝒕𝒂𝒃𝒆𝒍𝒆𝒄𝒊𝒎𝒆𝒏𝒕𝒐 𝟐</a:t>
              </a:r>
              <a:endParaRPr lang="pt-PT" sz="2500" b="1" i="1">
                <a:latin typeface="Cambria Math" panose="02040503050406030204" pitchFamily="18" charset="0"/>
              </a:endParaRPr>
            </a:p>
            <a:p>
              <a:endParaRPr lang="pt-PT" sz="2500" b="1" i="1">
                <a:latin typeface="Cambria Math" panose="02040503050406030204" pitchFamily="18" charset="0"/>
              </a:endParaRPr>
            </a:p>
            <a:p>
              <a:r>
                <a:rPr lang="pt-PT" sz="2500" b="0" i="0">
                  <a:latin typeface="Cambria Math" panose="02040503050406030204" pitchFamily="18" charset="0"/>
                </a:rPr>
                <a:t>Á𝑟𝑒𝑎 𝑑𝑜 𝑡𝑟𝑖â𝑛𝑔𝑢𝑙𝑜=((9−4)∗𝑓(9))/2=</a:t>
              </a:r>
              <a:endParaRPr lang="pt-PT" sz="2500"/>
            </a:p>
            <a:p>
              <a:endParaRPr lang="pt-PT" sz="2500"/>
            </a:p>
            <a:p>
              <a:r>
                <a:rPr lang="pt-PT" sz="2500" b="0" i="0">
                  <a:latin typeface="Cambria Math" panose="02040503050406030204" pitchFamily="18" charset="0"/>
                </a:rPr>
                <a:t>Á𝑟𝑒𝑎 𝑑𝑜 𝑡𝑟𝑎𝑝é𝑧𝑖𝑜=(𝑓(9)+𝑓(10))/2∗(10−9)=</a:t>
              </a:r>
              <a:endParaRPr lang="pt-PT" sz="2500" b="0"/>
            </a:p>
            <a:p>
              <a:endParaRPr lang="pt-PT" sz="2500" b="0" i="1">
                <a:latin typeface="Cambria Math" panose="02040503050406030204" pitchFamily="18" charset="0"/>
              </a:endParaRPr>
            </a:p>
            <a:p>
              <a:r>
                <a:rPr lang="pt-PT" sz="2500" b="0" i="0">
                  <a:latin typeface="Cambria Math" panose="02040503050406030204" pitchFamily="18" charset="0"/>
                </a:rPr>
                <a:t>Á𝑟𝑒𝑎 𝑡𝑜𝑡𝑎𝑙=Á𝑟𝑒𝑎 𝑑𝑜 𝑡𝑟𝑎𝑝é𝑧𝑖𝑜+Á𝑟𝑒𝑎 𝑑𝑜 𝑡𝑟𝑖â𝑛𝑔𝑢𝑙𝑜=</a:t>
              </a:r>
              <a:endParaRPr lang="pt-PT" sz="2500"/>
            </a:p>
          </xdr:txBody>
        </xdr:sp>
      </mc:Fallback>
    </mc:AlternateContent>
    <xdr:clientData/>
  </xdr:oneCellAnchor>
  <xdr:twoCellAnchor>
    <xdr:from>
      <xdr:col>22</xdr:col>
      <xdr:colOff>377825</xdr:colOff>
      <xdr:row>17</xdr:row>
      <xdr:rowOff>703791</xdr:rowOff>
    </xdr:from>
    <xdr:to>
      <xdr:col>27</xdr:col>
      <xdr:colOff>187325</xdr:colOff>
      <xdr:row>18</xdr:row>
      <xdr:rowOff>1057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DA8B0E-5FD8-E462-D8C2-D155E35B2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395817</xdr:colOff>
      <xdr:row>17</xdr:row>
      <xdr:rowOff>693209</xdr:rowOff>
    </xdr:from>
    <xdr:to>
      <xdr:col>33</xdr:col>
      <xdr:colOff>148167</xdr:colOff>
      <xdr:row>17</xdr:row>
      <xdr:rowOff>3435350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64098D6-0E04-F751-2943-E65761747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628650</xdr:colOff>
      <xdr:row>17</xdr:row>
      <xdr:rowOff>693209</xdr:rowOff>
    </xdr:from>
    <xdr:to>
      <xdr:col>39</xdr:col>
      <xdr:colOff>381000</xdr:colOff>
      <xdr:row>17</xdr:row>
      <xdr:rowOff>3435350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A6F4E0D-917F-A350-4CA7-12654096B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727075</xdr:colOff>
      <xdr:row>11</xdr:row>
      <xdr:rowOff>47625</xdr:rowOff>
    </xdr:from>
    <xdr:to>
      <xdr:col>2</xdr:col>
      <xdr:colOff>1819275</xdr:colOff>
      <xdr:row>11</xdr:row>
      <xdr:rowOff>47625</xdr:rowOff>
    </xdr:to>
    <xdr:pic>
      <xdr:nvPicPr>
        <xdr:cNvPr id="4" name="Picture 3" descr="page1image197648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075" y="2990850"/>
          <a:ext cx="604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4</xdr:row>
      <xdr:rowOff>0</xdr:rowOff>
    </xdr:from>
    <xdr:to>
      <xdr:col>8</xdr:col>
      <xdr:colOff>6330043</xdr:colOff>
      <xdr:row>4</xdr:row>
      <xdr:rowOff>0</xdr:rowOff>
    </xdr:to>
    <xdr:pic>
      <xdr:nvPicPr>
        <xdr:cNvPr id="5" name="Picture 4" descr="page1image197668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2600" y="1308100"/>
          <a:ext cx="600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585105</xdr:colOff>
      <xdr:row>8</xdr:row>
      <xdr:rowOff>159203</xdr:rowOff>
    </xdr:from>
    <xdr:ext cx="8281308" cy="3409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4694462" y="2526846"/>
              <a:ext cx="8281308" cy="3409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𝑋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𝑞𝑢𝑒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𝑟𝑒𝑝𝑟𝑒𝑠𝑒𝑛𝑡𝑎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𝑣𝑎𝑙𝑜𝑟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𝑒𝑚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𝑚𝑖𝑙h𝑎𝑟𝑒𝑠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𝑒𝑢𝑟𝑜𝑠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𝑒𝑠𝑡𝑎𝑏𝑒𝑙𝑒𝑐𝑖𝑚𝑒𝑛𝑡𝑜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1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𝑋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236 ,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64</m:t>
                            </m:r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&gt; 310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≤310 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200-000007000000}"/>
                </a:ext>
              </a:extLst>
            </xdr:cNvPr>
            <xdr:cNvSpPr txBox="1"/>
          </xdr:nvSpPr>
          <xdr:spPr>
            <a:xfrm>
              <a:off x="4694462" y="2526846"/>
              <a:ext cx="8281308" cy="3409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𝑋−𝑣.𝑎 𝑞𝑢𝑒 𝑟𝑒𝑝𝑟𝑒𝑠𝑒𝑛𝑡𝑎 𝑜 𝑣𝑎𝑙𝑜𝑟 𝑒𝑚 𝑚𝑖𝑙ℎ𝑎𝑟𝑒𝑠 𝑑𝑒 𝑒𝑢𝑟𝑜𝑠 𝑑𝑜 𝑒𝑠𝑡𝑎𝑏𝑒𝑙𝑒𝑐𝑖𝑚𝑒𝑛𝑡𝑜 1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𝑋~𝑁(236 ,〖 64〗^2 )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𝑃( 𝑋&gt; 310)=1−𝑃(𝑋 ≤310 )=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endParaRPr lang="pt-PT" sz="1800"/>
            </a:p>
          </xdr:txBody>
        </xdr:sp>
      </mc:Fallback>
    </mc:AlternateContent>
    <xdr:clientData/>
  </xdr:oneCellAnchor>
  <xdr:oneCellAnchor>
    <xdr:from>
      <xdr:col>0</xdr:col>
      <xdr:colOff>0</xdr:colOff>
      <xdr:row>19</xdr:row>
      <xdr:rowOff>88243</xdr:rowOff>
    </xdr:from>
    <xdr:ext cx="8626929" cy="4361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0" y="6184243"/>
              <a:ext cx="8626929" cy="4361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</a:rPr>
                      <m:t>𝐸𝑠𝑡𝑎𝑏𝑒𝑙𝑒𝑐𝑖𝑚𝑒𝑛𝑡𝑜</m:t>
                    </m:r>
                    <m:r>
                      <a:rPr lang="pt-PT" sz="2000" b="0" i="1">
                        <a:latin typeface="Cambria Math" panose="02040503050406030204" pitchFamily="18" charset="0"/>
                      </a:rPr>
                      <m:t> 2</m:t>
                    </m:r>
                  </m:oMath>
                </m:oMathPara>
              </a14:m>
              <a:endParaRPr lang="pt-PT" sz="2000" b="0" i="1">
                <a:latin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8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𝑞𝑢𝑒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𝑟𝑒𝑝𝑟𝑒𝑠𝑒𝑛𝑡𝑎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𝑣𝑎𝑙𝑜𝑟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𝑒𝑚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𝑚𝑖𝑙h𝑎𝑟𝑒𝑠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𝑒𝑢𝑟𝑜𝑠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𝑑𝑜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𝑒𝑠𝑡𝑎𝑏𝑒𝑙𝑒𝑐𝑖𝑚𝑒𝑛𝑡𝑜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 2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229 ,</m:t>
                        </m:r>
                        <m:sSup>
                          <m:sSup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54</m:t>
                            </m:r>
                          </m:e>
                          <m:sup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𝑇𝑒𝑜𝑟𝑒𝑚𝑎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𝑙𝑖𝑚𝑖𝑡𝑒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𝑐𝑒𝑛𝑡𝑟𝑎𝑙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nary>
                      <m:naryPr>
                        <m:chr m:val="∑"/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229,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sSup>
                      <m:sSup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54</m:t>
                        </m:r>
                      </m:e>
                      <m:sup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𝑃𝑎𝑟𝑎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10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𝑣𝑒𝑛𝑑𝑒𝑑𝑜𝑟𝑒𝑠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nary>
                      <m:naryPr>
                        <m:chr m:val="∑"/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sup>
                      <m:e>
                        <m:sSub>
                          <m:sSub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~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(229∗10 , </m:t>
                        </m:r>
                        <m:sSup>
                          <m:sSup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54</m:t>
                            </m:r>
                          </m:e>
                          <m:sup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∗10)</m:t>
                        </m:r>
                      </m:e>
                    </m:nary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2290 , 29160</m:t>
                        </m:r>
                      </m:e>
                    </m:d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200-000008000000}"/>
                </a:ext>
              </a:extLst>
            </xdr:cNvPr>
            <xdr:cNvSpPr txBox="1"/>
          </xdr:nvSpPr>
          <xdr:spPr>
            <a:xfrm>
              <a:off x="0" y="6184243"/>
              <a:ext cx="8626929" cy="4361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2000" b="0" i="0">
                  <a:latin typeface="Cambria Math" panose="02040503050406030204" pitchFamily="18" charset="0"/>
                </a:rPr>
                <a:t>𝐸𝑠𝑡𝑎𝑏𝑒𝑙𝑒𝑐𝑖𝑚𝑒𝑛𝑡𝑜 2</a:t>
              </a:r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:endParaRPr lang="pt-PT" sz="2000" b="0" i="1">
                <a:latin typeface="Cambria Math" panose="02040503050406030204" pitchFamily="18" charset="0"/>
              </a:endParaRPr>
            </a:p>
            <a:p>
              <a:r>
                <a:rPr lang="pt-PT" sz="1800" b="0" i="0">
                  <a:latin typeface="Cambria Math" panose="02040503050406030204" pitchFamily="18" charset="0"/>
                </a:rPr>
                <a:t>𝑋_2−𝑣.𝑎 𝑞𝑢𝑒 𝑟𝑒𝑝𝑟𝑒𝑠𝑒𝑛𝑡𝑎 𝑜 𝑣𝑎𝑙𝑜𝑟,𝑒𝑚 𝑚𝑖𝑙ℎ𝑎𝑟𝑒𝑠 𝑑𝑒 𝑒𝑢𝑟𝑜𝑠 𝑑𝑜 𝑒𝑠𝑡𝑎𝑏𝑒𝑙𝑒𝑐𝑖𝑚𝑒𝑛𝑡𝑜 2</a:t>
              </a:r>
              <a:endParaRPr lang="pt-PT" sz="1800" b="0" i="1">
                <a:latin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𝑋_2~𝑁(229 ,〖 54〗^2 )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𝑇𝑒𝑜𝑟𝑒𝑚𝑎 𝑑𝑒 𝑙𝑖𝑚𝑖𝑡𝑒 𝑐𝑒𝑛𝑡𝑟𝑎𝑙:∑24_(𝑖=1)^𝑛▒𝑋_𝑖 ~𝑁(𝑛229,𝑛〖54〗^2)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𝑃𝑎𝑟𝑎 10 𝑣𝑒𝑛𝑑𝑒𝑑𝑜𝑟𝑒𝑠:∑_(𝑖=1)^10▒〖𝑋_𝑖~𝑁(229∗10 , 〖54〗^2∗10)〗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𝑋_2~𝑁(2290 , 29160)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3197680</xdr:colOff>
      <xdr:row>19</xdr:row>
      <xdr:rowOff>114492</xdr:rowOff>
    </xdr:from>
    <xdr:ext cx="8817428" cy="43894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8150680" y="6210492"/>
              <a:ext cx="8817428" cy="4389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</a:rPr>
                      <m:t>𝐸𝑠𝑡𝑎𝑏𝑒𝑙𝑒𝑐𝑖𝑚𝑒𝑛𝑡𝑜</m:t>
                    </m:r>
                    <m:r>
                      <a:rPr lang="pt-PT" sz="2000" b="0" i="1">
                        <a:latin typeface="Cambria Math" panose="02040503050406030204" pitchFamily="18" charset="0"/>
                      </a:rPr>
                      <m:t> 3</m:t>
                    </m:r>
                  </m:oMath>
                </m:oMathPara>
              </a14:m>
              <a:endParaRPr lang="pt-PT" sz="2000" b="0" i="1">
                <a:latin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.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𝑞𝑢𝑒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𝑟𝑒𝑝𝑟𝑒𝑠𝑒𝑛𝑡𝑎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𝑜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𝑣𝑎𝑙𝑜𝑟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,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𝑒𝑚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𝑚𝑖𝑙h𝑎𝑟𝑒𝑠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𝑑𝑒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𝑒𝑢𝑟𝑜𝑠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𝑑𝑜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𝑒𝑠𝑡𝑎𝑏𝑒𝑙𝑒𝑐𝑖𝑚𝑒𝑛𝑡𝑜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</a:rPr>
                      <m:t> 3</m:t>
                    </m:r>
                  </m:oMath>
                </m:oMathPara>
              </a14:m>
              <a:endParaRPr kumimoji="0" lang="pt-PT" sz="18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193 ,</m:t>
                        </m:r>
                        <m:sSup>
                          <m:sSup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64</m:t>
                            </m:r>
                          </m:e>
                          <m:sup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𝑇𝑒𝑜𝑟𝑒𝑚𝑎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𝑙𝑖𝑚𝑖𝑡𝑒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𝑐𝑒𝑛𝑡𝑟𝑎𝑙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nary>
                      <m:naryPr>
                        <m:chr m:val="∑"/>
                        <m:ctrlPr>
                          <a:rPr kumimoji="0" lang="pt-PT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kumimoji="0" lang="pt-PT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kumimoji="0" lang="pt-PT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0" lang="pt-PT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0" lang="pt-PT" sz="20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0" lang="pt-PT" sz="20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kumimoji="0" lang="pt-PT" sz="20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193,</m:t>
                    </m:r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sSup>
                      <m:sSupPr>
                        <m:ctrlPr>
                          <a:rPr kumimoji="0" lang="pt-PT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pt-PT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64</m:t>
                        </m:r>
                      </m:e>
                      <m:sup>
                        <m:r>
                          <a:rPr kumimoji="0" lang="pt-PT" sz="20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0" lang="pt-PT" sz="20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kumimoji="0" lang="pt-PT" sz="20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𝑃𝑎𝑟𝑎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10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𝑣𝑒𝑛𝑑𝑒𝑑𝑜𝑟𝑒𝑠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nary>
                      <m:naryPr>
                        <m:chr m:val="∑"/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sup>
                      <m:e>
                        <m:sSub>
                          <m:sSub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~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(193∗10 , </m:t>
                        </m:r>
                        <m:sSup>
                          <m:sSup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64</m:t>
                            </m:r>
                          </m:e>
                          <m:sup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∗10)</m:t>
                        </m:r>
                      </m:e>
                    </m:nary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1930 , 40960</m:t>
                        </m:r>
                      </m:e>
                    </m:d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200-000009000000}"/>
                </a:ext>
              </a:extLst>
            </xdr:cNvPr>
            <xdr:cNvSpPr txBox="1"/>
          </xdr:nvSpPr>
          <xdr:spPr>
            <a:xfrm>
              <a:off x="8150680" y="6210492"/>
              <a:ext cx="8817428" cy="4389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2000" b="0" i="0">
                  <a:latin typeface="Cambria Math" panose="02040503050406030204" pitchFamily="18" charset="0"/>
                </a:rPr>
                <a:t>𝐸𝑠𝑡𝑎𝑏𝑒𝑙𝑒𝑐𝑖𝑚𝑒𝑛𝑡𝑜 3</a:t>
              </a:r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:endParaRPr lang="pt-PT" sz="2000" b="0" i="1">
                <a:latin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𝑋_3−𝑣.𝑎 𝑞𝑢𝑒 𝑟𝑒𝑝𝑟𝑒𝑠𝑒𝑛𝑡𝑎 𝑜 𝑣𝑎𝑙𝑜𝑟,𝑒𝑚 𝑚𝑖𝑙ℎ𝑎𝑟𝑒𝑠 𝑑𝑒 𝑒𝑢𝑟𝑜𝑠, 𝑑𝑜 𝑒𝑠𝑡𝑎𝑏𝑒𝑙𝑒𝑐𝑖𝑚𝑒𝑛𝑡𝑜 3</a:t>
              </a:r>
              <a:endParaRPr kumimoji="0" lang="pt-PT" sz="18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mbria Math" panose="02040503050406030204" pitchFamily="18" charset="0"/>
              </a:endParaRPr>
            </a:p>
            <a:p>
              <a:pPr/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𝑋_3~𝑁(193 ,〖 64〗^2 )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PT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𝑇𝑒𝑜𝑟𝑒𝑚𝑎 𝑑𝑒 𝑙𝑖𝑚𝑖𝑡𝑒 𝑐𝑒𝑛𝑡𝑟𝑎𝑙:∑_(𝑖=1)^𝑛▒𝑋_𝑖 ~𝑁(𝑛193,𝑛〖64〗^2)</a:t>
              </a:r>
              <a:endParaRPr kumimoji="0" lang="pt-PT" sz="20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𝑃𝑎𝑟𝑎 10 𝑣𝑒𝑛𝑑𝑒𝑑𝑜𝑟𝑒𝑠:∑_(𝑖=1)^10▒〖𝑋_𝑖~𝑁(193∗10 , 〖64〗^2∗10)〗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𝑋_3~𝑁(1930 , 40960)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2027463</xdr:colOff>
      <xdr:row>40</xdr:row>
      <xdr:rowOff>8936</xdr:rowOff>
    </xdr:from>
    <xdr:ext cx="12804323" cy="4821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2027463" y="10391186"/>
              <a:ext cx="12804323" cy="4821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endParaRPr lang="pt-PT" sz="1800" b="0" i="1">
                <a:latin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&gt;</m:t>
                        </m:r>
                        <m:sSub>
                          <m:sSub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e>
                    </m:d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&gt;0</m:t>
                        </m:r>
                      </m:e>
                    </m:d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2000" b="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                  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𝑈𝑚𝑎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𝑣𝑒𝑧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𝑞𝑢𝑒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40≥30 ,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𝑝𝑒𝑙𝑜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𝑡𝑒𝑜𝑟𝑒𝑚𝑎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𝑑𝑜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𝑙𝑖𝑚𝑖𝑡𝑒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𝑐𝑒𝑛𝑡𝑟𝑎𝑙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𝑒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𝑎𝑑𝑖𝑡𝑖𝑣𝑖𝑑𝑎𝑑𝑒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𝑑𝑎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20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𝑁𝑜𝑟𝑚𝑎𝑙</m:t>
                  </m:r>
                </m:oMath>
              </a14:m>
              <a:r>
                <a:rPr lang="pt-PT" sz="20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 tem-se:</a:t>
              </a: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𝑊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2290−1930, 29 160+40960</m:t>
                        </m:r>
                      </m:e>
                    </m:d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𝑊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360 , 70120</m:t>
                        </m:r>
                      </m:e>
                    </m:d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=1−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≤0</m:t>
                        </m:r>
                      </m:e>
                    </m:d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200-00000B000000}"/>
                </a:ext>
              </a:extLst>
            </xdr:cNvPr>
            <xdr:cNvSpPr txBox="1"/>
          </xdr:nvSpPr>
          <xdr:spPr>
            <a:xfrm>
              <a:off x="2027463" y="10391186"/>
              <a:ext cx="12804323" cy="4821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endParaRPr lang="pt-PT" sz="1800" b="0" i="1">
                <a:latin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𝑃(𝑋_2&gt;𝑋_3 )=𝑃(𝑋_2−𝑋_3&gt;0)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PT" sz="20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                    𝑈𝑚𝑎 𝑣𝑒𝑧 𝑞𝑢𝑒 40≥30 ,𝑝𝑒𝑙𝑜 𝑡𝑒𝑜𝑟𝑒𝑚𝑎 𝑑𝑜 𝑙𝑖𝑚𝑖𝑡𝑒 𝑐𝑒𝑛𝑡𝑟𝑎𝑙 𝑒 𝑎𝑑𝑖𝑡𝑖𝑣𝑖𝑑𝑎𝑑𝑒 𝑑𝑎 𝑁𝑜𝑟𝑚𝑎𝑙</a:t>
              </a:r>
              <a:r>
                <a:rPr lang="pt-PT" sz="20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 tem-se:</a:t>
              </a: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〖𝑊=𝑋〗_2−𝑋_3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𝑊~ 𝑁(2290−1930, 29 160+40960)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𝑊~ 𝑁(360 , 70120)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𝑃(𝑊&gt;0)=1−𝑃(𝑊 ≤0)=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1102179</xdr:colOff>
      <xdr:row>9</xdr:row>
      <xdr:rowOff>176894</xdr:rowOff>
    </xdr:from>
    <xdr:ext cx="8281308" cy="3409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14423572" y="2748644"/>
              <a:ext cx="8281308" cy="3409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𝑞𝑢𝑒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𝑟𝑒𝑝𝑟𝑒𝑠𝑒𝑛𝑡𝑎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𝑣𝑎𝑙𝑜𝑟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𝑒𝑚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𝑚𝑖𝑙h𝑎𝑟𝑒𝑠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𝑒𝑢𝑟𝑜𝑠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𝑒𝑠𝑡𝑎𝑏𝑒𝑙𝑒𝑐𝑖𝑚𝑒𝑛𝑡𝑜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2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229 ,</m:t>
                        </m:r>
                        <m:sSup>
                          <m:sSup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54</m:t>
                            </m:r>
                          </m:e>
                          <m:sup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&gt; 310</m:t>
                        </m:r>
                      </m:e>
                    </m:d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=1−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≤310 </m:t>
                        </m:r>
                      </m:e>
                    </m:d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200-000007000000}"/>
                </a:ext>
              </a:extLst>
            </xdr:cNvPr>
            <xdr:cNvSpPr txBox="1"/>
          </xdr:nvSpPr>
          <xdr:spPr>
            <a:xfrm>
              <a:off x="14423572" y="2748644"/>
              <a:ext cx="8281308" cy="3409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𝑌−𝑣.𝑎 𝑞𝑢𝑒 𝑟𝑒𝑝𝑟𝑒𝑠𝑒𝑛𝑡𝑎 𝑜 𝑣𝑎𝑙𝑜𝑟 𝑒𝑚 𝑚𝑖𝑙ℎ𝑎𝑟𝑒𝑠 𝑑𝑒 𝑒𝑢𝑟𝑜𝑠 𝑑𝑜 𝑒𝑠𝑡𝑎𝑏𝑒𝑙𝑒𝑐𝑖𝑚𝑒𝑛𝑡𝑜 2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𝑌~𝑁(229 ,〖 54〗^2 )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𝑃( 𝑌&gt; 310)=1−𝑃(𝑌 ≤310 )=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endParaRPr lang="pt-PT" sz="1800"/>
            </a:p>
          </xdr:txBody>
        </xdr:sp>
      </mc:Fallback>
    </mc:AlternateContent>
    <xdr:clientData/>
  </xdr:oneCellAnchor>
  <xdr:oneCellAnchor>
    <xdr:from>
      <xdr:col>7</xdr:col>
      <xdr:colOff>734786</xdr:colOff>
      <xdr:row>9</xdr:row>
      <xdr:rowOff>1</xdr:rowOff>
    </xdr:from>
    <xdr:ext cx="8281308" cy="19458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24356786" y="2571751"/>
              <a:ext cx="8281308" cy="1945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𝑍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𝑞𝑢𝑒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𝑟𝑒𝑝𝑟𝑒𝑠𝑒𝑛𝑡𝑎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𝑣𝑎𝑙𝑜𝑟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𝑒𝑚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𝑚𝑖𝑙h𝑎𝑟𝑒𝑠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𝑒𝑢𝑟𝑜𝑠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𝑒𝑠𝑡𝑎𝑏𝑒𝑙𝑒𝑐𝑖𝑚𝑒𝑛𝑡𝑜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3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𝑍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193 ,</m:t>
                        </m:r>
                        <m:sSup>
                          <m:sSupPr>
                            <m:ctrlP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64</m:t>
                            </m:r>
                          </m:e>
                          <m:sup>
                            <m:r>
                              <a:rPr lang="pt-P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&gt; 310</m:t>
                        </m:r>
                      </m:e>
                    </m:d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=1−</m:t>
                    </m:r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  <m:r>
                          <a:rPr lang="pt-PT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≤310 </m:t>
                        </m:r>
                      </m:e>
                    </m:d>
                    <m:r>
                      <a:rPr lang="pt-PT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200-000007000000}"/>
                </a:ext>
              </a:extLst>
            </xdr:cNvPr>
            <xdr:cNvSpPr txBox="1"/>
          </xdr:nvSpPr>
          <xdr:spPr>
            <a:xfrm>
              <a:off x="24356786" y="2571751"/>
              <a:ext cx="8281308" cy="1945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𝑍−𝑣.𝑎 𝑞𝑢𝑒 𝑟𝑒𝑝𝑟𝑒𝑠𝑒𝑛𝑡𝑎 𝑜 𝑣𝑎𝑙𝑜𝑟 𝑒𝑚 𝑚𝑖𝑙ℎ𝑎𝑟𝑒𝑠 𝑑𝑒 𝑒𝑢𝑟𝑜𝑠 𝑑𝑜 𝑒𝑠𝑡𝑎𝑏𝑒𝑙𝑒𝑐𝑖𝑚𝑒𝑛𝑡𝑜 3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𝑍~𝑁(193 ,〖 64〗^2 )</a:t>
              </a:r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20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𝑃( 𝑍&gt; 310)=1−𝑃(𝑍 ≤310 )=</a:t>
              </a:r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8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endParaRPr lang="pt-PT" sz="18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81643</xdr:colOff>
      <xdr:row>13</xdr:row>
      <xdr:rowOff>190499</xdr:rowOff>
    </xdr:from>
    <xdr:ext cx="4331186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/>
          </xdr:nvSpPr>
          <xdr:spPr>
            <a:xfrm>
              <a:off x="4191000" y="3864428"/>
              <a:ext cx="4331186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𝑉𝑎𝑙𝑜𝑟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𝑒𝑠𝑝𝑒𝑟𝑎𝑑𝑜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pt-PT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06000000}"/>
                </a:ext>
              </a:extLst>
            </xdr:cNvPr>
            <xdr:cNvSpPr txBox="1"/>
          </xdr:nvSpPr>
          <xdr:spPr>
            <a:xfrm>
              <a:off x="4191000" y="3864428"/>
              <a:ext cx="4331186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𝑉𝑎𝑙𝑜𝑟 𝑒𝑠𝑝𝑒𝑟𝑎𝑑𝑜:</a:t>
              </a:r>
              <a:r>
                <a:rPr lang="pt-PT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=𝐸(𝑋)=∑_(𝑖=1)^𝑛▒〖𝑥_𝑖  𝑓(𝑥_𝑖 )=〗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1904999</xdr:colOff>
      <xdr:row>3</xdr:row>
      <xdr:rowOff>1</xdr:rowOff>
    </xdr:from>
    <xdr:ext cx="2146934" cy="405432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857999" y="1537608"/>
          <a:ext cx="2146934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 b="1"/>
            <a:t>Estabelecimento</a:t>
          </a:r>
          <a:r>
            <a:rPr lang="pt-PT" sz="2000" b="1" baseline="0"/>
            <a:t> 1</a:t>
          </a:r>
          <a:endParaRPr lang="pt-PT" sz="2000" b="1"/>
        </a:p>
      </xdr:txBody>
    </xdr:sp>
    <xdr:clientData/>
  </xdr:oneCellAnchor>
  <xdr:oneCellAnchor>
    <xdr:from>
      <xdr:col>1</xdr:col>
      <xdr:colOff>176891</xdr:colOff>
      <xdr:row>16</xdr:row>
      <xdr:rowOff>204105</xdr:rowOff>
    </xdr:from>
    <xdr:ext cx="5796644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 txBox="1"/>
          </xdr:nvSpPr>
          <xdr:spPr>
            <a:xfrm>
              <a:off x="4286248" y="4585605"/>
              <a:ext cx="5796644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𝑉𝑎𝑟𝑖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â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𝑛𝑐𝑖𝑎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: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</m:d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d>
                              <m:d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</m:d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06000000}"/>
                </a:ext>
              </a:extLst>
            </xdr:cNvPr>
            <xdr:cNvSpPr txBox="1"/>
          </xdr:nvSpPr>
          <xdr:spPr>
            <a:xfrm>
              <a:off x="4286248" y="4585605"/>
              <a:ext cx="5796644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𝑉𝑎𝑟𝑖â𝑛𝑐𝑖𝑎 :𝑉(𝑋)= ∑24_(𝑖=1)^𝑛▒〖(𝑥_𝑖−𝜇)^2 𝑓(𝑥_𝑖 )=𝐸(𝑋^2 )−〖𝐸(𝑋)〗^2=〗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9</xdr:col>
      <xdr:colOff>449036</xdr:colOff>
      <xdr:row>13</xdr:row>
      <xdr:rowOff>190500</xdr:rowOff>
    </xdr:from>
    <xdr:ext cx="4331186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/>
          </xdr:nvSpPr>
          <xdr:spPr>
            <a:xfrm>
              <a:off x="13090072" y="4218214"/>
              <a:ext cx="4331186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𝑉𝑎𝑙𝑜𝑟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𝑒𝑠𝑝𝑒𝑟𝑎𝑑𝑜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pt-PT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06000000}"/>
                </a:ext>
              </a:extLst>
            </xdr:cNvPr>
            <xdr:cNvSpPr txBox="1"/>
          </xdr:nvSpPr>
          <xdr:spPr>
            <a:xfrm>
              <a:off x="13090072" y="4218214"/>
              <a:ext cx="4331186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𝑉𝑎𝑙𝑜𝑟 𝑒𝑠𝑝𝑒𝑟𝑎𝑑𝑜:</a:t>
              </a:r>
              <a:r>
                <a:rPr lang="pt-PT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=𝐸(𝑋)=∑_(𝑖=1)^𝑛▒〖𝑥_𝑖  𝑓(𝑥_𝑖 )=〗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9</xdr:col>
      <xdr:colOff>435429</xdr:colOff>
      <xdr:row>17</xdr:row>
      <xdr:rowOff>0</xdr:rowOff>
    </xdr:from>
    <xdr:ext cx="616403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/>
          </xdr:nvSpPr>
          <xdr:spPr>
            <a:xfrm>
              <a:off x="13076465" y="4939393"/>
              <a:ext cx="616403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𝑉𝑎𝑟𝑖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â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𝑛𝑐𝑖𝑎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: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</m:d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d>
                              <m:d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</m:d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06000000}"/>
                </a:ext>
              </a:extLst>
            </xdr:cNvPr>
            <xdr:cNvSpPr txBox="1"/>
          </xdr:nvSpPr>
          <xdr:spPr>
            <a:xfrm>
              <a:off x="13076465" y="4939393"/>
              <a:ext cx="616403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𝑉𝑎𝑟𝑖â𝑛𝑐𝑖𝑎 :𝑉(𝑋)= ∑24_(𝑖=1)^𝑛▒〖(𝑥_𝑖−𝜇)^2 𝑓(𝑥_𝑖 )=𝐸(𝑋^2 )−〖𝐸(𝑋)〗^2=〗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27214</xdr:colOff>
      <xdr:row>2</xdr:row>
      <xdr:rowOff>557893</xdr:rowOff>
    </xdr:from>
    <xdr:ext cx="2146934" cy="405432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5416893" y="1524000"/>
          <a:ext cx="2146934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 b="1"/>
            <a:t>Estabelecimento</a:t>
          </a:r>
          <a:r>
            <a:rPr lang="pt-PT" sz="2000" b="1" baseline="0"/>
            <a:t> 2</a:t>
          </a:r>
          <a:endParaRPr lang="pt-PT" sz="2000" b="1"/>
        </a:p>
      </xdr:txBody>
    </xdr:sp>
    <xdr:clientData/>
  </xdr:oneCellAnchor>
  <xdr:oneCellAnchor>
    <xdr:from>
      <xdr:col>19</xdr:col>
      <xdr:colOff>0</xdr:colOff>
      <xdr:row>14</xdr:row>
      <xdr:rowOff>0</xdr:rowOff>
    </xdr:from>
    <xdr:ext cx="5238750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 txBox="1"/>
          </xdr:nvSpPr>
          <xdr:spPr>
            <a:xfrm>
              <a:off x="22397357" y="4231821"/>
              <a:ext cx="5238750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𝑉𝑎𝑙𝑜𝑟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𝑒𝑠𝑝𝑒𝑟𝑎𝑑𝑜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pt-PT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06000000}"/>
                </a:ext>
              </a:extLst>
            </xdr:cNvPr>
            <xdr:cNvSpPr txBox="1"/>
          </xdr:nvSpPr>
          <xdr:spPr>
            <a:xfrm>
              <a:off x="22397357" y="4231821"/>
              <a:ext cx="5238750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𝑉𝑎𝑙𝑜𝑟 𝑒𝑠𝑝𝑒𝑟𝑎𝑑𝑜:</a:t>
              </a:r>
              <a:r>
                <a:rPr lang="pt-PT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=𝐸(𝑋)=∑_(𝑖=1)^𝑛▒〖𝑥_𝑖  𝑓(𝑥_𝑖 )=〗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530679</xdr:colOff>
      <xdr:row>17</xdr:row>
      <xdr:rowOff>0</xdr:rowOff>
    </xdr:from>
    <xdr:ext cx="616403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 txBox="1"/>
          </xdr:nvSpPr>
          <xdr:spPr>
            <a:xfrm>
              <a:off x="22247679" y="4939393"/>
              <a:ext cx="616403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𝑉𝑎𝑟𝑖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â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𝑛𝑐𝑖𝑎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:</m:t>
                    </m:r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t-PT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</m:d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d>
                              <m:dPr>
                                <m:ctrlP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PT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</m:d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06000000}"/>
                </a:ext>
              </a:extLst>
            </xdr:cNvPr>
            <xdr:cNvSpPr txBox="1"/>
          </xdr:nvSpPr>
          <xdr:spPr>
            <a:xfrm>
              <a:off x="22247679" y="4939393"/>
              <a:ext cx="616403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𝑉𝑎𝑟𝑖â𝑛𝑐𝑖𝑎 :𝑉(𝑋)= ∑24_(𝑖=1)^𝑛▒〖(𝑥_𝑖−𝜇)^2 𝑓(𝑥_𝑖 )=𝐸(𝑋^2 )−〖𝐸(𝑋)〗^2=〗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761999</xdr:colOff>
      <xdr:row>2</xdr:row>
      <xdr:rowOff>557894</xdr:rowOff>
    </xdr:from>
    <xdr:ext cx="2146934" cy="405432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25077963" y="1524001"/>
          <a:ext cx="2146934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 b="1"/>
            <a:t>Estabelecimento</a:t>
          </a:r>
          <a:r>
            <a:rPr lang="pt-PT" sz="2000" b="1" baseline="0"/>
            <a:t> 3</a:t>
          </a:r>
          <a:endParaRPr lang="pt-PT" sz="2000" b="1"/>
        </a:p>
      </xdr:txBody>
    </xdr:sp>
    <xdr:clientData/>
  </xdr:oneCellAnchor>
  <xdr:oneCellAnchor>
    <xdr:from>
      <xdr:col>2</xdr:col>
      <xdr:colOff>1959428</xdr:colOff>
      <xdr:row>24</xdr:row>
      <xdr:rowOff>108857</xdr:rowOff>
    </xdr:from>
    <xdr:ext cx="2146934" cy="405432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6912428" y="7130143"/>
          <a:ext cx="2146934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 b="1"/>
            <a:t>Estabelecimento</a:t>
          </a:r>
          <a:r>
            <a:rPr lang="pt-PT" sz="2000" b="1" baseline="0"/>
            <a:t> 1</a:t>
          </a:r>
          <a:endParaRPr lang="pt-PT" sz="2000" b="1"/>
        </a:p>
      </xdr:txBody>
    </xdr:sp>
    <xdr:clientData/>
  </xdr:oneCellAnchor>
  <xdr:oneCellAnchor>
    <xdr:from>
      <xdr:col>1</xdr:col>
      <xdr:colOff>536121</xdr:colOff>
      <xdr:row>32</xdr:row>
      <xdr:rowOff>66676</xdr:rowOff>
    </xdr:from>
    <xdr:ext cx="6381170" cy="865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4645478" y="8720819"/>
              <a:ext cx="6381170" cy="865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𝑃𝑎𝑟𝑎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40 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𝑣𝑒𝑛𝑑𝑒𝑑𝑜𝑟𝑒𝑠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nary>
                      <m:naryPr>
                        <m:chr m:val="∑"/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40</m:t>
                        </m:r>
                      </m:sup>
                      <m:e>
                        <m:sSub>
                          <m:sSubPr>
                            <m:ctrlP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~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(2,4067∗40 , 0,9686∗40)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03000000}"/>
                </a:ext>
              </a:extLst>
            </xdr:cNvPr>
            <xdr:cNvSpPr txBox="1"/>
          </xdr:nvSpPr>
          <xdr:spPr>
            <a:xfrm>
              <a:off x="4645478" y="8720819"/>
              <a:ext cx="6381170" cy="865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𝑃𝑎𝑟𝑎 40 𝑣𝑒𝑛𝑑𝑒𝑑𝑜𝑟𝑒𝑠:∑_(𝑖=1)^40▒〖𝑋_𝑖~𝑇(2,4067∗40 , 0,9686∗40)〗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775609</xdr:colOff>
      <xdr:row>27</xdr:row>
      <xdr:rowOff>13606</xdr:rowOff>
    </xdr:from>
    <xdr:ext cx="5980868" cy="405432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4884966" y="7647213"/>
          <a:ext cx="598086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/>
            <a:t>T- </a:t>
          </a:r>
          <a:r>
            <a:rPr lang="pt-PT" sz="2000" baseline="0"/>
            <a:t> v.a que representa a comissão do estabelecimento 1</a:t>
          </a:r>
          <a:endParaRPr lang="pt-PT" sz="2000"/>
        </a:p>
      </xdr:txBody>
    </xdr:sp>
    <xdr:clientData/>
  </xdr:oneCellAnchor>
  <xdr:oneCellAnchor>
    <xdr:from>
      <xdr:col>2</xdr:col>
      <xdr:colOff>1583870</xdr:colOff>
      <xdr:row>29</xdr:row>
      <xdr:rowOff>189140</xdr:rowOff>
    </xdr:from>
    <xdr:ext cx="2483309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SpPr txBox="1"/>
          </xdr:nvSpPr>
          <xdr:spPr>
            <a:xfrm>
              <a:off x="6536870" y="8230961"/>
              <a:ext cx="2483309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~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2,4067 ,0,9686</m:t>
                        </m:r>
                      </m:e>
                    </m: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14000000}"/>
                </a:ext>
              </a:extLst>
            </xdr:cNvPr>
            <xdr:cNvSpPr txBox="1"/>
          </xdr:nvSpPr>
          <xdr:spPr>
            <a:xfrm>
              <a:off x="6536870" y="8230961"/>
              <a:ext cx="2483309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𝑇~𝑁(2,4067 ,0,9686)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1461406</xdr:colOff>
      <xdr:row>37</xdr:row>
      <xdr:rowOff>80284</xdr:rowOff>
    </xdr:from>
    <xdr:ext cx="2483309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 txBox="1"/>
          </xdr:nvSpPr>
          <xdr:spPr>
            <a:xfrm>
              <a:off x="6414406" y="9754963"/>
              <a:ext cx="2483309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~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96,268 ,38,744</m:t>
                        </m:r>
                      </m:e>
                    </m:d>
                  </m:oMath>
                </m:oMathPara>
              </a14:m>
              <a:endParaRPr lang="pt-PT" sz="12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15000000}"/>
                </a:ext>
              </a:extLst>
            </xdr:cNvPr>
            <xdr:cNvSpPr txBox="1"/>
          </xdr:nvSpPr>
          <xdr:spPr>
            <a:xfrm>
              <a:off x="6414406" y="9754963"/>
              <a:ext cx="2483309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𝑇~𝑁(96,268 ,38,744)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2</xdr:col>
      <xdr:colOff>1189265</xdr:colOff>
      <xdr:row>43</xdr:row>
      <xdr:rowOff>12248</xdr:rowOff>
    </xdr:from>
    <xdr:ext cx="3753272" cy="500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 txBox="1"/>
          </xdr:nvSpPr>
          <xdr:spPr>
            <a:xfrm>
              <a:off x="6142265" y="11006819"/>
              <a:ext cx="375327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&gt;200</m:t>
                        </m:r>
                      </m:e>
                    </m:d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≤200</m:t>
                        </m:r>
                      </m:e>
                    </m:d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pt-PT" sz="2000">
                <a:effectLst/>
              </a:endParaRPr>
            </a:p>
            <a:p>
              <a:endParaRPr lang="pt-PT" sz="12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300-000016000000}"/>
                </a:ext>
              </a:extLst>
            </xdr:cNvPr>
            <xdr:cNvSpPr txBox="1"/>
          </xdr:nvSpPr>
          <xdr:spPr>
            <a:xfrm>
              <a:off x="6142265" y="11006819"/>
              <a:ext cx="375327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𝑃(𝑇&gt;200)=1−𝑃(𝑇 ≤200)=</a:t>
              </a:r>
              <a:endParaRPr lang="pt-PT" sz="2000">
                <a:effectLst/>
              </a:endParaRPr>
            </a:p>
            <a:p>
              <a:endParaRPr lang="pt-PT" sz="1200"/>
            </a:p>
          </xdr:txBody>
        </xdr:sp>
      </mc:Fallback>
    </mc:AlternateContent>
    <xdr:clientData/>
  </xdr:oneCellAnchor>
  <xdr:oneCellAnchor>
    <xdr:from>
      <xdr:col>1</xdr:col>
      <xdr:colOff>231322</xdr:colOff>
      <xdr:row>40</xdr:row>
      <xdr:rowOff>13607</xdr:rowOff>
    </xdr:from>
    <xdr:ext cx="7688036" cy="358431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4340679" y="10300607"/>
          <a:ext cx="7688036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7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Uma vez que é ultrapassar um valor de comissões total superior a 200 mil euros</a:t>
          </a:r>
          <a:endParaRPr lang="pt-PT" sz="1700"/>
        </a:p>
      </xdr:txBody>
    </xdr:sp>
    <xdr:clientData/>
  </xdr:oneCellAnchor>
  <xdr:oneCellAnchor>
    <xdr:from>
      <xdr:col>11</xdr:col>
      <xdr:colOff>1170214</xdr:colOff>
      <xdr:row>25</xdr:row>
      <xdr:rowOff>54428</xdr:rowOff>
    </xdr:from>
    <xdr:ext cx="2146934" cy="405432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6559893" y="7279821"/>
          <a:ext cx="2146934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 b="1"/>
            <a:t>Estabelecimento</a:t>
          </a:r>
          <a:r>
            <a:rPr lang="pt-PT" sz="2000" b="1" baseline="0"/>
            <a:t> 2</a:t>
          </a:r>
          <a:endParaRPr lang="pt-PT" sz="2000" b="1"/>
        </a:p>
      </xdr:txBody>
    </xdr:sp>
    <xdr:clientData/>
  </xdr:oneCellAnchor>
  <xdr:oneCellAnchor>
    <xdr:from>
      <xdr:col>10</xdr:col>
      <xdr:colOff>1005566</xdr:colOff>
      <xdr:row>28</xdr:row>
      <xdr:rowOff>13606</xdr:rowOff>
    </xdr:from>
    <xdr:ext cx="5980868" cy="405432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4490245" y="7851320"/>
          <a:ext cx="598086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/>
            <a:t>Y- </a:t>
          </a:r>
          <a:r>
            <a:rPr lang="pt-PT" sz="2000" baseline="0"/>
            <a:t> v.a que representa a comissão do estabelecimento 2</a:t>
          </a:r>
          <a:endParaRPr lang="pt-PT" sz="2000"/>
        </a:p>
      </xdr:txBody>
    </xdr:sp>
    <xdr:clientData/>
  </xdr:oneCellAnchor>
  <xdr:oneCellAnchor>
    <xdr:from>
      <xdr:col>11</xdr:col>
      <xdr:colOff>830036</xdr:colOff>
      <xdr:row>30</xdr:row>
      <xdr:rowOff>163285</xdr:rowOff>
    </xdr:from>
    <xdr:ext cx="2392001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00000000-0008-0000-0300-00001A000000}"/>
                </a:ext>
              </a:extLst>
            </xdr:cNvPr>
            <xdr:cNvSpPr txBox="1"/>
          </xdr:nvSpPr>
          <xdr:spPr>
            <a:xfrm>
              <a:off x="16219715" y="8409214"/>
              <a:ext cx="239200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20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Y</a:t>
              </a:r>
              <a14:m>
                <m:oMath xmlns:m="http://schemas.openxmlformats.org/officeDocument/2006/math">
                  <m:r>
                    <a:rPr lang="pt-PT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~</m:t>
                  </m:r>
                  <m:r>
                    <a:rPr lang="pt-PT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</m:t>
                  </m:r>
                  <m:d>
                    <m:dPr>
                      <m:ctrlPr>
                        <a:rPr lang="pt-P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pt-P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2,4095 ,0,7741</m:t>
                      </m:r>
                    </m:e>
                  </m:d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00000000-0008-0000-0300-00001A000000}"/>
                </a:ext>
              </a:extLst>
            </xdr:cNvPr>
            <xdr:cNvSpPr txBox="1"/>
          </xdr:nvSpPr>
          <xdr:spPr>
            <a:xfrm>
              <a:off x="16219715" y="8409214"/>
              <a:ext cx="239200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20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Y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~𝑁(2,4095 ,0,7741)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634092</xdr:colOff>
      <xdr:row>32</xdr:row>
      <xdr:rowOff>151040</xdr:rowOff>
    </xdr:from>
    <xdr:ext cx="6383671" cy="865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SpPr txBox="1"/>
          </xdr:nvSpPr>
          <xdr:spPr>
            <a:xfrm>
              <a:off x="14118771" y="8805183"/>
              <a:ext cx="6383671" cy="865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𝑃𝑎𝑟𝑎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40 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𝑣𝑒𝑛𝑑𝑒𝑑𝑜𝑟𝑒𝑠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nary>
                      <m:naryPr>
                        <m:chr m:val="∑"/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40</m:t>
                        </m:r>
                      </m:sup>
                      <m:e>
                        <m:sSub>
                          <m:sSubPr>
                            <m:ctrlP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~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(2,4095∗40 , 0,7741∗40)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SpPr txBox="1"/>
          </xdr:nvSpPr>
          <xdr:spPr>
            <a:xfrm>
              <a:off x="14118771" y="8805183"/>
              <a:ext cx="6383671" cy="865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𝑃𝑎𝑟𝑎 40 𝑣𝑒𝑛𝑑𝑒𝑑𝑜𝑟𝑒𝑠:∑_(𝑖=1)^40▒〖𝑋_𝑖~𝑌(2,4095∗40 , 0,7741∗40)〗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1300841</xdr:colOff>
      <xdr:row>38</xdr:row>
      <xdr:rowOff>110221</xdr:rowOff>
    </xdr:from>
    <xdr:ext cx="2245102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SpPr txBox="1"/>
          </xdr:nvSpPr>
          <xdr:spPr>
            <a:xfrm>
              <a:off x="25616805" y="9989007"/>
              <a:ext cx="224510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</a:t>
              </a:r>
              <a14:m>
                <m:oMath xmlns:m="http://schemas.openxmlformats.org/officeDocument/2006/math">
                  <m:r>
                    <a:rPr lang="pt-PT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~</m:t>
                  </m:r>
                  <m:r>
                    <a:rPr lang="pt-PT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</m:t>
                  </m:r>
                  <m:d>
                    <m:dPr>
                      <m:ctrlPr>
                        <a:rPr lang="pt-P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pt-P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91,58 ,21,884</m:t>
                      </m:r>
                    </m:e>
                  </m:d>
                </m:oMath>
              </a14:m>
              <a:endParaRPr lang="pt-PT" sz="12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SpPr txBox="1"/>
          </xdr:nvSpPr>
          <xdr:spPr>
            <a:xfrm>
              <a:off x="25616805" y="9989007"/>
              <a:ext cx="2245102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~𝑁(91,58 ,21,884)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10</xdr:col>
      <xdr:colOff>465364</xdr:colOff>
      <xdr:row>39</xdr:row>
      <xdr:rowOff>111578</xdr:rowOff>
    </xdr:from>
    <xdr:ext cx="7688036" cy="358431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3950043" y="10194471"/>
          <a:ext cx="7688036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7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Uma vez que é ultrapassar um valor de comissões total superior a 200 mil euros</a:t>
          </a:r>
          <a:endParaRPr lang="pt-PT" sz="1700"/>
        </a:p>
      </xdr:txBody>
    </xdr:sp>
    <xdr:clientData/>
  </xdr:oneCellAnchor>
  <xdr:oneCellAnchor>
    <xdr:from>
      <xdr:col>11</xdr:col>
      <xdr:colOff>389164</xdr:colOff>
      <xdr:row>42</xdr:row>
      <xdr:rowOff>28575</xdr:rowOff>
    </xdr:from>
    <xdr:ext cx="3753272" cy="500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 txBox="1"/>
          </xdr:nvSpPr>
          <xdr:spPr>
            <a:xfrm>
              <a:off x="15778843" y="10723789"/>
              <a:ext cx="375327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&gt;200</m:t>
                        </m:r>
                      </m:e>
                    </m:d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≤200</m:t>
                        </m:r>
                      </m:e>
                    </m:d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pt-PT" sz="2000">
                <a:effectLst/>
              </a:endParaRPr>
            </a:p>
            <a:p>
              <a:endParaRPr lang="pt-PT" sz="1200"/>
            </a:p>
          </xdr:txBody>
        </xdr:sp>
      </mc:Choice>
      <mc:Fallback xmlns="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 txBox="1"/>
          </xdr:nvSpPr>
          <xdr:spPr>
            <a:xfrm>
              <a:off x="15778843" y="10723789"/>
              <a:ext cx="375327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𝑃(𝑇&gt;200)=1−𝑃(𝑇 ≤200)=</a:t>
              </a:r>
              <a:endParaRPr lang="pt-PT" sz="2000">
                <a:effectLst/>
              </a:endParaRPr>
            </a:p>
            <a:p>
              <a:endParaRPr lang="pt-PT" sz="1200"/>
            </a:p>
          </xdr:txBody>
        </xdr:sp>
      </mc:Fallback>
    </mc:AlternateContent>
    <xdr:clientData/>
  </xdr:oneCellAnchor>
  <xdr:oneCellAnchor>
    <xdr:from>
      <xdr:col>20</xdr:col>
      <xdr:colOff>982436</xdr:colOff>
      <xdr:row>25</xdr:row>
      <xdr:rowOff>16328</xdr:rowOff>
    </xdr:from>
    <xdr:ext cx="2146934" cy="405432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25298400" y="7241721"/>
          <a:ext cx="2146934" cy="4054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 b="1"/>
            <a:t>Estabelecimento</a:t>
          </a:r>
          <a:r>
            <a:rPr lang="pt-PT" sz="2000" b="1" baseline="0"/>
            <a:t> 3</a:t>
          </a:r>
          <a:endParaRPr lang="pt-PT" sz="2000" b="1"/>
        </a:p>
      </xdr:txBody>
    </xdr:sp>
    <xdr:clientData/>
  </xdr:oneCellAnchor>
  <xdr:oneCellAnchor>
    <xdr:from>
      <xdr:col>19</xdr:col>
      <xdr:colOff>1089931</xdr:colOff>
      <xdr:row>27</xdr:row>
      <xdr:rowOff>179613</xdr:rowOff>
    </xdr:from>
    <xdr:ext cx="5980868" cy="405432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23487288" y="7813220"/>
          <a:ext cx="598086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000"/>
            <a:t>Z- </a:t>
          </a:r>
          <a:r>
            <a:rPr lang="pt-PT" sz="2000" baseline="0"/>
            <a:t> v.a que representa a comissão do estabelecimento 3</a:t>
          </a:r>
          <a:endParaRPr lang="pt-PT" sz="2000"/>
        </a:p>
      </xdr:txBody>
    </xdr:sp>
    <xdr:clientData/>
  </xdr:oneCellAnchor>
  <xdr:oneCellAnchor>
    <xdr:from>
      <xdr:col>20</xdr:col>
      <xdr:colOff>1023258</xdr:colOff>
      <xdr:row>30</xdr:row>
      <xdr:rowOff>193221</xdr:rowOff>
    </xdr:from>
    <xdr:ext cx="2387128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SpPr txBox="1"/>
          </xdr:nvSpPr>
          <xdr:spPr>
            <a:xfrm>
              <a:off x="25339222" y="8439150"/>
              <a:ext cx="2387128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</a:t>
              </a:r>
              <a14:m>
                <m:oMath xmlns:m="http://schemas.openxmlformats.org/officeDocument/2006/math">
                  <m:r>
                    <a:rPr lang="pt-PT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~</m:t>
                  </m:r>
                  <m:r>
                    <a:rPr lang="pt-PT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</m:t>
                  </m:r>
                  <m:d>
                    <m:dPr>
                      <m:ctrlPr>
                        <a:rPr lang="pt-P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pt-P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2,2895 ,0,5471</m:t>
                      </m:r>
                    </m:e>
                  </m:d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SpPr txBox="1"/>
          </xdr:nvSpPr>
          <xdr:spPr>
            <a:xfrm>
              <a:off x="25339222" y="8439150"/>
              <a:ext cx="2387128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~𝑁(2,2895 ,0,5471)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895350</xdr:colOff>
      <xdr:row>33</xdr:row>
      <xdr:rowOff>99333</xdr:rowOff>
    </xdr:from>
    <xdr:ext cx="6381042" cy="865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00000000-0008-0000-0300-000023000000}"/>
                </a:ext>
              </a:extLst>
            </xdr:cNvPr>
            <xdr:cNvSpPr txBox="1"/>
          </xdr:nvSpPr>
          <xdr:spPr>
            <a:xfrm>
              <a:off x="23292707" y="8957583"/>
              <a:ext cx="6381042" cy="865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𝑃𝑎𝑟𝑎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40 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𝑣𝑒𝑛𝑑𝑒𝑑𝑜𝑟𝑒𝑠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nary>
                      <m:naryPr>
                        <m:chr m:val="∑"/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40</m:t>
                        </m:r>
                      </m:sup>
                      <m:e>
                        <m:sSub>
                          <m:sSubPr>
                            <m:ctrlP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pt-PT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~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(2,2895∗40 , 0,5471∗40)</m:t>
                        </m:r>
                      </m:e>
                    </m:nary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00000000-0008-0000-0300-000023000000}"/>
                </a:ext>
              </a:extLst>
            </xdr:cNvPr>
            <xdr:cNvSpPr txBox="1"/>
          </xdr:nvSpPr>
          <xdr:spPr>
            <a:xfrm>
              <a:off x="23292707" y="8957583"/>
              <a:ext cx="6381042" cy="865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𝑃𝑎𝑟𝑎 40 𝑣𝑒𝑛𝑑𝑒𝑑𝑜𝑟𝑒𝑠:∑_(𝑖=1)^40▒〖𝑋_𝑖~𝑍(2,2895∗40 , 0,5471∗40)〗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976990</xdr:colOff>
      <xdr:row>37</xdr:row>
      <xdr:rowOff>167371</xdr:rowOff>
    </xdr:from>
    <xdr:ext cx="22499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00000000-0008-0000-0300-000024000000}"/>
                </a:ext>
              </a:extLst>
            </xdr:cNvPr>
            <xdr:cNvSpPr txBox="1"/>
          </xdr:nvSpPr>
          <xdr:spPr>
            <a:xfrm>
              <a:off x="16366669" y="9842050"/>
              <a:ext cx="22499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20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Y</a:t>
              </a:r>
              <a14:m>
                <m:oMath xmlns:m="http://schemas.openxmlformats.org/officeDocument/2006/math">
                  <m:r>
                    <a:rPr lang="pt-PT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~</m:t>
                  </m:r>
                  <m:r>
                    <a:rPr lang="pt-PT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</m:t>
                  </m:r>
                  <m:d>
                    <m:dPr>
                      <m:ctrlPr>
                        <a:rPr lang="pt-P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pt-P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96,38 ,30,964</m:t>
                      </m:r>
                    </m:e>
                  </m:d>
                </m:oMath>
              </a14:m>
              <a:endParaRPr lang="pt-PT" sz="1200"/>
            </a:p>
          </xdr:txBody>
        </xdr:sp>
      </mc:Choice>
      <mc:Fallback xmlns="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00000000-0008-0000-0300-000024000000}"/>
                </a:ext>
              </a:extLst>
            </xdr:cNvPr>
            <xdr:cNvSpPr txBox="1"/>
          </xdr:nvSpPr>
          <xdr:spPr>
            <a:xfrm>
              <a:off x="16366669" y="9842050"/>
              <a:ext cx="22499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20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Y</a:t>
              </a: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~𝑁(96,38 ,30,964)</a:t>
              </a:r>
              <a:endParaRPr lang="pt-PT" sz="1200"/>
            </a:p>
          </xdr:txBody>
        </xdr:sp>
      </mc:Fallback>
    </mc:AlternateContent>
    <xdr:clientData/>
  </xdr:oneCellAnchor>
  <xdr:oneCellAnchor>
    <xdr:from>
      <xdr:col>19</xdr:col>
      <xdr:colOff>468086</xdr:colOff>
      <xdr:row>40</xdr:row>
      <xdr:rowOff>195943</xdr:rowOff>
    </xdr:from>
    <xdr:ext cx="7688036" cy="358431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22865443" y="10482943"/>
          <a:ext cx="7688036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7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Uma vez que é ultrapassar um valor de comissões total superior a 200 mil euros</a:t>
          </a:r>
          <a:endParaRPr lang="pt-PT" sz="1700"/>
        </a:p>
      </xdr:txBody>
    </xdr:sp>
    <xdr:clientData/>
  </xdr:oneCellAnchor>
  <xdr:oneCellAnchor>
    <xdr:from>
      <xdr:col>20</xdr:col>
      <xdr:colOff>498022</xdr:colOff>
      <xdr:row>43</xdr:row>
      <xdr:rowOff>28575</xdr:rowOff>
    </xdr:from>
    <xdr:ext cx="3753015" cy="500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0000000-0008-0000-0300-000026000000}"/>
                </a:ext>
              </a:extLst>
            </xdr:cNvPr>
            <xdr:cNvSpPr txBox="1"/>
          </xdr:nvSpPr>
          <xdr:spPr>
            <a:xfrm>
              <a:off x="24813986" y="11023146"/>
              <a:ext cx="3753015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&gt;200</m:t>
                        </m:r>
                      </m:e>
                    </m:d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  <m:r>
                          <a:rPr lang="pt-PT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≤200</m:t>
                        </m:r>
                      </m:e>
                    </m:d>
                    <m:r>
                      <a:rPr lang="pt-PT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pt-PT" sz="2000">
                <a:effectLst/>
              </a:endParaRPr>
            </a:p>
            <a:p>
              <a:endParaRPr lang="pt-PT" sz="12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0000000-0008-0000-0300-000026000000}"/>
                </a:ext>
              </a:extLst>
            </xdr:cNvPr>
            <xdr:cNvSpPr txBox="1"/>
          </xdr:nvSpPr>
          <xdr:spPr>
            <a:xfrm>
              <a:off x="24813986" y="11023146"/>
              <a:ext cx="3753015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𝑃(𝑍&gt;200)=1−𝑃(𝑍 ≤200)=</a:t>
              </a:r>
              <a:endParaRPr lang="pt-PT" sz="2000">
                <a:effectLst/>
              </a:endParaRPr>
            </a:p>
            <a:p>
              <a:endParaRPr lang="pt-PT" sz="1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D33:E35" totalsRowShown="0" headerRowDxfId="56" headerRowBorderDxfId="54" tableBorderDxfId="55" totalsRowBorderDxfId="53">
  <autoFilter ref="D33:E35" xr:uid="{00000000-0009-0000-0100-000001000000}"/>
  <tableColumns count="2">
    <tableColumn id="1" xr3:uid="{00000000-0010-0000-0000-000001000000}" name="n" dataDxfId="52"/>
    <tableColumn id="2" xr3:uid="{00000000-0010-0000-0000-000002000000}" name="p" dataDxfId="5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H33:I34" totalsRowShown="0" headerRowDxfId="50" headerRowBorderDxfId="48" tableBorderDxfId="49" totalsRowBorderDxfId="47">
  <autoFilter ref="H33:I34" xr:uid="{00000000-0009-0000-0100-000003000000}"/>
  <tableColumns count="2">
    <tableColumn id="1" xr3:uid="{00000000-0010-0000-0100-000001000000}" name="n" dataDxfId="46"/>
    <tableColumn id="2" xr3:uid="{00000000-0010-0000-0100-000002000000}" name="p" dataDxfId="4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ela10" displayName="Tabela10" ref="AE27:AF56" totalsRowShown="0" headerRowDxfId="44" dataDxfId="43" tableBorderDxfId="42">
  <autoFilter ref="AE27:AF56" xr:uid="{00000000-0009-0000-0100-00000A000000}"/>
  <tableColumns count="2">
    <tableColumn id="1" xr3:uid="{00000000-0010-0000-0200-000001000000}" name="f(x)" dataDxfId="41"/>
    <tableColumn id="2" xr3:uid="{00000000-0010-0000-0200-000002000000}" name="x" dataDxfId="4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Tabela1012" displayName="Tabela1012" ref="AK27:AL64" totalsRowShown="0" headerRowDxfId="39" dataDxfId="38" tableBorderDxfId="37">
  <autoFilter ref="AK27:AL64" xr:uid="{00000000-0009-0000-0100-00000B000000}"/>
  <tableColumns count="2">
    <tableColumn id="1" xr3:uid="{00000000-0010-0000-0300-000001000000}" name="f(x)" dataDxfId="36"/>
    <tableColumn id="2" xr3:uid="{00000000-0010-0000-0300-000002000000}" name="x" dataDxfId="3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ela2" displayName="Tabela2" ref="Y27:Z62" totalsRowShown="0" headerRowDxfId="34" dataDxfId="33">
  <autoFilter ref="Y27:Z62" xr:uid="{00000000-0009-0000-0100-000002000000}"/>
  <tableColumns count="2">
    <tableColumn id="1" xr3:uid="{00000000-0010-0000-0400-000001000000}" name="f(x)" dataDxfId="32"/>
    <tableColumn id="2" xr3:uid="{00000000-0010-0000-0400-000002000000}" name="x" dataDxfId="3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a5" displayName="Tabela5" ref="K6:O7" totalsRowShown="0" headerRowDxfId="30" dataDxfId="29" headerRowCellStyle="Cabeçalho 1" dataCellStyle="Cabeçalho 1">
  <autoFilter ref="K6:O7" xr:uid="{00000000-0009-0000-0100-000005000000}"/>
  <tableColumns count="5">
    <tableColumn id="1" xr3:uid="{00000000-0010-0000-0500-000001000000}" name="Xi" dataDxfId="28" dataCellStyle="Cabeçalho 1"/>
    <tableColumn id="2" xr3:uid="{00000000-0010-0000-0500-000002000000}" name="1,4" dataDxfId="27" dataCellStyle="Cabeçalho 1">
      <calculatedColumnFormula>L10</calculatedColumnFormula>
    </tableColumn>
    <tableColumn id="3" xr3:uid="{00000000-0010-0000-0500-000003000000}" name="2,2" dataDxfId="26" dataCellStyle="Cabeçalho 1">
      <calculatedColumnFormula>L11</calculatedColumnFormula>
    </tableColumn>
    <tableColumn id="4" xr3:uid="{00000000-0010-0000-0500-000004000000}" name="3,4" dataDxfId="25" dataCellStyle="Cabeçalho 1">
      <calculatedColumnFormula>L12</calculatedColumnFormula>
    </tableColumn>
    <tableColumn id="5" xr3:uid="{00000000-0010-0000-0500-000005000000}" name="5,6" dataDxfId="24" dataCellStyle="Cabeçalho 1">
      <calculatedColumnFormula>L13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a6" displayName="Tabela6" ref="T6:X7" totalsRowShown="0" headerRowCellStyle="Cabeçalho 1" dataCellStyle="Cabeçalho 1">
  <autoFilter ref="T6:X7" xr:uid="{00000000-0009-0000-0100-000006000000}"/>
  <tableColumns count="5">
    <tableColumn id="1" xr3:uid="{00000000-0010-0000-0600-000001000000}" name="Xi" dataDxfId="23" dataCellStyle="Cabeçalho 1"/>
    <tableColumn id="2" xr3:uid="{00000000-0010-0000-0600-000002000000}" name="1,8" dataDxfId="22" dataCellStyle="Cabeçalho 1">
      <calculatedColumnFormula>U10</calculatedColumnFormula>
    </tableColumn>
    <tableColumn id="3" xr3:uid="{00000000-0010-0000-0600-000003000000}" name="2,4" dataDxfId="21" dataCellStyle="Cabeçalho 1">
      <calculatedColumnFormula>U11</calculatedColumnFormula>
    </tableColumn>
    <tableColumn id="4" xr3:uid="{00000000-0010-0000-0600-000004000000}" name="3,4" dataDxfId="20" dataCellStyle="Cabeçalho 1">
      <calculatedColumnFormula>U12</calculatedColumnFormula>
    </tableColumn>
    <tableColumn id="5" xr3:uid="{00000000-0010-0000-0600-000005000000}" name="7,5" dataDxfId="19" dataCellStyle="Cabeçalho 1">
      <calculatedColumnFormula>U13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a79" displayName="Tabela79" ref="K9:L13" totalsRowShown="0" headerRowDxfId="18" dataDxfId="17" headerRowCellStyle="Cabeçalho 1" dataCellStyle="Cabeçalho 1">
  <autoFilter ref="K9:L13" xr:uid="{00000000-0009-0000-0100-000008000000}"/>
  <tableColumns count="2">
    <tableColumn id="1" xr3:uid="{00000000-0010-0000-0700-000001000000}" name="Coluna1" dataDxfId="16" dataCellStyle="Cabeçalho 1"/>
    <tableColumn id="2" xr3:uid="{00000000-0010-0000-0700-000002000000}" name="Coluna2" dataDxfId="15" dataCellStyle="Cabeçalho 1">
      <calculatedColumnFormula>_xlfn.NORM.DIST(200,236,64,1)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a7910" displayName="Tabela7910" ref="T9:U13" totalsRowShown="0" headerRowDxfId="14" dataDxfId="13" headerRowCellStyle="Cabeçalho 1" dataCellStyle="Cabeçalho 1">
  <autoFilter ref="T9:U13" xr:uid="{00000000-0009-0000-0100-000009000000}"/>
  <tableColumns count="2">
    <tableColumn id="1" xr3:uid="{00000000-0010-0000-0800-000001000000}" name="Coluna1" dataDxfId="12" dataCellStyle="Cabeçalho 1"/>
    <tableColumn id="2" xr3:uid="{00000000-0010-0000-0800-000002000000}" name="Coluna2" dataDxfId="11" dataCellStyle="Cabeçalho 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Tabela4" displayName="Tabela4" ref="C6:G7" totalsRowShown="0" headerRowDxfId="10" dataDxfId="9" headerRowCellStyle="Cabeçalho 1" dataCellStyle="Cabeçalho 1">
  <autoFilter ref="C6:G7" xr:uid="{00000000-0009-0000-0100-000004000000}"/>
  <tableColumns count="5">
    <tableColumn id="1" xr3:uid="{00000000-0010-0000-0900-000001000000}" name="Xi" dataDxfId="8" dataCellStyle="Cabeçalho 1"/>
    <tableColumn id="2" xr3:uid="{00000000-0010-0000-0900-000002000000}" name="1,2" dataDxfId="7" dataCellStyle="Cabeçalho 1">
      <calculatedColumnFormula>D10</calculatedColumnFormula>
    </tableColumn>
    <tableColumn id="3" xr3:uid="{00000000-0010-0000-0900-000003000000}" name="2,4" dataDxfId="6" dataCellStyle="Cabeçalho 1">
      <calculatedColumnFormula>D11</calculatedColumnFormula>
    </tableColumn>
    <tableColumn id="4" xr3:uid="{00000000-0010-0000-0900-000004000000}" name="3" dataDxfId="5" dataCellStyle="Cabeçalho 1">
      <calculatedColumnFormula>D12</calculatedColumnFormula>
    </tableColumn>
    <tableColumn id="5" xr3:uid="{00000000-0010-0000-0900-000005000000}" name="5,75" dataDxfId="4" dataCellStyle="Cabeçalho 1">
      <calculatedColumnFormula>D13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Tabela7" displayName="Tabela7" ref="C9:D13" totalsRowShown="0" headerRowDxfId="3" dataDxfId="2" headerRowCellStyle="Cabeçalho 1" dataCellStyle="Cabeçalho 1">
  <autoFilter ref="C9:D13" xr:uid="{00000000-0009-0000-0100-000007000000}"/>
  <tableColumns count="2">
    <tableColumn id="1" xr3:uid="{00000000-0010-0000-0A00-000001000000}" name="Coluna1" dataDxfId="1" dataCellStyle="Cabeçalho 1"/>
    <tableColumn id="2" xr3:uid="{00000000-0010-0000-0A00-000002000000}" name="Coluna2" dataDxfId="0" dataCellStyle="Cabeçalho 1">
      <calculatedColumnFormula>_xlfn.NORM.DIST(200,Folha1!C$14,Folha1!D$14,1)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opLeftCell="A4" zoomScale="108" workbookViewId="0">
      <selection activeCell="E7" sqref="E7"/>
    </sheetView>
  </sheetViews>
  <sheetFormatPr defaultColWidth="10.875" defaultRowHeight="15.75"/>
  <cols>
    <col min="1" max="1" width="10.875" style="1"/>
    <col min="2" max="2" width="15.5" style="1" customWidth="1"/>
    <col min="3" max="4" width="11.625" style="1" bestFit="1" customWidth="1"/>
    <col min="5" max="5" width="10.875" style="1"/>
    <col min="6" max="6" width="11.625" style="1" bestFit="1" customWidth="1"/>
    <col min="7" max="7" width="13.875" style="1" customWidth="1"/>
    <col min="8" max="16384" width="10.875" style="1"/>
  </cols>
  <sheetData>
    <row r="1" spans="2:9">
      <c r="I1" s="1" t="s">
        <v>0</v>
      </c>
    </row>
    <row r="3" spans="2:9" ht="16.5" thickBot="1">
      <c r="B3" s="2" t="s">
        <v>1</v>
      </c>
      <c r="C3" s="2"/>
      <c r="D3" s="2"/>
      <c r="E3" s="2"/>
      <c r="F3" s="2"/>
    </row>
    <row r="4" spans="2:9" ht="48.95" customHeight="1" thickBot="1"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6"/>
    </row>
    <row r="5" spans="2:9" ht="16.5" thickBot="1">
      <c r="B5" s="7" t="s">
        <v>7</v>
      </c>
      <c r="C5" s="8">
        <v>5</v>
      </c>
      <c r="D5" s="8">
        <v>17</v>
      </c>
      <c r="E5" s="74">
        <v>0.16666666666666666</v>
      </c>
      <c r="F5" s="9" t="s">
        <v>8</v>
      </c>
    </row>
    <row r="6" spans="2:9" ht="16.5" thickBot="1">
      <c r="B6" s="7" t="s">
        <v>9</v>
      </c>
      <c r="C6" s="8">
        <v>4</v>
      </c>
      <c r="D6" s="8">
        <v>14</v>
      </c>
      <c r="E6" s="74">
        <v>0.18181800000000001</v>
      </c>
      <c r="F6" s="9" t="s">
        <v>8</v>
      </c>
    </row>
    <row r="7" spans="2:9" ht="16.5" thickBot="1">
      <c r="B7" s="7" t="s">
        <v>10</v>
      </c>
      <c r="C7" s="8">
        <v>6</v>
      </c>
      <c r="D7" s="8">
        <v>18</v>
      </c>
      <c r="E7" s="74">
        <v>0.16666666666666666</v>
      </c>
      <c r="F7" s="9" t="s">
        <v>8</v>
      </c>
    </row>
    <row r="11" spans="2:9">
      <c r="H11" s="10"/>
    </row>
    <row r="12" spans="2:9" ht="16.5" thickBot="1">
      <c r="B12" s="2" t="s">
        <v>11</v>
      </c>
      <c r="C12" s="2"/>
      <c r="D12" s="2"/>
      <c r="E12" s="2"/>
      <c r="F12" s="11"/>
    </row>
    <row r="13" spans="2:9" ht="32.25" thickBot="1">
      <c r="B13" s="3" t="s">
        <v>2</v>
      </c>
      <c r="C13" s="4" t="s">
        <v>12</v>
      </c>
      <c r="D13" s="4" t="s">
        <v>13</v>
      </c>
      <c r="E13" s="3" t="s">
        <v>14</v>
      </c>
      <c r="F13" s="6"/>
    </row>
    <row r="14" spans="2:9" ht="16.5" thickBot="1">
      <c r="B14" s="7" t="s">
        <v>7</v>
      </c>
      <c r="C14" s="8">
        <v>236</v>
      </c>
      <c r="D14" s="8">
        <v>64</v>
      </c>
      <c r="E14" s="7" t="s">
        <v>15</v>
      </c>
    </row>
    <row r="15" spans="2:9" ht="17.100000000000001" customHeight="1" thickBot="1">
      <c r="B15" s="7" t="s">
        <v>9</v>
      </c>
      <c r="C15" s="8">
        <v>229</v>
      </c>
      <c r="D15" s="8">
        <v>54</v>
      </c>
      <c r="E15" s="7" t="s">
        <v>15</v>
      </c>
    </row>
    <row r="16" spans="2:9" ht="16.5" thickBot="1">
      <c r="B16" s="7" t="s">
        <v>10</v>
      </c>
      <c r="C16" s="8">
        <v>193</v>
      </c>
      <c r="D16" s="8">
        <v>64</v>
      </c>
      <c r="E16" s="7" t="s">
        <v>15</v>
      </c>
    </row>
    <row r="19" spans="2:10" ht="16.5" thickBot="1">
      <c r="B19" s="12" t="s">
        <v>16</v>
      </c>
      <c r="C19" s="12"/>
      <c r="D19" s="12"/>
      <c r="E19" s="12"/>
      <c r="F19" s="12"/>
    </row>
    <row r="20" spans="2:10" ht="32.25" thickBot="1">
      <c r="B20" s="3" t="s">
        <v>17</v>
      </c>
      <c r="C20" s="4" t="s">
        <v>18</v>
      </c>
      <c r="D20" s="13" t="s">
        <v>19</v>
      </c>
      <c r="E20" s="13" t="s">
        <v>20</v>
      </c>
      <c r="F20" s="13" t="s">
        <v>21</v>
      </c>
    </row>
    <row r="21" spans="2:10" ht="16.5" thickBot="1">
      <c r="B21" s="7" t="s">
        <v>7</v>
      </c>
      <c r="C21" s="8">
        <v>1.2</v>
      </c>
      <c r="D21" s="8">
        <v>2.4</v>
      </c>
      <c r="E21" s="8">
        <v>3</v>
      </c>
      <c r="F21" s="8">
        <v>5.75</v>
      </c>
      <c r="H21" s="1" t="s">
        <v>0</v>
      </c>
    </row>
    <row r="22" spans="2:10" ht="16.5" thickBot="1">
      <c r="B22" s="7" t="s">
        <v>9</v>
      </c>
      <c r="C22" s="8">
        <v>1.4</v>
      </c>
      <c r="D22" s="8">
        <v>2.2000000000000002</v>
      </c>
      <c r="E22" s="8">
        <v>3.4</v>
      </c>
      <c r="F22" s="8">
        <v>5.6</v>
      </c>
    </row>
    <row r="23" spans="2:10" ht="16.5" thickBot="1">
      <c r="B23" s="7" t="s">
        <v>10</v>
      </c>
      <c r="C23" s="8">
        <v>1.8</v>
      </c>
      <c r="D23" s="8">
        <v>2.4</v>
      </c>
      <c r="E23" s="8">
        <v>3.4</v>
      </c>
      <c r="F23" s="8">
        <v>7.5</v>
      </c>
    </row>
    <row r="24" spans="2:10" s="14" customFormat="1">
      <c r="J24" s="14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3"/>
  <sheetViews>
    <sheetView tabSelected="1" zoomScale="60" zoomScaleNormal="60" workbookViewId="0">
      <selection activeCell="I35" sqref="I35"/>
    </sheetView>
  </sheetViews>
  <sheetFormatPr defaultColWidth="11" defaultRowHeight="15.75"/>
  <cols>
    <col min="1" max="1" width="54" customWidth="1"/>
    <col min="3" max="3" width="86.125" style="17" customWidth="1"/>
    <col min="4" max="4" width="23.125" customWidth="1"/>
    <col min="6" max="6" width="11" style="28"/>
    <col min="7" max="7" width="88.375" customWidth="1"/>
    <col min="8" max="8" width="22.25" customWidth="1"/>
    <col min="11" max="11" width="83.375" customWidth="1"/>
    <col min="12" max="12" width="17" customWidth="1"/>
    <col min="19" max="20" width="11" bestFit="1" customWidth="1"/>
    <col min="24" max="24" width="11" customWidth="1"/>
    <col min="25" max="25" width="15.125" customWidth="1"/>
    <col min="27" max="27" width="14.25" customWidth="1"/>
    <col min="28" max="29" width="15.5" customWidth="1"/>
    <col min="31" max="31" width="14.75" customWidth="1"/>
    <col min="35" max="35" width="14.625" customWidth="1"/>
    <col min="37" max="37" width="15.5" customWidth="1"/>
  </cols>
  <sheetData>
    <row r="1" spans="1:41" ht="60">
      <c r="A1" s="21" t="s">
        <v>22</v>
      </c>
      <c r="F1"/>
    </row>
    <row r="2" spans="1:41">
      <c r="A2" s="15"/>
      <c r="F2"/>
    </row>
    <row r="3" spans="1:41" ht="45">
      <c r="A3" s="21" t="s">
        <v>23</v>
      </c>
      <c r="F3"/>
    </row>
    <row r="4" spans="1:41">
      <c r="A4" s="15"/>
      <c r="C4" s="99" t="s">
        <v>24</v>
      </c>
      <c r="F4"/>
      <c r="G4" s="99" t="s">
        <v>25</v>
      </c>
      <c r="K4" s="99" t="s">
        <v>26</v>
      </c>
    </row>
    <row r="5" spans="1:41" ht="18" customHeight="1">
      <c r="A5" s="15"/>
      <c r="C5" s="99"/>
      <c r="F5"/>
      <c r="G5" s="99"/>
      <c r="K5" s="99"/>
    </row>
    <row r="6" spans="1:41" ht="20.25" customHeight="1">
      <c r="A6" s="15"/>
      <c r="C6" s="99"/>
      <c r="F6"/>
      <c r="G6" s="99"/>
      <c r="K6" s="99"/>
    </row>
    <row r="7" spans="1:41" ht="15.75" customHeight="1">
      <c r="A7" s="15"/>
      <c r="C7" s="99"/>
      <c r="F7"/>
      <c r="G7" s="99"/>
      <c r="K7" s="99"/>
    </row>
    <row r="8" spans="1:41" ht="20.25" customHeight="1">
      <c r="A8" s="15"/>
      <c r="C8" s="99"/>
      <c r="F8"/>
      <c r="G8" s="99"/>
      <c r="K8" s="99"/>
    </row>
    <row r="9" spans="1:41" ht="20.25" customHeight="1">
      <c r="A9" s="15"/>
      <c r="C9" s="99"/>
      <c r="F9"/>
      <c r="G9" s="99"/>
      <c r="K9" s="99"/>
    </row>
    <row r="10" spans="1:41" ht="20.25" customHeight="1">
      <c r="A10" s="15"/>
      <c r="C10" s="99"/>
      <c r="F10"/>
      <c r="G10" s="99"/>
      <c r="K10" s="99"/>
    </row>
    <row r="11" spans="1:41" ht="119.25" customHeight="1">
      <c r="A11" s="15"/>
      <c r="C11" s="100"/>
      <c r="F11"/>
      <c r="G11" s="100"/>
      <c r="K11" s="100"/>
    </row>
    <row r="12" spans="1:41" ht="223.5" customHeight="1">
      <c r="A12" s="15"/>
      <c r="C12" s="18"/>
      <c r="F12"/>
      <c r="G12" s="18"/>
      <c r="K12" s="18"/>
    </row>
    <row r="13" spans="1:41" ht="116.25" customHeight="1">
      <c r="A13" s="15"/>
      <c r="C13" s="19"/>
      <c r="D13" s="26">
        <f>AB72</f>
        <v>0.34720000000000001</v>
      </c>
      <c r="F13"/>
      <c r="G13" s="19"/>
      <c r="H13" s="27">
        <f>AC90</f>
        <v>0.61809999999999998</v>
      </c>
      <c r="K13" s="19"/>
      <c r="L13" s="29">
        <f>AB99</f>
        <v>0.22220000000000001</v>
      </c>
      <c r="U13" s="52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4"/>
    </row>
    <row r="14" spans="1:41">
      <c r="A14" s="15"/>
      <c r="F14"/>
      <c r="U14" s="55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7"/>
    </row>
    <row r="15" spans="1:41">
      <c r="A15" s="15"/>
      <c r="F15"/>
      <c r="U15" s="55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7"/>
    </row>
    <row r="16" spans="1:41">
      <c r="A16" s="15"/>
      <c r="F16"/>
      <c r="U16" s="55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7"/>
    </row>
    <row r="17" spans="1:41">
      <c r="A17" s="15"/>
      <c r="U17" s="55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7"/>
    </row>
    <row r="18" spans="1:41" ht="271.5" customHeight="1">
      <c r="A18" s="15"/>
      <c r="C18" s="20" t="s">
        <v>27</v>
      </c>
      <c r="U18" s="55"/>
      <c r="V18" s="56"/>
      <c r="W18" s="56"/>
      <c r="X18" s="56"/>
      <c r="Y18" s="56"/>
      <c r="Z18" s="56"/>
      <c r="AA18" s="56"/>
      <c r="AB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7"/>
    </row>
    <row r="19" spans="1:41">
      <c r="A19" s="15"/>
      <c r="U19" s="55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7"/>
    </row>
    <row r="20" spans="1:41" ht="45">
      <c r="A20" s="22" t="s">
        <v>28</v>
      </c>
      <c r="U20" s="55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7"/>
    </row>
    <row r="21" spans="1:41">
      <c r="A21" s="23" t="s">
        <v>29</v>
      </c>
      <c r="U21" s="55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7"/>
    </row>
    <row r="22" spans="1:41">
      <c r="A22" s="23" t="s">
        <v>30</v>
      </c>
      <c r="C22" s="101"/>
      <c r="D22" s="102"/>
      <c r="E22" s="102"/>
      <c r="F22" s="102"/>
      <c r="G22" s="102"/>
      <c r="H22" s="102"/>
      <c r="I22" s="103"/>
      <c r="U22" s="55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7"/>
    </row>
    <row r="23" spans="1:41">
      <c r="A23" s="16"/>
      <c r="C23" s="35"/>
      <c r="D23" s="30"/>
      <c r="E23" s="30"/>
      <c r="F23" s="41"/>
      <c r="G23" s="40"/>
      <c r="H23" s="40"/>
      <c r="I23" s="39"/>
      <c r="U23" s="55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7"/>
    </row>
    <row r="24" spans="1:41" ht="30">
      <c r="A24" s="24" t="s">
        <v>31</v>
      </c>
      <c r="C24" s="33"/>
      <c r="D24" s="30"/>
      <c r="E24" s="30"/>
      <c r="F24" s="31"/>
      <c r="G24" s="32"/>
      <c r="H24" s="32"/>
      <c r="I24" s="34"/>
      <c r="U24" s="55"/>
      <c r="V24" s="56"/>
      <c r="W24" s="56"/>
      <c r="X24" s="70"/>
      <c r="Y24" s="97" t="s">
        <v>32</v>
      </c>
      <c r="Z24" s="97"/>
      <c r="AA24" s="56"/>
      <c r="AB24" s="56"/>
      <c r="AC24" s="56"/>
      <c r="AD24" s="56"/>
      <c r="AE24" s="97" t="s">
        <v>33</v>
      </c>
      <c r="AF24" s="98"/>
      <c r="AG24" s="56"/>
      <c r="AH24" s="56"/>
      <c r="AI24" s="56"/>
      <c r="AJ24" s="56"/>
      <c r="AK24" s="72" t="s">
        <v>34</v>
      </c>
      <c r="AL24" s="70"/>
      <c r="AM24" s="71"/>
      <c r="AN24" s="56"/>
      <c r="AO24" s="57"/>
    </row>
    <row r="25" spans="1:41">
      <c r="C25" s="33"/>
      <c r="D25" s="30"/>
      <c r="E25" s="30"/>
      <c r="F25" s="31"/>
      <c r="G25" s="32"/>
      <c r="H25" s="32"/>
      <c r="I25" s="34"/>
      <c r="U25" s="55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7"/>
    </row>
    <row r="26" spans="1:41">
      <c r="C26" s="33"/>
      <c r="D26" s="30"/>
      <c r="E26" s="30"/>
      <c r="F26" s="31"/>
      <c r="G26" s="32"/>
      <c r="H26" s="32"/>
      <c r="I26" s="34"/>
      <c r="U26" s="55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7"/>
    </row>
    <row r="27" spans="1:41">
      <c r="C27" s="33"/>
      <c r="D27" s="30"/>
      <c r="E27" s="30"/>
      <c r="F27" s="31"/>
      <c r="G27" s="32"/>
      <c r="H27" s="32"/>
      <c r="I27" s="34"/>
      <c r="U27" s="55"/>
      <c r="V27" s="56"/>
      <c r="W27" s="56"/>
      <c r="X27" s="56"/>
      <c r="Y27" s="73" t="s">
        <v>8</v>
      </c>
      <c r="Z27" s="73" t="s">
        <v>35</v>
      </c>
      <c r="AA27" s="56"/>
      <c r="AB27" s="56"/>
      <c r="AC27" s="56"/>
      <c r="AD27" s="56"/>
      <c r="AE27" s="73" t="s">
        <v>8</v>
      </c>
      <c r="AF27" s="73" t="s">
        <v>35</v>
      </c>
      <c r="AG27" s="56"/>
      <c r="AH27" s="56"/>
      <c r="AI27" s="56"/>
      <c r="AJ27" s="56"/>
      <c r="AK27" s="73" t="s">
        <v>8</v>
      </c>
      <c r="AL27" s="73" t="s">
        <v>35</v>
      </c>
      <c r="AM27" s="56"/>
      <c r="AN27" s="56"/>
      <c r="AO27" s="57"/>
    </row>
    <row r="28" spans="1:41">
      <c r="C28" s="33"/>
      <c r="D28" s="30"/>
      <c r="E28" s="30"/>
      <c r="F28" s="31"/>
      <c r="G28" s="32"/>
      <c r="H28" s="32"/>
      <c r="I28" s="34"/>
      <c r="U28" s="55"/>
      <c r="V28" s="56"/>
      <c r="W28" s="56"/>
      <c r="X28" s="56"/>
      <c r="Y28" s="56">
        <v>0</v>
      </c>
      <c r="Z28" s="56">
        <v>0</v>
      </c>
      <c r="AA28" s="56"/>
      <c r="AB28" s="56"/>
      <c r="AC28" s="56"/>
      <c r="AD28" s="56"/>
      <c r="AE28" s="56">
        <v>0</v>
      </c>
      <c r="AF28" s="56">
        <v>0</v>
      </c>
      <c r="AG28" s="56"/>
      <c r="AH28" s="56"/>
      <c r="AI28" s="56"/>
      <c r="AJ28" s="56"/>
      <c r="AK28" s="56">
        <v>0</v>
      </c>
      <c r="AL28" s="56">
        <v>0</v>
      </c>
      <c r="AM28" s="56"/>
      <c r="AN28" s="56"/>
      <c r="AO28" s="57"/>
    </row>
    <row r="29" spans="1:41">
      <c r="C29" s="33"/>
      <c r="D29" s="30"/>
      <c r="E29" s="30"/>
      <c r="F29" s="31"/>
      <c r="G29" s="32"/>
      <c r="H29" s="32"/>
      <c r="I29" s="34"/>
      <c r="U29" s="55"/>
      <c r="V29" s="56"/>
      <c r="W29" s="56"/>
      <c r="X29" s="56"/>
      <c r="Y29" s="56">
        <v>0</v>
      </c>
      <c r="Z29" s="56">
        <v>0.5</v>
      </c>
      <c r="AA29" s="56"/>
      <c r="AB29" s="56"/>
      <c r="AC29" s="56"/>
      <c r="AD29" s="56"/>
      <c r="AE29" s="56">
        <v>0</v>
      </c>
      <c r="AF29" s="56">
        <v>0.5</v>
      </c>
      <c r="AG29" s="56"/>
      <c r="AH29" s="56"/>
      <c r="AI29" s="56"/>
      <c r="AJ29" s="56"/>
      <c r="AK29" s="56">
        <v>0</v>
      </c>
      <c r="AL29" s="56">
        <v>0.5</v>
      </c>
      <c r="AM29" s="56"/>
      <c r="AN29" s="56"/>
      <c r="AO29" s="57"/>
    </row>
    <row r="30" spans="1:41">
      <c r="C30" s="33"/>
      <c r="D30" s="30"/>
      <c r="E30" s="30"/>
      <c r="F30" s="31"/>
      <c r="G30" s="32"/>
      <c r="H30" s="32"/>
      <c r="I30" s="34"/>
      <c r="U30" s="55"/>
      <c r="V30" s="56"/>
      <c r="W30" s="56"/>
      <c r="X30" s="56"/>
      <c r="Y30" s="56">
        <v>0</v>
      </c>
      <c r="Z30" s="56">
        <v>1</v>
      </c>
      <c r="AA30" s="56"/>
      <c r="AB30" s="56"/>
      <c r="AC30" s="56"/>
      <c r="AD30" s="56"/>
      <c r="AE30" s="56">
        <v>0</v>
      </c>
      <c r="AF30" s="56">
        <v>1</v>
      </c>
      <c r="AG30" s="56"/>
      <c r="AH30" s="56"/>
      <c r="AI30" s="56"/>
      <c r="AJ30" s="56"/>
      <c r="AK30" s="56">
        <v>0</v>
      </c>
      <c r="AL30" s="56">
        <v>1</v>
      </c>
      <c r="AM30" s="56"/>
      <c r="AN30" s="56"/>
      <c r="AO30" s="57"/>
    </row>
    <row r="31" spans="1:41">
      <c r="C31" s="33"/>
      <c r="D31" s="30"/>
      <c r="E31" s="30"/>
      <c r="F31" s="31"/>
      <c r="G31" s="32"/>
      <c r="H31" s="32"/>
      <c r="I31" s="34"/>
      <c r="U31" s="55"/>
      <c r="V31" s="56"/>
      <c r="W31" s="56"/>
      <c r="X31" s="56"/>
      <c r="Y31" s="56">
        <v>0</v>
      </c>
      <c r="Z31" s="56">
        <v>1.5</v>
      </c>
      <c r="AA31" s="56"/>
      <c r="AB31" s="56"/>
      <c r="AC31" s="56"/>
      <c r="AD31" s="56"/>
      <c r="AE31" s="56">
        <v>0</v>
      </c>
      <c r="AF31" s="56">
        <v>1.5</v>
      </c>
      <c r="AG31" s="56"/>
      <c r="AH31" s="56"/>
      <c r="AI31" s="56"/>
      <c r="AJ31" s="56"/>
      <c r="AK31" s="56">
        <v>0</v>
      </c>
      <c r="AL31" s="56">
        <v>1.5</v>
      </c>
      <c r="AM31" s="56"/>
      <c r="AN31" s="56"/>
      <c r="AO31" s="57"/>
    </row>
    <row r="32" spans="1:41">
      <c r="C32" s="33"/>
      <c r="D32" s="30"/>
      <c r="E32" s="30"/>
      <c r="F32" s="31"/>
      <c r="G32" s="32"/>
      <c r="H32" s="32"/>
      <c r="I32" s="34"/>
      <c r="U32" s="55"/>
      <c r="V32" s="56"/>
      <c r="W32" s="56"/>
      <c r="X32" s="56"/>
      <c r="Y32" s="56">
        <v>0</v>
      </c>
      <c r="Z32" s="56">
        <v>2</v>
      </c>
      <c r="AA32" s="56"/>
      <c r="AB32" s="56"/>
      <c r="AC32" s="56"/>
      <c r="AD32" s="56"/>
      <c r="AE32" s="56">
        <v>0</v>
      </c>
      <c r="AF32" s="56">
        <v>2</v>
      </c>
      <c r="AG32" s="56"/>
      <c r="AH32" s="56"/>
      <c r="AI32" s="56"/>
      <c r="AJ32" s="56"/>
      <c r="AK32" s="56">
        <v>0</v>
      </c>
      <c r="AL32" s="56">
        <v>2</v>
      </c>
      <c r="AM32" s="56"/>
      <c r="AN32" s="56"/>
      <c r="AO32" s="57"/>
    </row>
    <row r="33" spans="3:41">
      <c r="C33" s="33"/>
      <c r="D33" s="44" t="s">
        <v>36</v>
      </c>
      <c r="E33" s="45" t="s">
        <v>37</v>
      </c>
      <c r="F33" s="31"/>
      <c r="G33" s="32"/>
      <c r="H33" s="51" t="s">
        <v>36</v>
      </c>
      <c r="I33" s="50" t="s">
        <v>37</v>
      </c>
      <c r="U33" s="55"/>
      <c r="V33" s="56"/>
      <c r="W33" s="56"/>
      <c r="X33" s="56"/>
      <c r="Y33" s="56">
        <v>0</v>
      </c>
      <c r="Z33" s="56">
        <v>2.5</v>
      </c>
      <c r="AA33" s="56"/>
      <c r="AB33" s="56"/>
      <c r="AC33" s="56"/>
      <c r="AD33" s="56"/>
      <c r="AE33" s="56">
        <v>0</v>
      </c>
      <c r="AF33" s="56">
        <v>2.5</v>
      </c>
      <c r="AG33" s="56"/>
      <c r="AH33" s="56"/>
      <c r="AI33" s="56"/>
      <c r="AJ33" s="56"/>
      <c r="AK33" s="56">
        <v>0</v>
      </c>
      <c r="AL33" s="56">
        <v>2.5</v>
      </c>
      <c r="AM33" s="56"/>
      <c r="AN33" s="56"/>
      <c r="AO33" s="57"/>
    </row>
    <row r="34" spans="3:41">
      <c r="C34" s="33"/>
      <c r="D34" s="42">
        <v>12</v>
      </c>
      <c r="E34" s="43">
        <v>0.65800000000000003</v>
      </c>
      <c r="F34" s="31"/>
      <c r="G34" s="32"/>
      <c r="H34" s="49">
        <v>10</v>
      </c>
      <c r="I34" s="48">
        <v>0.38190000000000002</v>
      </c>
      <c r="U34" s="55"/>
      <c r="V34" s="56"/>
      <c r="W34" s="56"/>
      <c r="X34" s="56"/>
      <c r="Y34" s="56">
        <v>0</v>
      </c>
      <c r="Z34" s="56">
        <v>3</v>
      </c>
      <c r="AA34" s="56"/>
      <c r="AB34" s="56"/>
      <c r="AC34" s="56"/>
      <c r="AD34" s="56"/>
      <c r="AE34" s="56">
        <v>0</v>
      </c>
      <c r="AF34" s="56">
        <v>3</v>
      </c>
      <c r="AG34" s="56"/>
      <c r="AH34" s="56"/>
      <c r="AI34" s="56"/>
      <c r="AJ34" s="56"/>
      <c r="AK34" s="56">
        <v>0</v>
      </c>
      <c r="AL34" s="56">
        <v>3</v>
      </c>
      <c r="AM34" s="56"/>
      <c r="AN34" s="56"/>
      <c r="AO34" s="57"/>
    </row>
    <row r="35" spans="3:41">
      <c r="C35" s="33"/>
      <c r="D35" s="46"/>
      <c r="E35" s="47"/>
      <c r="F35" s="31"/>
      <c r="G35" s="32"/>
      <c r="H35" s="32"/>
      <c r="I35" s="34"/>
      <c r="U35" s="55"/>
      <c r="V35" s="56"/>
      <c r="W35" s="56"/>
      <c r="X35" s="56"/>
      <c r="Y35" s="56">
        <v>0</v>
      </c>
      <c r="Z35" s="56">
        <v>3.5</v>
      </c>
      <c r="AA35" s="56"/>
      <c r="AB35" s="56"/>
      <c r="AC35" s="56"/>
      <c r="AD35" s="56"/>
      <c r="AE35" s="56">
        <v>0</v>
      </c>
      <c r="AF35" s="56">
        <v>3.5</v>
      </c>
      <c r="AG35" s="56"/>
      <c r="AH35" s="56"/>
      <c r="AI35" s="56"/>
      <c r="AJ35" s="56"/>
      <c r="AK35" s="56">
        <v>0</v>
      </c>
      <c r="AL35" s="56">
        <v>3.5</v>
      </c>
      <c r="AM35" s="56"/>
      <c r="AN35" s="56"/>
      <c r="AO35" s="57"/>
    </row>
    <row r="36" spans="3:41">
      <c r="C36" s="33"/>
      <c r="D36" s="30"/>
      <c r="E36" s="30"/>
      <c r="F36" s="31"/>
      <c r="G36" s="32"/>
      <c r="H36" s="32"/>
      <c r="I36" s="34"/>
      <c r="U36" s="55"/>
      <c r="V36" s="56"/>
      <c r="W36" s="56"/>
      <c r="X36" s="56"/>
      <c r="Y36" s="56">
        <v>0</v>
      </c>
      <c r="Z36" s="56">
        <v>4</v>
      </c>
      <c r="AA36" s="56"/>
      <c r="AB36" s="56"/>
      <c r="AC36" s="56"/>
      <c r="AD36" s="56"/>
      <c r="AE36" s="56">
        <f>(2*Tabela10[[#This Row],[x]]-8)/55</f>
        <v>0</v>
      </c>
      <c r="AF36" s="56">
        <v>4</v>
      </c>
      <c r="AG36" s="56"/>
      <c r="AH36" s="56"/>
      <c r="AI36" s="56"/>
      <c r="AJ36" s="56"/>
      <c r="AK36" s="56">
        <v>0</v>
      </c>
      <c r="AL36" s="56">
        <v>4</v>
      </c>
      <c r="AM36" s="56"/>
      <c r="AN36" s="56"/>
      <c r="AO36" s="57"/>
    </row>
    <row r="37" spans="3:41">
      <c r="C37" s="33"/>
      <c r="D37" s="30"/>
      <c r="E37" s="30"/>
      <c r="F37" s="31"/>
      <c r="G37" s="32"/>
      <c r="H37" s="32"/>
      <c r="I37" s="34"/>
      <c r="U37" s="55"/>
      <c r="V37" s="56"/>
      <c r="W37" s="56"/>
      <c r="X37" s="56"/>
      <c r="Y37" s="56">
        <v>0</v>
      </c>
      <c r="Z37" s="56">
        <v>4.5</v>
      </c>
      <c r="AA37" s="56"/>
      <c r="AB37" s="56"/>
      <c r="AC37" s="56"/>
      <c r="AD37" s="56"/>
      <c r="AE37" s="56">
        <f>(2*Tabela10[[#This Row],[x]]-8)/55</f>
        <v>1.8181818181818181E-2</v>
      </c>
      <c r="AF37" s="56">
        <v>4.5</v>
      </c>
      <c r="AG37" s="56"/>
      <c r="AH37" s="56"/>
      <c r="AI37" s="56"/>
      <c r="AJ37" s="56"/>
      <c r="AK37" s="56">
        <v>0</v>
      </c>
      <c r="AL37" s="56">
        <v>4.5</v>
      </c>
      <c r="AM37" s="56"/>
      <c r="AN37" s="56"/>
      <c r="AO37" s="57"/>
    </row>
    <row r="38" spans="3:41">
      <c r="C38" s="33"/>
      <c r="D38" s="30"/>
      <c r="E38" s="30"/>
      <c r="F38" s="31"/>
      <c r="G38" s="32"/>
      <c r="H38" s="32"/>
      <c r="I38" s="34"/>
      <c r="U38" s="55"/>
      <c r="V38" s="56"/>
      <c r="W38" s="56"/>
      <c r="X38" s="56"/>
      <c r="Y38" s="56">
        <f>(Tabela2[[#This Row],[x]]-5)/36</f>
        <v>0</v>
      </c>
      <c r="Z38" s="56">
        <v>5</v>
      </c>
      <c r="AA38" s="56"/>
      <c r="AB38" s="56"/>
      <c r="AC38" s="56"/>
      <c r="AD38" s="56"/>
      <c r="AE38" s="56">
        <f>(2*Tabela10[[#This Row],[x]]-8)/55</f>
        <v>3.6363636363636362E-2</v>
      </c>
      <c r="AF38" s="56">
        <v>5</v>
      </c>
      <c r="AG38" s="56"/>
      <c r="AH38" s="56"/>
      <c r="AI38" s="56"/>
      <c r="AJ38" s="56"/>
      <c r="AK38" s="56">
        <v>0</v>
      </c>
      <c r="AL38" s="56">
        <v>5</v>
      </c>
      <c r="AM38" s="56"/>
      <c r="AN38" s="56"/>
      <c r="AO38" s="57"/>
    </row>
    <row r="39" spans="3:41">
      <c r="C39" s="33"/>
      <c r="D39" s="30"/>
      <c r="E39" s="30"/>
      <c r="F39" s="31"/>
      <c r="G39" s="32"/>
      <c r="H39" s="32"/>
      <c r="I39" s="34"/>
      <c r="U39" s="55"/>
      <c r="V39" s="56"/>
      <c r="W39" s="56"/>
      <c r="X39" s="56"/>
      <c r="Y39" s="56">
        <f>(Tabela2[[#This Row],[x]]-5)/36</f>
        <v>1.3888888888888888E-2</v>
      </c>
      <c r="Z39" s="56">
        <v>5.5</v>
      </c>
      <c r="AA39" s="56"/>
      <c r="AB39" s="56"/>
      <c r="AC39" s="56"/>
      <c r="AD39" s="56"/>
      <c r="AE39" s="56">
        <f>(2*Tabela10[[#This Row],[x]]-8)/55</f>
        <v>5.4545454545454543E-2</v>
      </c>
      <c r="AF39" s="56">
        <v>5.5</v>
      </c>
      <c r="AG39" s="56"/>
      <c r="AH39" s="56"/>
      <c r="AI39" s="56"/>
      <c r="AJ39" s="56"/>
      <c r="AK39" s="56">
        <v>0</v>
      </c>
      <c r="AL39" s="56">
        <v>5.5</v>
      </c>
      <c r="AM39" s="56"/>
      <c r="AN39" s="56"/>
      <c r="AO39" s="57"/>
    </row>
    <row r="40" spans="3:41">
      <c r="C40" s="33"/>
      <c r="D40" s="30"/>
      <c r="E40" s="30"/>
      <c r="F40" s="31"/>
      <c r="G40" s="32"/>
      <c r="H40" s="32"/>
      <c r="I40" s="34"/>
      <c r="U40" s="55"/>
      <c r="V40" s="56"/>
      <c r="W40" s="56"/>
      <c r="X40" s="56"/>
      <c r="Y40" s="56">
        <f>(Tabela2[[#This Row],[x]]-5)/36</f>
        <v>2.7777777777777776E-2</v>
      </c>
      <c r="Z40" s="56">
        <v>6</v>
      </c>
      <c r="AA40" s="56"/>
      <c r="AB40" s="56"/>
      <c r="AC40" s="56"/>
      <c r="AD40" s="56"/>
      <c r="AE40" s="56">
        <f>(2*Tabela10[[#This Row],[x]]-8)/55</f>
        <v>7.2727272727272724E-2</v>
      </c>
      <c r="AF40" s="56">
        <v>6</v>
      </c>
      <c r="AG40" s="56"/>
      <c r="AH40" s="56"/>
      <c r="AI40" s="56"/>
      <c r="AJ40" s="56"/>
      <c r="AK40" s="56">
        <f>(Tabela1012[[#This Row],[x]]-6)/36</f>
        <v>0</v>
      </c>
      <c r="AL40" s="56">
        <v>6</v>
      </c>
      <c r="AM40" s="56"/>
      <c r="AN40" s="56"/>
      <c r="AO40" s="57"/>
    </row>
    <row r="41" spans="3:41">
      <c r="C41" s="33"/>
      <c r="D41" s="30"/>
      <c r="E41" s="30"/>
      <c r="F41" s="31"/>
      <c r="G41" s="32"/>
      <c r="H41" s="32"/>
      <c r="I41" s="34"/>
      <c r="U41" s="55"/>
      <c r="V41" s="56"/>
      <c r="W41" s="56"/>
      <c r="X41" s="56"/>
      <c r="Y41" s="56">
        <f>(Tabela2[[#This Row],[x]]-5)/36</f>
        <v>4.1666666666666664E-2</v>
      </c>
      <c r="Z41" s="56">
        <v>6.5</v>
      </c>
      <c r="AA41" s="56"/>
      <c r="AB41" s="56"/>
      <c r="AC41" s="56"/>
      <c r="AD41" s="56"/>
      <c r="AE41" s="56">
        <f>(2*Tabela10[[#This Row],[x]]-8)/55</f>
        <v>9.0909090909090912E-2</v>
      </c>
      <c r="AF41" s="56">
        <v>6.5</v>
      </c>
      <c r="AG41" s="56"/>
      <c r="AH41" s="56"/>
      <c r="AI41" s="56"/>
      <c r="AJ41" s="56"/>
      <c r="AK41" s="56">
        <f>(Tabela1012[[#This Row],[x]]-6)/36</f>
        <v>1.3888888888888888E-2</v>
      </c>
      <c r="AL41" s="56">
        <v>6.5</v>
      </c>
      <c r="AM41" s="56"/>
      <c r="AN41" s="56"/>
      <c r="AO41" s="57"/>
    </row>
    <row r="42" spans="3:41">
      <c r="C42" s="33"/>
      <c r="D42" s="30"/>
      <c r="E42" s="30"/>
      <c r="F42" s="31"/>
      <c r="G42" s="32"/>
      <c r="H42" s="83">
        <f>1-ROUND(_xlfn.BINOM.DIST(3,Tabela3[n],Tabela3[p],TRUE),4)</f>
        <v>0.57140000000000002</v>
      </c>
      <c r="I42" s="34"/>
      <c r="U42" s="55"/>
      <c r="V42" s="56"/>
      <c r="W42" s="56"/>
      <c r="X42" s="56"/>
      <c r="Y42" s="56">
        <f>(Tabela2[[#This Row],[x]]-5)/36</f>
        <v>5.5555555555555552E-2</v>
      </c>
      <c r="Z42" s="56">
        <v>7</v>
      </c>
      <c r="AA42" s="56"/>
      <c r="AB42" s="56"/>
      <c r="AC42" s="56"/>
      <c r="AD42" s="56"/>
      <c r="AE42" s="56">
        <f>(2*Tabela10[[#This Row],[x]]-8)/55</f>
        <v>0.10909090909090909</v>
      </c>
      <c r="AF42" s="56">
        <v>7</v>
      </c>
      <c r="AG42" s="56"/>
      <c r="AH42" s="56"/>
      <c r="AI42" s="56"/>
      <c r="AJ42" s="56"/>
      <c r="AK42" s="56">
        <f>(Tabela1012[[#This Row],[x]]-6)/36</f>
        <v>2.7777777777777776E-2</v>
      </c>
      <c r="AL42" s="56">
        <v>7</v>
      </c>
      <c r="AM42" s="56"/>
      <c r="AN42" s="56"/>
      <c r="AO42" s="57"/>
    </row>
    <row r="43" spans="3:41">
      <c r="C43" s="33"/>
      <c r="D43" s="30"/>
      <c r="E43" s="30"/>
      <c r="F43" s="31"/>
      <c r="G43" s="32"/>
      <c r="H43" s="32"/>
      <c r="I43" s="34"/>
      <c r="U43" s="55"/>
      <c r="V43" s="56"/>
      <c r="W43" s="56"/>
      <c r="X43" s="56"/>
      <c r="Y43" s="56">
        <f>(Tabela2[[#This Row],[x]]-5)/36</f>
        <v>6.9444444444444448E-2</v>
      </c>
      <c r="Z43" s="56">
        <v>7.5</v>
      </c>
      <c r="AA43" s="56"/>
      <c r="AB43" s="56"/>
      <c r="AC43" s="56"/>
      <c r="AD43" s="56"/>
      <c r="AE43" s="56">
        <f>(2*Tabela10[[#This Row],[x]]-8)/55</f>
        <v>0.12727272727272726</v>
      </c>
      <c r="AF43" s="56">
        <v>7.5</v>
      </c>
      <c r="AG43" s="56"/>
      <c r="AH43" s="56"/>
      <c r="AI43" s="56"/>
      <c r="AJ43" s="56"/>
      <c r="AK43" s="56">
        <f>(Tabela1012[[#This Row],[x]]-6)/36</f>
        <v>4.1666666666666664E-2</v>
      </c>
      <c r="AL43" s="56">
        <v>7.5</v>
      </c>
      <c r="AM43" s="56"/>
      <c r="AN43" s="56"/>
      <c r="AO43" s="57"/>
    </row>
    <row r="44" spans="3:41">
      <c r="C44" s="33"/>
      <c r="D44" s="82">
        <f>1-ROUND(_xlfn.BINOM.DIST(3,D34,E34,TRUE),4)</f>
        <v>0.99529999999999996</v>
      </c>
      <c r="E44" s="30"/>
      <c r="F44" s="31"/>
      <c r="G44" s="32"/>
      <c r="H44" s="32"/>
      <c r="I44" s="34"/>
      <c r="U44" s="55"/>
      <c r="V44" s="56"/>
      <c r="W44" s="56"/>
      <c r="X44" s="56"/>
      <c r="Y44" s="56">
        <f>(Tabela2[[#This Row],[x]]-5)/36</f>
        <v>8.3333333333333329E-2</v>
      </c>
      <c r="Z44" s="56">
        <v>8</v>
      </c>
      <c r="AA44" s="56"/>
      <c r="AB44" s="56"/>
      <c r="AC44" s="56"/>
      <c r="AD44" s="56"/>
      <c r="AE44" s="56">
        <f>(2*Tabela10[[#This Row],[x]]-8)/55</f>
        <v>0.14545454545454545</v>
      </c>
      <c r="AF44" s="56">
        <v>8</v>
      </c>
      <c r="AG44" s="56"/>
      <c r="AH44" s="56"/>
      <c r="AI44" s="56"/>
      <c r="AJ44" s="56"/>
      <c r="AK44" s="56">
        <f>(Tabela1012[[#This Row],[x]]-6)/36</f>
        <v>5.5555555555555552E-2</v>
      </c>
      <c r="AL44" s="56">
        <v>8</v>
      </c>
      <c r="AM44" s="56"/>
      <c r="AN44" s="56"/>
      <c r="AO44" s="57"/>
    </row>
    <row r="45" spans="3:41">
      <c r="C45" s="33"/>
      <c r="D45" s="30"/>
      <c r="E45" s="30"/>
      <c r="F45" s="31"/>
      <c r="G45" s="32"/>
      <c r="H45" s="32"/>
      <c r="I45" s="34"/>
      <c r="U45" s="55"/>
      <c r="V45" s="56"/>
      <c r="W45" s="56"/>
      <c r="X45" s="56"/>
      <c r="Y45" s="56">
        <f>(Tabela2[[#This Row],[x]]-5)/36</f>
        <v>9.7222222222222224E-2</v>
      </c>
      <c r="Z45" s="56">
        <v>8.5</v>
      </c>
      <c r="AA45" s="56"/>
      <c r="AB45" s="56"/>
      <c r="AC45" s="56"/>
      <c r="AD45" s="56"/>
      <c r="AE45" s="56">
        <f>(2*Tabela10[[#This Row],[x]]-8)/55</f>
        <v>0.16363636363636364</v>
      </c>
      <c r="AF45" s="56">
        <v>8.5</v>
      </c>
      <c r="AG45" s="56"/>
      <c r="AH45" s="56"/>
      <c r="AI45" s="56"/>
      <c r="AJ45" s="56"/>
      <c r="AK45" s="56">
        <f>(Tabela1012[[#This Row],[x]]-6)/36</f>
        <v>6.9444444444444448E-2</v>
      </c>
      <c r="AL45" s="56">
        <v>8.5</v>
      </c>
      <c r="AM45" s="56"/>
      <c r="AN45" s="56"/>
      <c r="AO45" s="57"/>
    </row>
    <row r="46" spans="3:41">
      <c r="C46" s="33"/>
      <c r="D46" s="30"/>
      <c r="E46" s="30"/>
      <c r="F46" s="31"/>
      <c r="G46" s="32"/>
      <c r="H46" s="32"/>
      <c r="I46" s="34"/>
      <c r="U46" s="55"/>
      <c r="V46" s="56"/>
      <c r="W46" s="56"/>
      <c r="X46" s="56"/>
      <c r="Y46" s="56">
        <f>(Tabela2[[#This Row],[x]]-5)/36</f>
        <v>0.1111111111111111</v>
      </c>
      <c r="Z46" s="56">
        <v>9</v>
      </c>
      <c r="AA46" s="56"/>
      <c r="AB46" s="56"/>
      <c r="AC46" s="56"/>
      <c r="AD46" s="56"/>
      <c r="AE46" s="56">
        <f>-1*(2*(Tabela10[[#This Row],[x]]-14)/55)</f>
        <v>0.18181818181818182</v>
      </c>
      <c r="AF46" s="56">
        <v>9</v>
      </c>
      <c r="AG46" s="56"/>
      <c r="AH46" s="56"/>
      <c r="AI46" s="56"/>
      <c r="AJ46" s="56"/>
      <c r="AK46" s="56">
        <f>(Tabela1012[[#This Row],[x]]-6)/36</f>
        <v>8.3333333333333329E-2</v>
      </c>
      <c r="AL46" s="56">
        <v>9</v>
      </c>
      <c r="AM46" s="56"/>
      <c r="AN46" s="56"/>
      <c r="AO46" s="57"/>
    </row>
    <row r="47" spans="3:41">
      <c r="C47" s="33"/>
      <c r="D47" s="30"/>
      <c r="E47" s="30"/>
      <c r="F47" s="31"/>
      <c r="G47" s="32"/>
      <c r="H47" s="32"/>
      <c r="I47" s="34"/>
      <c r="U47" s="55"/>
      <c r="V47" s="56"/>
      <c r="W47" s="56"/>
      <c r="X47" s="56"/>
      <c r="Y47" s="56">
        <f>(Tabela2[[#This Row],[x]]-5)/36</f>
        <v>0.125</v>
      </c>
      <c r="Z47" s="56">
        <v>9.5</v>
      </c>
      <c r="AA47" s="56"/>
      <c r="AB47" s="56"/>
      <c r="AC47" s="56"/>
      <c r="AD47" s="56"/>
      <c r="AE47" s="56">
        <f>-1*(2*(Tabela10[[#This Row],[x]]-14)/55)</f>
        <v>0.16363636363636364</v>
      </c>
      <c r="AF47" s="56">
        <v>9.5</v>
      </c>
      <c r="AG47" s="56"/>
      <c r="AH47" s="56"/>
      <c r="AI47" s="56"/>
      <c r="AJ47" s="56"/>
      <c r="AK47" s="56">
        <f>(Tabela1012[[#This Row],[x]]-6)/36</f>
        <v>9.7222222222222224E-2</v>
      </c>
      <c r="AL47" s="56">
        <v>9.5</v>
      </c>
      <c r="AM47" s="56"/>
      <c r="AN47" s="56"/>
      <c r="AO47" s="57"/>
    </row>
    <row r="48" spans="3:41">
      <c r="C48" s="33"/>
      <c r="D48" s="85"/>
      <c r="E48" s="86"/>
      <c r="F48" s="31"/>
      <c r="G48" s="91"/>
      <c r="H48" s="85"/>
      <c r="I48" s="92"/>
      <c r="U48" s="55"/>
      <c r="V48" s="56"/>
      <c r="W48" s="56"/>
      <c r="X48" s="56"/>
      <c r="Y48" s="56">
        <f>(Tabela2[[#This Row],[x]]-5)/36</f>
        <v>0.1388888888888889</v>
      </c>
      <c r="Z48" s="56">
        <v>10</v>
      </c>
      <c r="AA48" s="56"/>
      <c r="AB48" s="56"/>
      <c r="AC48" s="56"/>
      <c r="AD48" s="56"/>
      <c r="AE48" s="56">
        <f>-1*(2*(Tabela10[[#This Row],[x]]-14)/55)</f>
        <v>0.14545454545454545</v>
      </c>
      <c r="AF48" s="56">
        <v>10</v>
      </c>
      <c r="AG48" s="56"/>
      <c r="AH48" s="56"/>
      <c r="AI48" s="56"/>
      <c r="AJ48" s="56"/>
      <c r="AK48" s="56">
        <f>(Tabela1012[[#This Row],[x]]-6)/36</f>
        <v>0.1111111111111111</v>
      </c>
      <c r="AL48" s="56">
        <v>10</v>
      </c>
      <c r="AM48" s="56"/>
      <c r="AN48" s="56"/>
      <c r="AO48" s="57"/>
    </row>
    <row r="49" spans="3:41">
      <c r="C49" s="38"/>
      <c r="D49" s="87"/>
      <c r="E49" s="88"/>
      <c r="F49" s="32"/>
      <c r="G49" s="93"/>
      <c r="H49" s="87"/>
      <c r="I49" s="94"/>
      <c r="U49" s="55"/>
      <c r="V49" s="56"/>
      <c r="W49" s="56"/>
      <c r="X49" s="56"/>
      <c r="Y49" s="56">
        <f>(Tabela2[[#This Row],[x]]-5)/36</f>
        <v>0.15277777777777779</v>
      </c>
      <c r="Z49" s="56">
        <v>10.5</v>
      </c>
      <c r="AA49" s="56"/>
      <c r="AB49" s="56"/>
      <c r="AC49" s="56"/>
      <c r="AD49" s="56"/>
      <c r="AE49" s="56">
        <f>-1*(2*(Tabela10[[#This Row],[x]]-14)/55)</f>
        <v>0.12727272727272726</v>
      </c>
      <c r="AF49" s="56">
        <v>10.5</v>
      </c>
      <c r="AG49" s="56"/>
      <c r="AH49" s="56"/>
      <c r="AI49" s="56"/>
      <c r="AJ49" s="56"/>
      <c r="AK49" s="56">
        <f>(Tabela1012[[#This Row],[x]]-6)/36</f>
        <v>0.125</v>
      </c>
      <c r="AL49" s="56">
        <v>10.5</v>
      </c>
      <c r="AM49" s="56"/>
      <c r="AN49" s="56"/>
      <c r="AO49" s="57"/>
    </row>
    <row r="50" spans="3:41">
      <c r="C50" s="36"/>
      <c r="D50" s="89"/>
      <c r="E50" s="90"/>
      <c r="F50" s="37"/>
      <c r="G50" s="95"/>
      <c r="H50" s="89"/>
      <c r="I50" s="96"/>
      <c r="U50" s="55"/>
      <c r="V50" s="56"/>
      <c r="W50" s="56"/>
      <c r="X50" s="56"/>
      <c r="Y50" s="56">
        <f>-1*((Tabela2[[#This Row],[x]]-17)/36)</f>
        <v>0.16666666666666666</v>
      </c>
      <c r="Z50" s="56">
        <v>11</v>
      </c>
      <c r="AA50" s="56"/>
      <c r="AB50" s="56"/>
      <c r="AC50" s="56"/>
      <c r="AD50" s="56"/>
      <c r="AE50" s="56">
        <f>-1*(2*(Tabela10[[#This Row],[x]]-14)/55)</f>
        <v>0.10909090909090909</v>
      </c>
      <c r="AF50" s="56">
        <v>11</v>
      </c>
      <c r="AG50" s="56"/>
      <c r="AH50" s="56"/>
      <c r="AI50" s="56"/>
      <c r="AJ50" s="56"/>
      <c r="AK50" s="56">
        <f>(Tabela1012[[#This Row],[x]]-6)/36</f>
        <v>0.1388888888888889</v>
      </c>
      <c r="AL50" s="56">
        <v>11</v>
      </c>
      <c r="AM50" s="56"/>
      <c r="AN50" s="56"/>
      <c r="AO50" s="57"/>
    </row>
    <row r="51" spans="3:41">
      <c r="U51" s="55"/>
      <c r="V51" s="56"/>
      <c r="W51" s="56"/>
      <c r="X51" s="56"/>
      <c r="Y51" s="56">
        <f>-1*((Tabela2[[#This Row],[x]]-17)/36)</f>
        <v>0.15277777777777779</v>
      </c>
      <c r="Z51" s="56">
        <v>11.5</v>
      </c>
      <c r="AA51" s="56"/>
      <c r="AB51" s="56"/>
      <c r="AC51" s="56"/>
      <c r="AD51" s="56"/>
      <c r="AE51" s="56">
        <f>-1*(2*(Tabela10[[#This Row],[x]]-14)/55)</f>
        <v>9.0909090909090912E-2</v>
      </c>
      <c r="AF51" s="56">
        <v>11.5</v>
      </c>
      <c r="AG51" s="56"/>
      <c r="AH51" s="56"/>
      <c r="AI51" s="56"/>
      <c r="AJ51" s="56"/>
      <c r="AK51" s="56">
        <f>(Tabela1012[[#This Row],[x]]-6)/36</f>
        <v>0.15277777777777779</v>
      </c>
      <c r="AL51" s="56">
        <v>11.5</v>
      </c>
      <c r="AM51" s="56"/>
      <c r="AN51" s="56"/>
      <c r="AO51" s="57"/>
    </row>
    <row r="52" spans="3:41">
      <c r="U52" s="55"/>
      <c r="V52" s="56"/>
      <c r="W52" s="56"/>
      <c r="X52" s="56"/>
      <c r="Y52" s="56">
        <f>-1*((Tabela2[[#This Row],[x]]-17)/36)</f>
        <v>0.1388888888888889</v>
      </c>
      <c r="Z52" s="56">
        <v>12</v>
      </c>
      <c r="AA52" s="56"/>
      <c r="AB52" s="56"/>
      <c r="AC52" s="56"/>
      <c r="AD52" s="56"/>
      <c r="AE52" s="56">
        <f>-1*(2*(Tabela10[[#This Row],[x]]-14)/55)</f>
        <v>7.2727272727272724E-2</v>
      </c>
      <c r="AF52" s="56">
        <v>12</v>
      </c>
      <c r="AG52" s="56"/>
      <c r="AH52" s="56"/>
      <c r="AI52" s="56"/>
      <c r="AJ52" s="56"/>
      <c r="AK52" s="56">
        <f>-1*((Tabela1012[[#This Row],[x]]-18)/36)</f>
        <v>0.16666666666666666</v>
      </c>
      <c r="AL52" s="56">
        <v>12</v>
      </c>
      <c r="AM52" s="56"/>
      <c r="AN52" s="56"/>
      <c r="AO52" s="57"/>
    </row>
    <row r="53" spans="3:41">
      <c r="U53" s="55"/>
      <c r="V53" s="56"/>
      <c r="W53" s="56"/>
      <c r="X53" s="56"/>
      <c r="Y53" s="56">
        <f>-1*((Tabela2[[#This Row],[x]]-17)/36)</f>
        <v>0.125</v>
      </c>
      <c r="Z53" s="56">
        <v>12.5</v>
      </c>
      <c r="AA53" s="56"/>
      <c r="AB53" s="56"/>
      <c r="AC53" s="56"/>
      <c r="AD53" s="56"/>
      <c r="AE53" s="56">
        <f>-1*(2*(Tabela10[[#This Row],[x]]-14)/55)</f>
        <v>5.4545454545454543E-2</v>
      </c>
      <c r="AF53" s="56">
        <v>12.5</v>
      </c>
      <c r="AG53" s="56"/>
      <c r="AH53" s="56"/>
      <c r="AI53" s="56"/>
      <c r="AJ53" s="56"/>
      <c r="AK53" s="56">
        <f>-1*((Tabela1012[[#This Row],[x]]-18)/36)</f>
        <v>0.15277777777777779</v>
      </c>
      <c r="AL53" s="56">
        <v>12.5</v>
      </c>
      <c r="AM53" s="56"/>
      <c r="AN53" s="56"/>
      <c r="AO53" s="57"/>
    </row>
    <row r="54" spans="3:41">
      <c r="U54" s="55"/>
      <c r="V54" s="56"/>
      <c r="W54" s="56"/>
      <c r="X54" s="56"/>
      <c r="Y54" s="56">
        <f>-1*((Tabela2[[#This Row],[x]]-17)/36)</f>
        <v>0.1111111111111111</v>
      </c>
      <c r="Z54" s="56">
        <v>13</v>
      </c>
      <c r="AA54" s="56"/>
      <c r="AB54" s="56"/>
      <c r="AC54" s="56"/>
      <c r="AD54" s="56"/>
      <c r="AE54" s="56">
        <f>-1*(2*(Tabela10[[#This Row],[x]]-14)/55)</f>
        <v>3.6363636363636362E-2</v>
      </c>
      <c r="AF54" s="56">
        <v>13</v>
      </c>
      <c r="AG54" s="56"/>
      <c r="AH54" s="56"/>
      <c r="AI54" s="56"/>
      <c r="AJ54" s="56"/>
      <c r="AK54" s="56">
        <f>-1*((Tabela1012[[#This Row],[x]]-18)/36)</f>
        <v>0.1388888888888889</v>
      </c>
      <c r="AL54" s="56">
        <v>13</v>
      </c>
      <c r="AM54" s="56"/>
      <c r="AN54" s="56"/>
      <c r="AO54" s="57"/>
    </row>
    <row r="55" spans="3:41">
      <c r="U55" s="55"/>
      <c r="V55" s="56"/>
      <c r="W55" s="56"/>
      <c r="X55" s="56"/>
      <c r="Y55" s="56">
        <f>-1*((Tabela2[[#This Row],[x]]-17)/36)</f>
        <v>9.7222222222222224E-2</v>
      </c>
      <c r="Z55" s="56">
        <v>13.5</v>
      </c>
      <c r="AA55" s="56"/>
      <c r="AB55" s="56"/>
      <c r="AC55" s="56"/>
      <c r="AD55" s="56"/>
      <c r="AE55" s="56">
        <f>-1*(2*(Tabela10[[#This Row],[x]]-14)/55)</f>
        <v>1.8181818181818181E-2</v>
      </c>
      <c r="AF55" s="56">
        <v>13.5</v>
      </c>
      <c r="AG55" s="56"/>
      <c r="AH55" s="56"/>
      <c r="AI55" s="56"/>
      <c r="AJ55" s="56"/>
      <c r="AK55" s="56">
        <f>-1*((Tabela1012[[#This Row],[x]]-18)/36)</f>
        <v>0.125</v>
      </c>
      <c r="AL55" s="56">
        <v>13.5</v>
      </c>
      <c r="AM55" s="56"/>
      <c r="AN55" s="56"/>
      <c r="AO55" s="57"/>
    </row>
    <row r="56" spans="3:41">
      <c r="U56" s="55"/>
      <c r="V56" s="56"/>
      <c r="W56" s="56"/>
      <c r="X56" s="56"/>
      <c r="Y56" s="56">
        <f>-1*((Tabela2[[#This Row],[x]]-17)/36)</f>
        <v>8.3333333333333329E-2</v>
      </c>
      <c r="Z56" s="56">
        <v>14</v>
      </c>
      <c r="AA56" s="56"/>
      <c r="AB56" s="56"/>
      <c r="AC56" s="56"/>
      <c r="AD56" s="56"/>
      <c r="AE56" s="56">
        <v>0</v>
      </c>
      <c r="AF56" s="56">
        <v>14</v>
      </c>
      <c r="AG56" s="56"/>
      <c r="AH56" s="56"/>
      <c r="AI56" s="56"/>
      <c r="AJ56" s="56"/>
      <c r="AK56" s="56">
        <f>-1*((Tabela1012[[#This Row],[x]]-18)/36)</f>
        <v>0.1111111111111111</v>
      </c>
      <c r="AL56" s="56">
        <v>14</v>
      </c>
      <c r="AM56" s="56"/>
      <c r="AN56" s="56"/>
      <c r="AO56" s="57"/>
    </row>
    <row r="57" spans="3:41">
      <c r="U57" s="55"/>
      <c r="V57" s="56"/>
      <c r="W57" s="56"/>
      <c r="X57" s="56"/>
      <c r="Y57" s="56">
        <f>-1*((Tabela2[[#This Row],[x]]-17)/36)</f>
        <v>6.9444444444444448E-2</v>
      </c>
      <c r="Z57" s="56">
        <v>14.5</v>
      </c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>
        <f>-1*((Tabela1012[[#This Row],[x]]-18)/36)</f>
        <v>9.7222222222222224E-2</v>
      </c>
      <c r="AL57" s="56">
        <v>14.5</v>
      </c>
      <c r="AM57" s="56"/>
      <c r="AN57" s="56"/>
      <c r="AO57" s="57"/>
    </row>
    <row r="58" spans="3:41">
      <c r="U58" s="55"/>
      <c r="V58" s="56"/>
      <c r="W58" s="56"/>
      <c r="X58" s="56"/>
      <c r="Y58" s="56">
        <f>-1*((Tabela2[[#This Row],[x]]-17)/36)</f>
        <v>5.5555555555555552E-2</v>
      </c>
      <c r="Z58" s="56">
        <v>15</v>
      </c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>
        <f>-1*((Tabela1012[[#This Row],[x]]-18)/36)</f>
        <v>8.3333333333333329E-2</v>
      </c>
      <c r="AL58" s="56">
        <v>15</v>
      </c>
      <c r="AM58" s="56"/>
      <c r="AN58" s="56"/>
      <c r="AO58" s="57"/>
    </row>
    <row r="59" spans="3:41">
      <c r="U59" s="55"/>
      <c r="V59" s="56"/>
      <c r="W59" s="56"/>
      <c r="X59" s="56"/>
      <c r="Y59" s="56">
        <f>-1*((Tabela2[[#This Row],[x]]-17)/36)</f>
        <v>4.1666666666666664E-2</v>
      </c>
      <c r="Z59" s="56">
        <v>15.5</v>
      </c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>
        <f>-1*((Tabela1012[[#This Row],[x]]-18)/36)</f>
        <v>6.9444444444444448E-2</v>
      </c>
      <c r="AL59" s="56">
        <v>15.5</v>
      </c>
      <c r="AM59" s="56"/>
      <c r="AN59" s="56"/>
      <c r="AO59" s="57"/>
    </row>
    <row r="60" spans="3:41">
      <c r="U60" s="55"/>
      <c r="V60" s="56"/>
      <c r="W60" s="56"/>
      <c r="X60" s="56"/>
      <c r="Y60" s="56">
        <f>-1*((Tabela2[[#This Row],[x]]-17)/36)</f>
        <v>2.7777777777777776E-2</v>
      </c>
      <c r="Z60" s="56">
        <v>16</v>
      </c>
      <c r="AA60" s="56"/>
      <c r="AB60" s="56"/>
      <c r="AC60" s="56"/>
      <c r="AD60" s="56"/>
      <c r="AE60" s="56"/>
      <c r="AF60" s="56"/>
      <c r="AG60" s="56"/>
      <c r="AI60" s="56"/>
      <c r="AJ60" s="56"/>
      <c r="AK60" s="56">
        <f>-1*((Tabela1012[[#This Row],[x]]-18)/36)</f>
        <v>5.5555555555555552E-2</v>
      </c>
      <c r="AL60" s="56">
        <v>16</v>
      </c>
      <c r="AM60" s="56"/>
      <c r="AN60" s="56"/>
      <c r="AO60" s="57"/>
    </row>
    <row r="61" spans="3:41">
      <c r="U61" s="55"/>
      <c r="V61" s="56"/>
      <c r="W61" s="56"/>
      <c r="X61" s="56"/>
      <c r="Y61" s="56">
        <f>-1*((Tabela2[[#This Row],[x]]-17)/36)</f>
        <v>1.3888888888888888E-2</v>
      </c>
      <c r="Z61" s="56">
        <v>16.5</v>
      </c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>
        <f>-1*((Tabela1012[[#This Row],[x]]-18)/36)</f>
        <v>4.1666666666666664E-2</v>
      </c>
      <c r="AL61" s="56">
        <v>16.5</v>
      </c>
      <c r="AM61" s="56"/>
      <c r="AN61" s="56"/>
      <c r="AO61" s="57"/>
    </row>
    <row r="62" spans="3:41">
      <c r="U62" s="55"/>
      <c r="V62" s="56"/>
      <c r="W62" s="56"/>
      <c r="X62" s="56"/>
      <c r="Y62" s="56">
        <v>0</v>
      </c>
      <c r="Z62" s="56">
        <v>17</v>
      </c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>
        <f>-1*((Tabela1012[[#This Row],[x]]-18)/36)</f>
        <v>2.7777777777777776E-2</v>
      </c>
      <c r="AL62" s="56">
        <v>17</v>
      </c>
      <c r="AM62" s="56"/>
      <c r="AN62" s="56"/>
      <c r="AO62" s="57"/>
    </row>
    <row r="63" spans="3:41">
      <c r="U63" s="55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>
        <f>-1*((Tabela1012[[#This Row],[x]]-18)/36)</f>
        <v>1.3888888888888888E-2</v>
      </c>
      <c r="AL63" s="56">
        <v>17.5</v>
      </c>
      <c r="AM63" s="56"/>
      <c r="AN63" s="56"/>
      <c r="AO63" s="57"/>
    </row>
    <row r="64" spans="3:41">
      <c r="U64" s="55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</v>
      </c>
      <c r="AL64" s="56">
        <v>18</v>
      </c>
      <c r="AM64" s="56"/>
      <c r="AN64" s="56"/>
      <c r="AO64" s="57"/>
    </row>
    <row r="65" spans="21:41">
      <c r="U65" s="55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7"/>
    </row>
    <row r="66" spans="21:41">
      <c r="U66" s="55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7"/>
    </row>
    <row r="67" spans="21:41">
      <c r="U67" s="55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7"/>
    </row>
    <row r="68" spans="21:41">
      <c r="U68" s="55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7"/>
    </row>
    <row r="69" spans="21:41">
      <c r="U69" s="55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7"/>
    </row>
    <row r="70" spans="21:41">
      <c r="U70" s="55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7"/>
    </row>
    <row r="71" spans="21:41">
      <c r="U71" s="55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7"/>
    </row>
    <row r="72" spans="21:41" ht="31.5">
      <c r="U72" s="55"/>
      <c r="V72" s="56"/>
      <c r="W72" s="56"/>
      <c r="X72" s="56"/>
      <c r="Y72" s="56"/>
      <c r="Z72" s="56"/>
      <c r="AB72" s="75">
        <f>ROUND(((10-5)*Y48)/2,4)</f>
        <v>0.34720000000000001</v>
      </c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7"/>
    </row>
    <row r="73" spans="21:41">
      <c r="U73" s="55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7"/>
    </row>
    <row r="74" spans="21:41">
      <c r="U74" s="55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7"/>
    </row>
    <row r="75" spans="21:41">
      <c r="U75" s="55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7"/>
    </row>
    <row r="76" spans="21:41">
      <c r="U76" s="55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7"/>
    </row>
    <row r="77" spans="21:41">
      <c r="U77" s="55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7"/>
    </row>
    <row r="78" spans="21:41">
      <c r="U78" s="55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7"/>
    </row>
    <row r="79" spans="21:41">
      <c r="U79" s="55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7"/>
    </row>
    <row r="80" spans="21:41">
      <c r="U80" s="55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7"/>
    </row>
    <row r="81" spans="21:41" ht="28.5">
      <c r="U81" s="55"/>
      <c r="V81" s="56"/>
      <c r="W81" s="56"/>
      <c r="X81" s="56"/>
      <c r="Y81" s="56"/>
      <c r="Z81" s="56"/>
      <c r="AA81" s="56"/>
      <c r="AB81" s="81">
        <f>ROUND(((9-4)*AE46)/2,4)</f>
        <v>0.45450000000000002</v>
      </c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7"/>
    </row>
    <row r="82" spans="21:41">
      <c r="U82" s="55"/>
      <c r="V82" s="56"/>
      <c r="W82" s="56"/>
      <c r="X82" s="56"/>
      <c r="Y82" s="56"/>
      <c r="Z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7"/>
    </row>
    <row r="83" spans="21:41">
      <c r="U83" s="55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7"/>
    </row>
    <row r="84" spans="21:41">
      <c r="U84" s="55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7"/>
    </row>
    <row r="85" spans="21:41">
      <c r="U85" s="55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7"/>
    </row>
    <row r="86" spans="21:41" ht="26.25">
      <c r="U86" s="55"/>
      <c r="V86" s="56"/>
      <c r="W86" s="56"/>
      <c r="X86" s="56"/>
      <c r="Y86" s="56"/>
      <c r="Z86" s="56"/>
      <c r="AA86" s="56"/>
      <c r="AB86" s="56"/>
      <c r="AC86" s="68">
        <f>ROUND(((AE46+AE48)/2),4)</f>
        <v>0.1636</v>
      </c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7"/>
    </row>
    <row r="87" spans="21:41">
      <c r="U87" s="55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7"/>
    </row>
    <row r="88" spans="21:41">
      <c r="U88" s="55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7"/>
    </row>
    <row r="89" spans="21:41">
      <c r="U89" s="55"/>
      <c r="V89" s="56"/>
      <c r="W89" s="56"/>
      <c r="X89" s="56"/>
      <c r="Y89" s="56"/>
      <c r="Z89" s="56"/>
      <c r="AA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7"/>
    </row>
    <row r="90" spans="21:41" ht="23.25">
      <c r="U90" s="55"/>
      <c r="V90" s="56"/>
      <c r="W90" s="56"/>
      <c r="X90" s="56"/>
      <c r="Y90" s="56"/>
      <c r="Z90" s="56"/>
      <c r="AA90" s="56"/>
      <c r="AB90" s="56"/>
      <c r="AC90" s="67">
        <f>AB81+AC86</f>
        <v>0.61809999999999998</v>
      </c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7"/>
    </row>
    <row r="91" spans="21:41">
      <c r="U91" s="55"/>
      <c r="V91" s="56"/>
      <c r="W91" s="56"/>
      <c r="X91" s="56"/>
      <c r="Y91" s="56"/>
      <c r="Z91" s="56"/>
      <c r="AA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7"/>
    </row>
    <row r="92" spans="21:41">
      <c r="U92" s="55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7"/>
    </row>
    <row r="93" spans="21:41">
      <c r="U93" s="55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7"/>
    </row>
    <row r="94" spans="21:41">
      <c r="U94" s="55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7"/>
    </row>
    <row r="95" spans="21:41">
      <c r="U95" s="55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7"/>
    </row>
    <row r="96" spans="21:41">
      <c r="U96" s="55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7"/>
    </row>
    <row r="97" spans="21:41">
      <c r="U97" s="55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7"/>
    </row>
    <row r="98" spans="21:41">
      <c r="U98" s="55"/>
      <c r="V98" s="56"/>
      <c r="W98" s="56"/>
      <c r="X98" s="56"/>
      <c r="Y98" s="56"/>
      <c r="Z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7"/>
    </row>
    <row r="99" spans="21:41" ht="31.5">
      <c r="U99" s="55"/>
      <c r="V99" s="56"/>
      <c r="W99" s="56"/>
      <c r="X99" s="56"/>
      <c r="Y99" s="56"/>
      <c r="Z99" s="56"/>
      <c r="AA99" s="56"/>
      <c r="AB99" s="75">
        <f>ROUND(((10-6)*AK48)/2,4)</f>
        <v>0.22220000000000001</v>
      </c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7"/>
    </row>
    <row r="100" spans="21:41">
      <c r="U100" s="55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7"/>
    </row>
    <row r="101" spans="21:41">
      <c r="U101" s="55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7"/>
    </row>
    <row r="102" spans="21:41">
      <c r="U102" s="55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7"/>
    </row>
    <row r="103" spans="21:41">
      <c r="U103" s="59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1"/>
    </row>
  </sheetData>
  <mergeCells count="8">
    <mergeCell ref="D48:E50"/>
    <mergeCell ref="G48:I50"/>
    <mergeCell ref="AE24:AF24"/>
    <mergeCell ref="Y24:Z24"/>
    <mergeCell ref="C4:C11"/>
    <mergeCell ref="G4:G11"/>
    <mergeCell ref="K4:K11"/>
    <mergeCell ref="C22:I22"/>
  </mergeCells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"/>
  <sheetViews>
    <sheetView topLeftCell="A13" zoomScale="70" zoomScaleNormal="70" workbookViewId="0">
      <selection activeCell="A15" sqref="A15"/>
    </sheetView>
  </sheetViews>
  <sheetFormatPr defaultColWidth="11" defaultRowHeight="15.75"/>
  <cols>
    <col min="1" max="1" width="54" customWidth="1"/>
    <col min="3" max="3" width="101.625" customWidth="1"/>
    <col min="4" max="4" width="15.125" customWidth="1"/>
    <col min="5" max="5" width="17.25" customWidth="1"/>
    <col min="6" max="6" width="102" customWidth="1"/>
    <col min="7" max="7" width="15.875" customWidth="1"/>
    <col min="9" max="9" width="104.375" customWidth="1"/>
    <col min="10" max="10" width="17.375" customWidth="1"/>
  </cols>
  <sheetData>
    <row r="1" spans="1:10" s="15" customFormat="1" ht="45">
      <c r="A1" s="21" t="s">
        <v>38</v>
      </c>
    </row>
    <row r="2" spans="1:10" s="15" customFormat="1"/>
    <row r="3" spans="1:10" s="15" customFormat="1"/>
    <row r="4" spans="1:10" s="15" customFormat="1"/>
    <row r="5" spans="1:10" s="15" customFormat="1"/>
    <row r="6" spans="1:10" ht="45">
      <c r="A6" s="21" t="s">
        <v>39</v>
      </c>
    </row>
    <row r="7" spans="1:10">
      <c r="C7" s="104" t="s">
        <v>24</v>
      </c>
      <c r="F7" s="104" t="s">
        <v>25</v>
      </c>
      <c r="I7" s="104" t="s">
        <v>25</v>
      </c>
    </row>
    <row r="8" spans="1:10">
      <c r="A8" s="25"/>
      <c r="C8" s="105"/>
      <c r="F8" s="105"/>
      <c r="I8" s="105"/>
    </row>
    <row r="9" spans="1:10">
      <c r="A9" s="25"/>
      <c r="C9" s="105"/>
      <c r="F9" s="105"/>
      <c r="I9" s="105"/>
    </row>
    <row r="10" spans="1:10" ht="15.75" customHeight="1">
      <c r="A10" s="25"/>
      <c r="C10" s="105"/>
      <c r="F10" s="105"/>
      <c r="I10" s="105"/>
    </row>
    <row r="11" spans="1:10" ht="15.75" customHeight="1">
      <c r="A11" s="25"/>
      <c r="C11" s="105"/>
      <c r="F11" s="105"/>
      <c r="I11" s="105"/>
    </row>
    <row r="12" spans="1:10" ht="15.75" customHeight="1">
      <c r="C12" s="105"/>
      <c r="F12" s="105"/>
      <c r="I12" s="105"/>
    </row>
    <row r="13" spans="1:10" ht="120.75" customHeight="1">
      <c r="C13" s="106"/>
      <c r="D13" s="79">
        <f>1-_xlfn.NORM.DIST(310,236,64,TRUE)</f>
        <v>0.12378945675169439</v>
      </c>
      <c r="F13" s="106"/>
      <c r="G13" s="79">
        <f>1-_xlfn.NORM.DIST(310,229,54,TRUE)</f>
        <v>6.6807201268858085E-2</v>
      </c>
      <c r="I13" s="106"/>
      <c r="J13" s="80">
        <f>1-_xlfn.NORM.DIST(310,193,64,TRUE)</f>
        <v>3.3765396862469266E-2</v>
      </c>
    </row>
    <row r="18" spans="1:6" ht="60">
      <c r="A18" s="22" t="s">
        <v>40</v>
      </c>
    </row>
    <row r="19" spans="1:6">
      <c r="A19" s="52"/>
      <c r="B19" s="53"/>
      <c r="C19" s="53"/>
      <c r="D19" s="53"/>
      <c r="E19" s="53"/>
      <c r="F19" s="54"/>
    </row>
    <row r="20" spans="1:6">
      <c r="A20" s="55"/>
      <c r="B20" s="56"/>
      <c r="C20" s="76"/>
      <c r="D20" s="77"/>
      <c r="E20" s="56"/>
      <c r="F20" s="57"/>
    </row>
    <row r="21" spans="1:6">
      <c r="A21" s="55"/>
      <c r="B21" s="56"/>
      <c r="C21" s="56"/>
      <c r="D21" s="56"/>
      <c r="E21" s="56"/>
      <c r="F21" s="57"/>
    </row>
    <row r="22" spans="1:6">
      <c r="A22" s="55"/>
      <c r="B22" s="56"/>
      <c r="C22" s="56"/>
      <c r="D22" s="56"/>
      <c r="E22" s="56"/>
      <c r="F22" s="57"/>
    </row>
    <row r="23" spans="1:6">
      <c r="A23" s="55"/>
      <c r="B23" s="56"/>
      <c r="C23" s="76"/>
      <c r="D23" s="78"/>
      <c r="E23" s="56"/>
      <c r="F23" s="57"/>
    </row>
    <row r="24" spans="1:6">
      <c r="A24" s="55"/>
      <c r="B24" s="56"/>
      <c r="C24" s="56"/>
      <c r="D24" s="56"/>
      <c r="E24" s="56"/>
      <c r="F24" s="57"/>
    </row>
    <row r="25" spans="1:6">
      <c r="A25" s="55"/>
      <c r="B25" s="56"/>
      <c r="C25" s="56"/>
      <c r="D25" s="56"/>
      <c r="E25" s="56"/>
      <c r="F25" s="57"/>
    </row>
    <row r="26" spans="1:6">
      <c r="A26" s="55"/>
      <c r="B26" s="56"/>
      <c r="C26" s="56"/>
      <c r="D26" s="56"/>
      <c r="E26" s="56"/>
      <c r="F26" s="57"/>
    </row>
    <row r="27" spans="1:6">
      <c r="A27" s="55"/>
      <c r="B27" s="56"/>
      <c r="C27" s="56"/>
      <c r="D27" s="56"/>
      <c r="E27" s="56"/>
      <c r="F27" s="57"/>
    </row>
    <row r="28" spans="1:6">
      <c r="A28" s="55"/>
      <c r="B28" s="56"/>
      <c r="C28" s="56"/>
      <c r="D28" s="56"/>
      <c r="E28" s="56"/>
      <c r="F28" s="57"/>
    </row>
    <row r="29" spans="1:6">
      <c r="A29" s="55"/>
      <c r="B29" s="56"/>
      <c r="C29" s="56"/>
      <c r="D29" s="56"/>
      <c r="E29" s="56"/>
      <c r="F29" s="57"/>
    </row>
    <row r="30" spans="1:6">
      <c r="A30" s="55"/>
      <c r="B30" s="56"/>
      <c r="C30" s="56"/>
      <c r="D30" s="56"/>
      <c r="E30" s="56"/>
      <c r="F30" s="57"/>
    </row>
    <row r="31" spans="1:6">
      <c r="A31" s="55"/>
      <c r="B31" s="56"/>
      <c r="C31" s="56"/>
      <c r="D31" s="56"/>
      <c r="E31" s="56"/>
      <c r="F31" s="57"/>
    </row>
    <row r="32" spans="1:6">
      <c r="A32" s="55"/>
      <c r="B32" s="56"/>
      <c r="C32" s="56"/>
      <c r="D32" s="56"/>
      <c r="E32" s="56"/>
      <c r="F32" s="57"/>
    </row>
    <row r="33" spans="1:6">
      <c r="A33" s="55"/>
      <c r="B33" s="56"/>
      <c r="C33" s="56"/>
      <c r="D33" s="56"/>
      <c r="E33" s="56"/>
      <c r="F33" s="57"/>
    </row>
    <row r="34" spans="1:6">
      <c r="A34" s="55"/>
      <c r="B34" s="56"/>
      <c r="C34" s="56"/>
      <c r="D34" s="56"/>
      <c r="E34" s="56"/>
      <c r="F34" s="57"/>
    </row>
    <row r="35" spans="1:6">
      <c r="A35" s="55"/>
      <c r="B35" s="56"/>
      <c r="C35" s="56"/>
      <c r="D35" s="56"/>
      <c r="E35" s="56"/>
      <c r="F35" s="57"/>
    </row>
    <row r="36" spans="1:6">
      <c r="A36" s="55"/>
      <c r="B36" s="56"/>
      <c r="C36" s="56"/>
      <c r="D36" s="56"/>
      <c r="E36" s="56"/>
      <c r="F36" s="57"/>
    </row>
    <row r="37" spans="1:6">
      <c r="A37" s="55"/>
      <c r="B37" s="56"/>
      <c r="C37" s="56"/>
      <c r="D37" s="56"/>
      <c r="E37" s="56"/>
      <c r="F37" s="57"/>
    </row>
    <row r="38" spans="1:6">
      <c r="A38" s="55"/>
      <c r="B38" s="56"/>
      <c r="C38" s="56"/>
      <c r="D38" s="56"/>
      <c r="E38" s="56"/>
      <c r="F38" s="57"/>
    </row>
    <row r="39" spans="1:6">
      <c r="A39" s="55"/>
      <c r="B39" s="56"/>
      <c r="C39" s="56"/>
      <c r="D39" s="56"/>
      <c r="E39" s="56"/>
      <c r="F39" s="57"/>
    </row>
    <row r="40" spans="1:6">
      <c r="A40" s="55"/>
      <c r="B40" s="56"/>
      <c r="C40" s="56"/>
      <c r="D40" s="56"/>
      <c r="E40" s="56"/>
      <c r="F40" s="57"/>
    </row>
    <row r="41" spans="1:6">
      <c r="A41" s="55"/>
      <c r="B41" s="56"/>
      <c r="C41" s="56"/>
      <c r="D41" s="56"/>
      <c r="E41" s="56"/>
      <c r="F41" s="57"/>
    </row>
    <row r="42" spans="1:6">
      <c r="A42" s="55"/>
      <c r="B42" s="56"/>
      <c r="C42" s="56"/>
      <c r="D42" s="56"/>
      <c r="E42" s="56"/>
      <c r="F42" s="57"/>
    </row>
    <row r="43" spans="1:6">
      <c r="A43" s="55"/>
      <c r="B43" s="56"/>
      <c r="C43" s="56"/>
      <c r="D43" s="56"/>
      <c r="E43" s="56"/>
      <c r="F43" s="57"/>
    </row>
    <row r="44" spans="1:6">
      <c r="A44" s="55"/>
      <c r="B44" s="56"/>
      <c r="C44" s="56"/>
      <c r="D44" s="56"/>
      <c r="E44" s="56"/>
      <c r="F44" s="57"/>
    </row>
    <row r="45" spans="1:6">
      <c r="A45" s="55"/>
      <c r="B45" s="56"/>
      <c r="C45" s="56"/>
      <c r="D45" s="56"/>
      <c r="E45" s="56"/>
      <c r="F45" s="57"/>
    </row>
    <row r="46" spans="1:6">
      <c r="A46" s="55"/>
      <c r="B46" s="56"/>
      <c r="D46" s="56"/>
      <c r="E46" s="56"/>
      <c r="F46" s="57"/>
    </row>
    <row r="47" spans="1:6">
      <c r="A47" s="55"/>
      <c r="B47" s="56"/>
      <c r="C47" s="56"/>
      <c r="D47" s="56"/>
      <c r="E47" s="56"/>
      <c r="F47" s="57"/>
    </row>
    <row r="48" spans="1:6">
      <c r="A48" s="55"/>
      <c r="B48" s="56"/>
      <c r="C48" s="56"/>
      <c r="D48" s="56"/>
      <c r="E48" s="56"/>
      <c r="F48" s="57"/>
    </row>
    <row r="49" spans="1:6">
      <c r="A49" s="55"/>
      <c r="B49" s="56"/>
      <c r="C49" s="56"/>
      <c r="D49" s="56"/>
      <c r="E49" s="56"/>
      <c r="F49" s="57"/>
    </row>
    <row r="50" spans="1:6">
      <c r="A50" s="55"/>
      <c r="B50" s="56"/>
      <c r="C50" s="56"/>
      <c r="D50" s="56"/>
      <c r="E50" s="56"/>
      <c r="F50" s="57"/>
    </row>
    <row r="51" spans="1:6">
      <c r="A51" s="55"/>
      <c r="B51" s="56"/>
      <c r="C51" s="56"/>
      <c r="D51" s="56"/>
      <c r="E51" s="56"/>
      <c r="F51" s="57"/>
    </row>
    <row r="52" spans="1:6">
      <c r="A52" s="55"/>
      <c r="B52" s="56"/>
      <c r="C52" s="56"/>
      <c r="D52" s="56"/>
      <c r="E52" s="56"/>
      <c r="F52" s="57"/>
    </row>
    <row r="53" spans="1:6">
      <c r="A53" s="55"/>
      <c r="B53" s="56"/>
      <c r="C53" s="56"/>
      <c r="D53" s="56"/>
      <c r="E53" s="56"/>
      <c r="F53" s="57"/>
    </row>
    <row r="54" spans="1:6">
      <c r="A54" s="55"/>
      <c r="B54" s="56"/>
      <c r="C54" s="56"/>
      <c r="D54" s="56"/>
      <c r="E54" s="56"/>
      <c r="F54" s="57"/>
    </row>
    <row r="55" spans="1:6">
      <c r="A55" s="55"/>
      <c r="B55" s="56"/>
      <c r="D55" s="56"/>
      <c r="E55" s="56"/>
      <c r="F55" s="57"/>
    </row>
    <row r="56" spans="1:6">
      <c r="A56" s="55"/>
      <c r="B56" s="56"/>
      <c r="C56" s="56"/>
      <c r="D56" s="56"/>
      <c r="E56" s="56"/>
      <c r="F56" s="57"/>
    </row>
    <row r="57" spans="1:6">
      <c r="A57" s="55"/>
      <c r="B57" s="56"/>
      <c r="C57" s="56"/>
      <c r="D57" s="56"/>
      <c r="E57" s="56"/>
      <c r="F57" s="57"/>
    </row>
    <row r="58" spans="1:6" ht="23.25">
      <c r="A58" s="55"/>
      <c r="B58" s="56"/>
      <c r="C58" s="56"/>
      <c r="D58" s="56"/>
      <c r="E58" s="67">
        <f>1-_xlfn.NORM.DIST(0,360,264.802,1)</f>
        <v>0.91300690386851957</v>
      </c>
      <c r="F58" s="57"/>
    </row>
    <row r="59" spans="1:6">
      <c r="A59" s="55"/>
      <c r="B59" s="56"/>
      <c r="C59" s="56"/>
      <c r="D59" s="56"/>
      <c r="E59" s="56"/>
      <c r="F59" s="57"/>
    </row>
    <row r="60" spans="1:6">
      <c r="A60" s="55"/>
      <c r="B60" s="56"/>
      <c r="C60" s="56"/>
      <c r="D60" s="56"/>
      <c r="E60" s="56"/>
      <c r="F60" s="57"/>
    </row>
    <row r="61" spans="1:6">
      <c r="A61" s="55"/>
      <c r="B61" s="56"/>
      <c r="C61" s="56"/>
      <c r="D61" s="56"/>
      <c r="E61" s="56"/>
      <c r="F61" s="57"/>
    </row>
    <row r="62" spans="1:6">
      <c r="A62" s="55"/>
      <c r="B62" s="56"/>
      <c r="C62" s="56"/>
      <c r="D62" s="56"/>
      <c r="E62" s="56"/>
      <c r="F62" s="57"/>
    </row>
    <row r="63" spans="1:6">
      <c r="A63" s="55"/>
      <c r="B63" s="56"/>
      <c r="C63" s="56"/>
      <c r="D63" s="56"/>
      <c r="E63" s="56"/>
      <c r="F63" s="57"/>
    </row>
    <row r="64" spans="1:6">
      <c r="A64" s="55"/>
      <c r="B64" s="56"/>
      <c r="C64" s="56"/>
      <c r="D64" s="56"/>
      <c r="E64" s="56"/>
      <c r="F64" s="57"/>
    </row>
    <row r="65" spans="1:6">
      <c r="A65" s="55"/>
      <c r="B65" s="56"/>
      <c r="C65" s="56"/>
      <c r="D65" s="56"/>
      <c r="E65" s="56"/>
      <c r="F65" s="57"/>
    </row>
    <row r="66" spans="1:6">
      <c r="A66" s="55"/>
      <c r="B66" s="56"/>
      <c r="C66" s="56"/>
      <c r="D66" s="56"/>
      <c r="E66" s="56"/>
      <c r="F66" s="57"/>
    </row>
    <row r="67" spans="1:6">
      <c r="A67" s="55"/>
      <c r="B67" s="56"/>
      <c r="C67" s="56"/>
      <c r="D67" s="56"/>
      <c r="E67" s="56"/>
      <c r="F67" s="57"/>
    </row>
    <row r="68" spans="1:6">
      <c r="A68" s="55"/>
      <c r="B68" s="56"/>
      <c r="C68" s="56"/>
      <c r="D68" s="56"/>
      <c r="E68" s="56"/>
      <c r="F68" s="57"/>
    </row>
    <row r="69" spans="1:6">
      <c r="A69" s="59"/>
      <c r="B69" s="60"/>
      <c r="C69" s="60"/>
      <c r="D69" s="60"/>
      <c r="E69" s="60"/>
      <c r="F69" s="61"/>
    </row>
  </sheetData>
  <mergeCells count="3">
    <mergeCell ref="C7:C13"/>
    <mergeCell ref="F7:F13"/>
    <mergeCell ref="I7:I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7"/>
  <sheetViews>
    <sheetView topLeftCell="D22" zoomScale="70" zoomScaleNormal="70" zoomScaleSheetLayoutView="50" workbookViewId="0">
      <selection activeCell="K49" sqref="K49:R51"/>
    </sheetView>
  </sheetViews>
  <sheetFormatPr defaultColWidth="11" defaultRowHeight="15.75"/>
  <cols>
    <col min="1" max="1" width="54" customWidth="1"/>
    <col min="3" max="3" width="31.125" customWidth="1"/>
    <col min="4" max="4" width="14.375" customWidth="1"/>
    <col min="11" max="11" width="25" customWidth="1"/>
    <col min="12" max="12" width="16.625" customWidth="1"/>
    <col min="19" max="19" width="8.875" customWidth="1"/>
    <col min="20" max="20" width="25.25" customWidth="1"/>
    <col min="21" max="21" width="17.875" customWidth="1"/>
  </cols>
  <sheetData>
    <row r="1" spans="1:27" ht="60">
      <c r="A1" s="21" t="s">
        <v>41</v>
      </c>
    </row>
    <row r="2" spans="1:27">
      <c r="A2" s="15"/>
    </row>
    <row r="3" spans="1:27" ht="45">
      <c r="A3" s="62" t="s">
        <v>42</v>
      </c>
    </row>
    <row r="4" spans="1:27">
      <c r="B4" s="107"/>
      <c r="C4" s="108"/>
      <c r="D4" s="108"/>
      <c r="E4" s="108"/>
      <c r="F4" s="108"/>
      <c r="G4" s="108"/>
      <c r="H4" s="109"/>
      <c r="J4" s="52"/>
      <c r="K4" s="53"/>
      <c r="L4" s="53"/>
      <c r="M4" s="53"/>
      <c r="N4" s="53"/>
      <c r="O4" s="53"/>
      <c r="P4" s="53"/>
      <c r="Q4" s="54"/>
      <c r="S4" s="52"/>
      <c r="T4" s="53"/>
      <c r="U4" s="53"/>
      <c r="V4" s="53"/>
      <c r="W4" s="53"/>
      <c r="X4" s="53"/>
      <c r="Y4" s="53"/>
      <c r="Z4" s="53"/>
      <c r="AA4" s="54"/>
    </row>
    <row r="5" spans="1:27">
      <c r="A5" s="15"/>
      <c r="B5" s="55"/>
      <c r="C5" s="56"/>
      <c r="D5" s="56"/>
      <c r="E5" s="56"/>
      <c r="F5" s="56"/>
      <c r="G5" s="56"/>
      <c r="H5" s="57"/>
      <c r="J5" s="55"/>
      <c r="K5" s="56"/>
      <c r="L5" s="56"/>
      <c r="M5" s="56"/>
      <c r="N5" s="56"/>
      <c r="O5" s="56"/>
      <c r="P5" s="56"/>
      <c r="Q5" s="57"/>
      <c r="S5" s="55"/>
      <c r="T5" s="56"/>
      <c r="U5" s="56"/>
      <c r="V5" s="56"/>
      <c r="W5" s="56"/>
      <c r="X5" s="56"/>
      <c r="Y5" s="56"/>
      <c r="Z5" s="56"/>
      <c r="AA5" s="57"/>
    </row>
    <row r="6" spans="1:27" ht="20.25" thickBot="1">
      <c r="A6" s="15"/>
      <c r="B6" s="55"/>
      <c r="C6" s="65" t="s">
        <v>43</v>
      </c>
      <c r="D6" s="65" t="s">
        <v>44</v>
      </c>
      <c r="E6" s="65" t="s">
        <v>45</v>
      </c>
      <c r="F6" s="65" t="s">
        <v>46</v>
      </c>
      <c r="G6" s="65" t="s">
        <v>47</v>
      </c>
      <c r="H6" s="57"/>
      <c r="J6" s="55"/>
      <c r="K6" s="65" t="s">
        <v>43</v>
      </c>
      <c r="L6" s="65" t="s">
        <v>48</v>
      </c>
      <c r="M6" s="65" t="s">
        <v>49</v>
      </c>
      <c r="N6" s="65" t="s">
        <v>50</v>
      </c>
      <c r="O6" s="65" t="s">
        <v>51</v>
      </c>
      <c r="P6" s="56"/>
      <c r="Q6" s="57"/>
      <c r="S6" s="55"/>
      <c r="T6" s="65" t="s">
        <v>43</v>
      </c>
      <c r="U6" s="65" t="s">
        <v>52</v>
      </c>
      <c r="V6" s="65" t="s">
        <v>45</v>
      </c>
      <c r="W6" s="65" t="s">
        <v>50</v>
      </c>
      <c r="X6" s="65" t="s">
        <v>53</v>
      </c>
      <c r="AA6" s="57"/>
    </row>
    <row r="7" spans="1:27" ht="21" thickTop="1" thickBot="1">
      <c r="B7" s="55"/>
      <c r="C7" s="65" t="s">
        <v>54</v>
      </c>
      <c r="D7" s="66">
        <f>D10</f>
        <v>0.28688770181636514</v>
      </c>
      <c r="E7" s="66">
        <f>D11</f>
        <v>0.29968989932518575</v>
      </c>
      <c r="F7" s="66">
        <f>D12</f>
        <v>0.37598658949592789</v>
      </c>
      <c r="G7" s="66">
        <f>D13</f>
        <v>3.7435809362521222E-2</v>
      </c>
      <c r="H7" s="58"/>
      <c r="J7" s="55"/>
      <c r="K7" s="65" t="s">
        <v>54</v>
      </c>
      <c r="L7" s="66">
        <f>L10</f>
        <v>0.29562101546868091</v>
      </c>
      <c r="M7" s="66">
        <f>L11</f>
        <v>0.35569981359258118</v>
      </c>
      <c r="N7" s="66">
        <f>L12</f>
        <v>0.33615773420469441</v>
      </c>
      <c r="O7" s="66">
        <f>L13</f>
        <v>1.252143673404349E-2</v>
      </c>
      <c r="P7" s="56"/>
      <c r="Q7" s="57"/>
      <c r="S7" s="55"/>
      <c r="T7" s="65" t="s">
        <v>54</v>
      </c>
      <c r="U7" s="66">
        <f>U10</f>
        <v>0.5435474690601515</v>
      </c>
      <c r="V7" s="66">
        <f>U11</f>
        <v>0.26988733960760791</v>
      </c>
      <c r="W7" s="66">
        <f>U12</f>
        <v>0.17948413552150522</v>
      </c>
      <c r="X7" s="66">
        <f>U13</f>
        <v>7.0810558107353705E-3</v>
      </c>
      <c r="AA7" s="57"/>
    </row>
    <row r="8" spans="1:27" ht="16.5" thickTop="1">
      <c r="A8" s="15"/>
      <c r="B8" s="55"/>
      <c r="C8" s="56"/>
      <c r="D8" s="56"/>
      <c r="E8" s="56"/>
      <c r="F8" s="56"/>
      <c r="G8" s="56"/>
      <c r="H8" s="57"/>
      <c r="J8" s="55"/>
      <c r="K8" s="56"/>
      <c r="L8" s="56"/>
      <c r="M8" s="56"/>
      <c r="N8" s="56"/>
      <c r="O8" s="56"/>
      <c r="P8" s="56"/>
      <c r="Q8" s="57"/>
      <c r="S8" s="55"/>
      <c r="T8" s="56"/>
      <c r="U8" s="56"/>
      <c r="V8" s="56"/>
      <c r="W8" s="56"/>
      <c r="X8" s="56"/>
      <c r="Y8" s="56"/>
      <c r="Z8" s="56"/>
      <c r="AA8" s="57"/>
    </row>
    <row r="9" spans="1:27" ht="20.25" thickBot="1">
      <c r="A9" s="15"/>
      <c r="B9" s="55"/>
      <c r="C9" s="65" t="s">
        <v>55</v>
      </c>
      <c r="D9" s="66" t="s">
        <v>56</v>
      </c>
      <c r="E9" s="56"/>
      <c r="F9" s="56"/>
      <c r="G9" s="56"/>
      <c r="H9" s="57"/>
      <c r="J9" s="55"/>
      <c r="K9" s="65" t="s">
        <v>55</v>
      </c>
      <c r="L9" s="66" t="s">
        <v>56</v>
      </c>
      <c r="M9" s="56"/>
      <c r="N9" s="56"/>
      <c r="O9" s="56"/>
      <c r="P9" s="56"/>
      <c r="Q9" s="57"/>
      <c r="S9" s="55"/>
      <c r="T9" s="65" t="s">
        <v>55</v>
      </c>
      <c r="U9" s="66" t="s">
        <v>56</v>
      </c>
      <c r="V9" s="55"/>
      <c r="W9" s="56"/>
      <c r="X9" s="56"/>
      <c r="Y9" s="56"/>
      <c r="Z9" s="56"/>
      <c r="AA9" s="57"/>
    </row>
    <row r="10" spans="1:27" ht="21" thickTop="1" thickBot="1">
      <c r="A10" s="15"/>
      <c r="B10" s="55"/>
      <c r="C10" s="65" t="s">
        <v>57</v>
      </c>
      <c r="D10" s="66">
        <f>_xlfn.NORM.DIST(200,Folha1!C$14,Folha1!D$14,1)</f>
        <v>0.28688770181636514</v>
      </c>
      <c r="E10" s="56"/>
      <c r="F10" s="69"/>
      <c r="G10" s="56"/>
      <c r="H10" s="57"/>
      <c r="J10" s="55"/>
      <c r="K10" s="65" t="s">
        <v>58</v>
      </c>
      <c r="L10" s="66">
        <f>_xlfn.NORM.DIST(200,Folha1!C$15,Folha1!D$15,1)</f>
        <v>0.29562101546868091</v>
      </c>
      <c r="M10" s="56"/>
      <c r="N10" s="56"/>
      <c r="O10" s="56"/>
      <c r="P10" s="56"/>
      <c r="Q10" s="57"/>
      <c r="S10" s="55"/>
      <c r="T10" s="65" t="s">
        <v>59</v>
      </c>
      <c r="U10" s="66">
        <f>_xlfn.NORM.DIST(200,Folha1!C$16,Folha1!D$16,1)</f>
        <v>0.5435474690601515</v>
      </c>
      <c r="V10" s="56"/>
      <c r="W10" s="56"/>
      <c r="X10" s="56"/>
      <c r="Y10" s="56"/>
      <c r="Z10" s="56"/>
      <c r="AA10" s="57"/>
    </row>
    <row r="11" spans="1:27" ht="21" thickTop="1" thickBot="1">
      <c r="A11" s="15"/>
      <c r="B11" s="55"/>
      <c r="C11" s="65" t="s">
        <v>60</v>
      </c>
      <c r="D11" s="66">
        <f>_xlfn.NORM.DIST(250,Folha1!C$14,Folha1!D$14,1) - _xlfn.NORM.DIST(200,Folha1!C$14,Folha1!D$14,1)</f>
        <v>0.29968989932518575</v>
      </c>
      <c r="E11" s="56"/>
      <c r="F11" s="69">
        <f>SUM(Tabela7[Coluna2])</f>
        <v>1</v>
      </c>
      <c r="G11" s="56"/>
      <c r="H11" s="57"/>
      <c r="J11" s="55"/>
      <c r="K11" s="65" t="s">
        <v>61</v>
      </c>
      <c r="L11" s="66">
        <f>_xlfn.NORM.DIST(250,Folha1!C$15,Folha1!D$15,1) - _xlfn.NORM.DIST(200,Folha1!C$15,Folha1!D$15,1)</f>
        <v>0.35569981359258118</v>
      </c>
      <c r="M11" s="56"/>
      <c r="N11" s="69">
        <f>SUM(Tabela79[Coluna2])</f>
        <v>1</v>
      </c>
      <c r="O11" s="56"/>
      <c r="P11" s="56"/>
      <c r="Q11" s="57"/>
      <c r="S11" s="55"/>
      <c r="T11" s="65" t="s">
        <v>60</v>
      </c>
      <c r="U11" s="66">
        <f>_xlfn.NORM.DIST(250,Folha1!C$16,Folha1!D$16,1) - _xlfn.NORM.DIST(200,Folha1!C$16,Folha1!D$16,1)</f>
        <v>0.26988733960760791</v>
      </c>
      <c r="V11" s="56"/>
      <c r="W11" s="69">
        <f>SUM(Tabela7910[Coluna2])</f>
        <v>1</v>
      </c>
      <c r="X11" s="56"/>
      <c r="Y11" s="56"/>
      <c r="Z11" s="56"/>
      <c r="AA11" s="57"/>
    </row>
    <row r="12" spans="1:27" ht="21" thickTop="1" thickBot="1">
      <c r="A12" s="15"/>
      <c r="B12" s="55"/>
      <c r="C12" s="65" t="s">
        <v>62</v>
      </c>
      <c r="D12" s="66">
        <f>_xlfn.NORM.DIST(350,Folha1!C$14,Folha1!D$14,1) - _xlfn.NORM.DIST(250,Folha1!C$14,Folha1!D$14,1)</f>
        <v>0.37598658949592789</v>
      </c>
      <c r="E12" s="56"/>
      <c r="F12" s="56"/>
      <c r="G12" s="56"/>
      <c r="H12" s="57"/>
      <c r="J12" s="55"/>
      <c r="K12" s="65" t="s">
        <v>63</v>
      </c>
      <c r="L12" s="66">
        <f>_xlfn.NORM.DIST(350,Folha1!C$15,Folha1!D$15,1) - _xlfn.NORM.DIST(250,Folha1!C$15,Folha1!D$15,1)</f>
        <v>0.33615773420469441</v>
      </c>
      <c r="M12" s="56"/>
      <c r="N12" s="56"/>
      <c r="O12" s="56"/>
      <c r="P12" s="56"/>
      <c r="Q12" s="57"/>
      <c r="S12" s="55"/>
      <c r="T12" s="65" t="s">
        <v>63</v>
      </c>
      <c r="U12" s="66">
        <f>_xlfn.NORM.DIST(350,Folha1!C$16,Folha1!D$16,1) - _xlfn.NORM.DIST(250,Folha1!C$16,Folha1!D$16,1)</f>
        <v>0.17948413552150522</v>
      </c>
      <c r="V12" s="56"/>
      <c r="W12" s="56"/>
      <c r="X12" s="56"/>
      <c r="Y12" s="56"/>
      <c r="Z12" s="56"/>
      <c r="AA12" s="57"/>
    </row>
    <row r="13" spans="1:27" ht="21" thickTop="1" thickBot="1">
      <c r="A13" s="15"/>
      <c r="B13" s="55"/>
      <c r="C13" s="65" t="s">
        <v>64</v>
      </c>
      <c r="D13" s="66">
        <f>1 - _xlfn.NORM.DIST(350,Folha1!C$14,Folha1!D$14,1)</f>
        <v>3.7435809362521222E-2</v>
      </c>
      <c r="E13" s="56"/>
      <c r="F13" s="56"/>
      <c r="G13" s="56"/>
      <c r="H13" s="57"/>
      <c r="J13" s="55"/>
      <c r="K13" s="65" t="s">
        <v>65</v>
      </c>
      <c r="L13" s="66">
        <f>1 - _xlfn.NORM.DIST(350,Folha1!C$15,Folha1!D$15,1)</f>
        <v>1.252143673404349E-2</v>
      </c>
      <c r="M13" s="56"/>
      <c r="N13" s="56"/>
      <c r="O13" s="56"/>
      <c r="P13" s="56"/>
      <c r="Q13" s="57"/>
      <c r="S13" s="55"/>
      <c r="T13" s="65" t="s">
        <v>66</v>
      </c>
      <c r="U13" s="66">
        <f>1 - _xlfn.NORM.DIST(350,Folha1!C$16,Folha1!D$16,1)</f>
        <v>7.0810558107353705E-3</v>
      </c>
      <c r="V13" s="56"/>
      <c r="W13" s="56"/>
      <c r="X13" s="56"/>
      <c r="Y13" s="56"/>
      <c r="Z13" s="56"/>
      <c r="AA13" s="57"/>
    </row>
    <row r="14" spans="1:27" ht="16.5" thickTop="1">
      <c r="A14" s="15"/>
      <c r="B14" s="55"/>
      <c r="C14" s="56"/>
      <c r="D14" s="56"/>
      <c r="E14" s="56"/>
      <c r="F14" s="56"/>
      <c r="G14" s="56"/>
      <c r="H14" s="57"/>
      <c r="J14" s="55"/>
      <c r="K14" s="56"/>
      <c r="L14" s="56"/>
      <c r="M14" s="56"/>
      <c r="N14" s="56"/>
      <c r="O14" s="56"/>
      <c r="P14" s="56"/>
      <c r="Q14" s="57"/>
      <c r="S14" s="55"/>
      <c r="T14" s="56"/>
      <c r="U14" s="56"/>
      <c r="V14" s="56"/>
      <c r="W14" s="56"/>
      <c r="X14" s="56"/>
      <c r="Y14" s="56"/>
      <c r="Z14" s="56"/>
      <c r="AA14" s="57"/>
    </row>
    <row r="15" spans="1:27">
      <c r="A15" s="15"/>
      <c r="B15" s="55"/>
      <c r="C15" s="56"/>
      <c r="D15" s="56"/>
      <c r="E15" s="56"/>
      <c r="F15" s="56"/>
      <c r="G15" s="56"/>
      <c r="H15" s="57"/>
      <c r="J15" s="55"/>
      <c r="K15" s="56"/>
      <c r="L15" s="56"/>
      <c r="M15" s="56"/>
      <c r="N15" s="56"/>
      <c r="O15" s="56"/>
      <c r="P15" s="56"/>
      <c r="Q15" s="57"/>
      <c r="S15" s="55"/>
      <c r="T15" s="56"/>
      <c r="U15" s="56"/>
      <c r="V15" s="56"/>
      <c r="W15" s="56"/>
      <c r="X15" s="56"/>
      <c r="Y15" s="56"/>
      <c r="Z15" s="56"/>
      <c r="AA15" s="57"/>
    </row>
    <row r="16" spans="1:27" ht="23.25">
      <c r="A16" s="15"/>
      <c r="B16" s="55"/>
      <c r="C16" s="56"/>
      <c r="D16" s="56"/>
      <c r="E16" s="63">
        <f>SUMPRODUCT(D6:G6*D7:G7)</f>
        <v>2.4067366728823645</v>
      </c>
      <c r="F16" s="56"/>
      <c r="G16" s="56"/>
      <c r="H16" s="57"/>
      <c r="J16" s="55"/>
      <c r="K16" s="56"/>
      <c r="M16" s="56"/>
      <c r="N16" s="64" cm="1">
        <f t="array" ref="N16">SUMPRODUCT(L6:O6 * L7:O7)</f>
        <v>2.4094653535664365</v>
      </c>
      <c r="O16" s="56"/>
      <c r="P16" s="56"/>
      <c r="Q16" s="57"/>
      <c r="S16" s="55"/>
      <c r="U16" s="56"/>
      <c r="V16" s="56"/>
      <c r="W16" s="56"/>
      <c r="X16" s="64">
        <f>SUMPRODUCT(U6:X6 * U7:X7)</f>
        <v>2.2894690387201648</v>
      </c>
      <c r="Y16" s="56"/>
      <c r="Z16" s="56"/>
      <c r="AA16" s="57"/>
    </row>
    <row r="17" spans="1:27">
      <c r="A17" s="15"/>
      <c r="B17" s="55"/>
      <c r="C17" s="56"/>
      <c r="D17" s="56"/>
      <c r="F17" s="56"/>
      <c r="G17" s="56"/>
      <c r="H17" s="57"/>
      <c r="J17" s="55"/>
      <c r="K17" s="56"/>
      <c r="L17" s="56"/>
      <c r="M17" s="56"/>
      <c r="N17" s="56"/>
      <c r="O17" s="56"/>
      <c r="P17" s="56"/>
      <c r="Q17" s="57"/>
      <c r="S17" s="55"/>
      <c r="T17" s="56"/>
      <c r="U17" s="56"/>
      <c r="V17" s="56"/>
      <c r="W17" s="56"/>
      <c r="X17" s="56"/>
      <c r="Y17" s="56"/>
      <c r="Z17" s="56"/>
      <c r="AA17" s="57"/>
    </row>
    <row r="18" spans="1:27">
      <c r="A18" s="15"/>
      <c r="B18" s="55"/>
      <c r="C18" s="56"/>
      <c r="D18" s="56"/>
      <c r="E18" s="56"/>
      <c r="F18" s="56"/>
      <c r="G18" s="56"/>
      <c r="H18" s="57"/>
      <c r="J18" s="55"/>
      <c r="K18" s="56"/>
      <c r="L18" s="56"/>
      <c r="M18" s="56"/>
      <c r="N18" s="56"/>
      <c r="O18" s="56"/>
      <c r="P18" s="56"/>
      <c r="Q18" s="57"/>
      <c r="S18" s="55"/>
      <c r="T18" s="56"/>
      <c r="U18" s="56"/>
      <c r="V18" s="56"/>
      <c r="W18" s="56"/>
      <c r="X18" s="56"/>
      <c r="Y18" s="56"/>
      <c r="Z18" s="56"/>
      <c r="AA18" s="57"/>
    </row>
    <row r="19" spans="1:27" ht="23.25">
      <c r="A19" s="15"/>
      <c r="B19" s="55"/>
      <c r="C19" s="56"/>
      <c r="D19" s="56"/>
      <c r="E19" s="56"/>
      <c r="F19" s="56"/>
      <c r="G19" s="64">
        <f>(D6-E16)^2*D7+(E6-E16)^2*E7+(F6-E16)^2*F7+(G6-E16)^2*G7</f>
        <v>0.96855145064347026</v>
      </c>
      <c r="H19" s="57"/>
      <c r="J19" s="55"/>
      <c r="K19" s="56"/>
      <c r="L19" s="56"/>
      <c r="M19" s="56"/>
      <c r="N19" s="56"/>
      <c r="O19" s="56"/>
      <c r="P19" s="64">
        <f>(L6-N16)^2*L7+(M6-N16)^2*M7+(N6-N16)^2*N7+(O6-N16)^2*O7</f>
        <v>0.77413666145554627</v>
      </c>
      <c r="Q19" s="57"/>
      <c r="S19" s="55"/>
      <c r="T19" s="56"/>
      <c r="U19" s="56"/>
      <c r="V19" s="56"/>
      <c r="W19" s="56"/>
      <c r="X19" s="56"/>
      <c r="Y19" s="64">
        <f>(U6-X16)^2*U7+(V6-X16)^2*V7+(W6-X16)^2*W7+(X6-X16)^2*X7</f>
        <v>0.54712239261894224</v>
      </c>
      <c r="Z19" s="56"/>
      <c r="AA19" s="57"/>
    </row>
    <row r="20" spans="1:27">
      <c r="B20" s="55"/>
      <c r="C20" s="56"/>
      <c r="D20" s="56"/>
      <c r="E20" s="56"/>
      <c r="F20" s="56"/>
      <c r="G20" s="56"/>
      <c r="H20" s="57"/>
      <c r="J20" s="55"/>
      <c r="K20" s="56"/>
      <c r="L20" s="56"/>
      <c r="M20" s="56"/>
      <c r="N20" s="56"/>
      <c r="O20" s="56"/>
      <c r="P20" s="56"/>
      <c r="Q20" s="57"/>
      <c r="S20" s="55"/>
      <c r="T20" s="56"/>
      <c r="U20" s="56"/>
      <c r="V20" s="56"/>
      <c r="W20" s="56"/>
      <c r="X20" s="56"/>
      <c r="Y20" s="56"/>
      <c r="Z20" s="56"/>
      <c r="AA20" s="57"/>
    </row>
    <row r="21" spans="1:27">
      <c r="A21" s="25"/>
      <c r="B21" s="59"/>
      <c r="C21" s="60"/>
      <c r="D21" s="60"/>
      <c r="E21" s="60"/>
      <c r="F21" s="60"/>
      <c r="G21" s="60"/>
      <c r="H21" s="61"/>
      <c r="J21" s="59"/>
      <c r="K21" s="60"/>
      <c r="L21" s="60"/>
      <c r="M21" s="60"/>
      <c r="N21" s="60"/>
      <c r="O21" s="60"/>
      <c r="P21" s="60"/>
      <c r="Q21" s="61"/>
      <c r="S21" s="59"/>
      <c r="T21" s="60"/>
      <c r="U21" s="60"/>
      <c r="V21" s="60"/>
      <c r="W21" s="60"/>
      <c r="X21" s="60"/>
      <c r="Y21" s="60"/>
      <c r="Z21" s="60"/>
      <c r="AA21" s="61"/>
    </row>
    <row r="24" spans="1:27" ht="60">
      <c r="A24" s="21" t="s">
        <v>67</v>
      </c>
    </row>
    <row r="25" spans="1:27">
      <c r="B25" s="52"/>
      <c r="C25" s="53"/>
      <c r="D25" s="53"/>
      <c r="E25" s="53"/>
      <c r="F25" s="53"/>
      <c r="G25" s="53"/>
      <c r="H25" s="54"/>
      <c r="K25" s="52"/>
      <c r="L25" s="53"/>
      <c r="M25" s="53"/>
      <c r="N25" s="53"/>
      <c r="O25" s="53"/>
      <c r="P25" s="53"/>
      <c r="Q25" s="53"/>
      <c r="R25" s="54"/>
      <c r="T25" s="52"/>
      <c r="U25" s="53"/>
      <c r="V25" s="53"/>
      <c r="W25" s="53"/>
      <c r="X25" s="53"/>
      <c r="Y25" s="53"/>
      <c r="Z25" s="53"/>
      <c r="AA25" s="54"/>
    </row>
    <row r="26" spans="1:27">
      <c r="B26" s="55"/>
      <c r="C26" s="56"/>
      <c r="D26" s="56"/>
      <c r="E26" s="56"/>
      <c r="F26" s="56"/>
      <c r="G26" s="56"/>
      <c r="H26" s="57"/>
      <c r="K26" s="55"/>
      <c r="L26" s="56"/>
      <c r="M26" s="56"/>
      <c r="N26" s="56"/>
      <c r="O26" s="56"/>
      <c r="P26" s="56"/>
      <c r="Q26" s="56"/>
      <c r="R26" s="57"/>
      <c r="T26" s="55"/>
      <c r="U26" s="56"/>
      <c r="V26" s="56"/>
      <c r="W26" s="56"/>
      <c r="X26" s="56"/>
      <c r="Y26" s="56"/>
      <c r="Z26" s="56"/>
      <c r="AA26" s="57"/>
    </row>
    <row r="27" spans="1:27">
      <c r="B27" s="55"/>
      <c r="C27" s="56"/>
      <c r="D27" s="56"/>
      <c r="E27" s="56"/>
      <c r="F27" s="56"/>
      <c r="G27" s="56"/>
      <c r="H27" s="57"/>
      <c r="K27" s="55"/>
      <c r="L27" s="56"/>
      <c r="M27" s="56"/>
      <c r="N27" s="56"/>
      <c r="O27" s="56"/>
      <c r="P27" s="56"/>
      <c r="Q27" s="56"/>
      <c r="R27" s="57"/>
      <c r="T27" s="55"/>
      <c r="U27" s="56"/>
      <c r="V27" s="56"/>
      <c r="W27" s="56"/>
      <c r="X27" s="56"/>
      <c r="Y27" s="56"/>
      <c r="Z27" s="56"/>
      <c r="AA27" s="57"/>
    </row>
    <row r="28" spans="1:27">
      <c r="B28" s="55"/>
      <c r="C28" s="56"/>
      <c r="D28" s="56"/>
      <c r="E28" s="56"/>
      <c r="F28" s="56"/>
      <c r="G28" s="56"/>
      <c r="H28" s="57"/>
      <c r="K28" s="55"/>
      <c r="L28" s="56"/>
      <c r="M28" s="56"/>
      <c r="N28" s="56"/>
      <c r="O28" s="56"/>
      <c r="P28" s="56"/>
      <c r="Q28" s="56"/>
      <c r="R28" s="57"/>
      <c r="T28" s="55"/>
      <c r="U28" s="56"/>
      <c r="V28" s="56"/>
      <c r="W28" s="56"/>
      <c r="X28" s="56"/>
      <c r="Y28" s="56"/>
      <c r="Z28" s="56"/>
      <c r="AA28" s="57"/>
    </row>
    <row r="29" spans="1:27">
      <c r="B29" s="55"/>
      <c r="C29" s="56"/>
      <c r="D29" s="56"/>
      <c r="E29" s="56"/>
      <c r="F29" s="56"/>
      <c r="G29" s="56"/>
      <c r="H29" s="57"/>
      <c r="K29" s="55"/>
      <c r="L29" s="56"/>
      <c r="M29" s="56"/>
      <c r="N29" s="56"/>
      <c r="O29" s="56"/>
      <c r="P29" s="56"/>
      <c r="Q29" s="56"/>
      <c r="R29" s="57"/>
      <c r="T29" s="55"/>
      <c r="U29" s="56"/>
      <c r="V29" s="56"/>
      <c r="W29" s="56"/>
      <c r="X29" s="56"/>
      <c r="Y29" s="56"/>
      <c r="Z29" s="56"/>
      <c r="AA29" s="57"/>
    </row>
    <row r="30" spans="1:27">
      <c r="B30" s="55"/>
      <c r="C30" s="56"/>
      <c r="D30" s="56"/>
      <c r="E30" s="56"/>
      <c r="F30" s="56"/>
      <c r="G30" s="56"/>
      <c r="H30" s="57"/>
      <c r="K30" s="55"/>
      <c r="L30" s="56"/>
      <c r="M30" s="56"/>
      <c r="N30" s="56"/>
      <c r="O30" s="56"/>
      <c r="P30" s="56"/>
      <c r="Q30" s="56"/>
      <c r="R30" s="57"/>
      <c r="T30" s="55"/>
      <c r="U30" s="56"/>
      <c r="V30" s="56"/>
      <c r="W30" s="56"/>
      <c r="X30" s="56"/>
      <c r="Y30" s="56"/>
      <c r="Z30" s="56"/>
      <c r="AA30" s="57"/>
    </row>
    <row r="31" spans="1:27">
      <c r="B31" s="55"/>
      <c r="C31" s="56"/>
      <c r="D31" s="56"/>
      <c r="E31" s="56"/>
      <c r="F31" s="56"/>
      <c r="G31" s="56"/>
      <c r="H31" s="57"/>
      <c r="K31" s="55"/>
      <c r="L31" s="56"/>
      <c r="M31" s="56"/>
      <c r="N31" s="56"/>
      <c r="O31" s="56"/>
      <c r="P31" s="56"/>
      <c r="Q31" s="56"/>
      <c r="R31" s="57"/>
      <c r="T31" s="55"/>
      <c r="U31" s="56"/>
      <c r="V31" s="56"/>
      <c r="W31" s="56"/>
      <c r="X31" s="56"/>
      <c r="Y31" s="56"/>
      <c r="Z31" s="56"/>
      <c r="AA31" s="57"/>
    </row>
    <row r="32" spans="1:27">
      <c r="B32" s="55"/>
      <c r="C32" s="56"/>
      <c r="D32" s="56"/>
      <c r="E32" s="56"/>
      <c r="F32" s="56"/>
      <c r="G32" s="56"/>
      <c r="H32" s="57"/>
      <c r="K32" s="55"/>
      <c r="L32" s="56"/>
      <c r="M32" s="56"/>
      <c r="N32" s="56"/>
      <c r="O32" s="56"/>
      <c r="P32" s="56"/>
      <c r="Q32" s="56"/>
      <c r="R32" s="57"/>
      <c r="T32" s="55"/>
      <c r="U32" s="56"/>
      <c r="V32" s="56"/>
      <c r="W32" s="56"/>
      <c r="X32" s="56"/>
      <c r="Y32" s="56"/>
      <c r="Z32" s="56"/>
      <c r="AA32" s="57"/>
    </row>
    <row r="33" spans="2:27">
      <c r="B33" s="55"/>
      <c r="C33" s="56"/>
      <c r="D33" s="56"/>
      <c r="E33" s="56"/>
      <c r="F33" s="56"/>
      <c r="G33" s="56"/>
      <c r="H33" s="57"/>
      <c r="K33" s="55"/>
      <c r="L33" s="56"/>
      <c r="M33" s="56"/>
      <c r="N33" s="56"/>
      <c r="O33" s="56"/>
      <c r="P33" s="56"/>
      <c r="Q33" s="56"/>
      <c r="R33" s="57"/>
      <c r="T33" s="55"/>
      <c r="U33" s="56"/>
      <c r="V33" s="56"/>
      <c r="W33" s="56"/>
      <c r="X33" s="56"/>
      <c r="Y33" s="56"/>
      <c r="Z33" s="56"/>
      <c r="AA33" s="57"/>
    </row>
    <row r="34" spans="2:27">
      <c r="B34" s="55"/>
      <c r="C34" s="56"/>
      <c r="D34" s="56"/>
      <c r="E34" s="56"/>
      <c r="F34" s="56"/>
      <c r="G34" s="56"/>
      <c r="H34" s="57"/>
      <c r="K34" s="55"/>
      <c r="L34" s="56"/>
      <c r="M34" s="56"/>
      <c r="N34" s="56"/>
      <c r="O34" s="56"/>
      <c r="P34" s="56"/>
      <c r="Q34" s="56"/>
      <c r="R34" s="57"/>
      <c r="T34" s="55"/>
      <c r="U34" s="56"/>
      <c r="V34" s="56"/>
      <c r="W34" s="56"/>
      <c r="X34" s="56"/>
      <c r="Y34" s="56"/>
      <c r="Z34" s="56"/>
      <c r="AA34" s="57"/>
    </row>
    <row r="35" spans="2:27">
      <c r="B35" s="55"/>
      <c r="C35" s="56"/>
      <c r="D35" s="56"/>
      <c r="E35" s="56"/>
      <c r="F35" s="56"/>
      <c r="G35" s="56"/>
      <c r="H35" s="57"/>
      <c r="K35" s="55"/>
      <c r="L35" s="56"/>
      <c r="M35" s="56"/>
      <c r="N35" s="56"/>
      <c r="O35" s="56"/>
      <c r="P35" s="56"/>
      <c r="Q35" s="56"/>
      <c r="R35" s="57"/>
      <c r="T35" s="55"/>
      <c r="U35" s="56"/>
      <c r="V35" s="56"/>
      <c r="W35" s="56"/>
      <c r="X35" s="56"/>
      <c r="Y35" s="56"/>
      <c r="Z35" s="56"/>
      <c r="AA35" s="57"/>
    </row>
    <row r="36" spans="2:27">
      <c r="B36" s="55"/>
      <c r="C36" s="56"/>
      <c r="D36" s="56"/>
      <c r="E36" s="56"/>
      <c r="F36" s="56"/>
      <c r="G36" s="56"/>
      <c r="H36" s="57"/>
      <c r="K36" s="55"/>
      <c r="L36" s="56"/>
      <c r="M36" s="56"/>
      <c r="N36" s="56"/>
      <c r="O36" s="56"/>
      <c r="P36" s="56"/>
      <c r="Q36" s="56"/>
      <c r="R36" s="57"/>
      <c r="T36" s="55"/>
      <c r="U36" s="56"/>
      <c r="V36" s="56"/>
      <c r="W36" s="56"/>
      <c r="X36" s="56"/>
      <c r="Y36" s="56"/>
      <c r="Z36" s="56"/>
      <c r="AA36" s="57"/>
    </row>
    <row r="37" spans="2:27">
      <c r="B37" s="55"/>
      <c r="C37" s="56"/>
      <c r="D37" s="56"/>
      <c r="E37" s="56"/>
      <c r="F37" s="56"/>
      <c r="G37" s="56"/>
      <c r="H37" s="57"/>
      <c r="K37" s="55"/>
      <c r="L37" s="56"/>
      <c r="M37" s="56"/>
      <c r="N37" s="56"/>
      <c r="O37" s="56"/>
      <c r="P37" s="56"/>
      <c r="Q37" s="56"/>
      <c r="R37" s="57"/>
      <c r="T37" s="55"/>
      <c r="U37" s="56"/>
      <c r="V37" s="56"/>
      <c r="W37" s="56"/>
      <c r="X37" s="56"/>
      <c r="Y37" s="56"/>
      <c r="Z37" s="56"/>
      <c r="AA37" s="57"/>
    </row>
    <row r="38" spans="2:27">
      <c r="B38" s="55"/>
      <c r="C38" s="56"/>
      <c r="D38" s="56"/>
      <c r="E38" s="56"/>
      <c r="F38" s="56"/>
      <c r="G38" s="56"/>
      <c r="H38" s="57"/>
      <c r="K38" s="55"/>
      <c r="L38" s="56"/>
      <c r="M38" s="56"/>
      <c r="N38" s="56"/>
      <c r="O38" s="56"/>
      <c r="P38" s="56"/>
      <c r="Q38" s="56"/>
      <c r="R38" s="57"/>
      <c r="T38" s="55"/>
      <c r="U38" s="56"/>
      <c r="V38" s="56"/>
      <c r="W38" s="56"/>
      <c r="X38" s="56"/>
      <c r="Y38" s="56"/>
      <c r="Z38" s="56"/>
      <c r="AA38" s="57"/>
    </row>
    <row r="39" spans="2:27">
      <c r="B39" s="55"/>
      <c r="C39" s="56"/>
      <c r="D39" s="56"/>
      <c r="E39" s="56"/>
      <c r="F39" s="56"/>
      <c r="G39" s="56"/>
      <c r="H39" s="57"/>
      <c r="K39" s="55"/>
      <c r="L39" s="56"/>
      <c r="M39" s="56"/>
      <c r="N39" s="56"/>
      <c r="O39" s="56"/>
      <c r="P39" s="56"/>
      <c r="Q39" s="56"/>
      <c r="R39" s="57"/>
      <c r="T39" s="55"/>
      <c r="U39" s="56"/>
      <c r="V39" s="56"/>
      <c r="W39" s="56"/>
      <c r="X39" s="56"/>
      <c r="Y39" s="56"/>
      <c r="Z39" s="56"/>
      <c r="AA39" s="57"/>
    </row>
    <row r="40" spans="2:27">
      <c r="B40" s="55"/>
      <c r="C40" s="56"/>
      <c r="D40" s="56"/>
      <c r="E40" s="56"/>
      <c r="F40" s="56"/>
      <c r="G40" s="56"/>
      <c r="H40" s="57"/>
      <c r="K40" s="55"/>
      <c r="L40" s="56"/>
      <c r="M40" s="56"/>
      <c r="N40" s="56"/>
      <c r="O40" s="56"/>
      <c r="P40" s="56"/>
      <c r="Q40" s="56"/>
      <c r="R40" s="57"/>
      <c r="T40" s="55"/>
      <c r="U40" s="56"/>
      <c r="V40" s="56"/>
      <c r="W40" s="56"/>
      <c r="X40" s="56"/>
      <c r="Y40" s="56"/>
      <c r="Z40" s="56"/>
      <c r="AA40" s="57"/>
    </row>
    <row r="41" spans="2:27">
      <c r="B41" s="55"/>
      <c r="C41" s="56"/>
      <c r="D41" s="56"/>
      <c r="E41" s="56"/>
      <c r="F41" s="56"/>
      <c r="G41" s="56"/>
      <c r="H41" s="57"/>
      <c r="K41" s="55"/>
      <c r="L41" s="56"/>
      <c r="M41" s="56"/>
      <c r="N41" s="56"/>
      <c r="O41" s="56"/>
      <c r="P41" s="56"/>
      <c r="Q41" s="56"/>
      <c r="R41" s="57"/>
      <c r="T41" s="55"/>
      <c r="U41" s="56"/>
      <c r="V41" s="56"/>
      <c r="W41" s="56"/>
      <c r="X41" s="56"/>
      <c r="Y41" s="56"/>
      <c r="Z41" s="56"/>
      <c r="AA41" s="57"/>
    </row>
    <row r="42" spans="2:27">
      <c r="B42" s="55"/>
      <c r="C42" s="56"/>
      <c r="D42" s="56"/>
      <c r="E42" s="56"/>
      <c r="F42" s="56"/>
      <c r="G42" s="56"/>
      <c r="H42" s="57"/>
      <c r="K42" s="55"/>
      <c r="L42" s="56"/>
      <c r="M42" s="56"/>
      <c r="N42" s="56"/>
      <c r="O42" s="56"/>
      <c r="P42" s="56"/>
      <c r="Q42" s="56"/>
      <c r="R42" s="57"/>
      <c r="T42" s="55"/>
      <c r="U42" s="56"/>
      <c r="V42" s="56"/>
      <c r="W42" s="56"/>
      <c r="X42" s="56"/>
      <c r="Y42" s="56"/>
      <c r="Z42" s="56"/>
      <c r="AA42" s="57"/>
    </row>
    <row r="43" spans="2:27" ht="23.25">
      <c r="B43" s="55"/>
      <c r="C43" s="56"/>
      <c r="D43" s="56"/>
      <c r="E43" s="56"/>
      <c r="F43" s="56"/>
      <c r="G43" s="56"/>
      <c r="H43" s="57"/>
      <c r="K43" s="55"/>
      <c r="L43" s="56"/>
      <c r="M43" s="56"/>
      <c r="N43" s="56"/>
      <c r="O43" s="56"/>
      <c r="P43" s="67">
        <f>1-_xlfn.NORM.DIST(200,N16*40,SQRT(P19*40),1)</f>
        <v>0</v>
      </c>
      <c r="Q43" s="56"/>
      <c r="R43" s="57"/>
      <c r="T43" s="55"/>
      <c r="U43" s="56"/>
      <c r="V43" s="56"/>
      <c r="W43" s="56"/>
      <c r="X43" s="56"/>
      <c r="Y43" s="56"/>
      <c r="Z43" s="56"/>
      <c r="AA43" s="57"/>
    </row>
    <row r="44" spans="2:27" ht="26.25">
      <c r="B44" s="55"/>
      <c r="C44" s="56"/>
      <c r="D44" s="56"/>
      <c r="E44" s="56"/>
      <c r="F44" s="68">
        <f>1-_xlfn.NORM.DIST(200,E16*40,SQRT(G19*40),1)</f>
        <v>0</v>
      </c>
      <c r="G44" s="56"/>
      <c r="H44" s="57"/>
      <c r="K44" s="55"/>
      <c r="L44" s="56"/>
      <c r="M44" s="56"/>
      <c r="N44" s="56"/>
      <c r="O44" s="56"/>
      <c r="P44" s="56"/>
      <c r="Q44" s="56"/>
      <c r="R44" s="57"/>
      <c r="T44" s="55"/>
      <c r="U44" s="56"/>
      <c r="V44" s="56"/>
      <c r="W44" s="56"/>
      <c r="X44" s="56"/>
      <c r="Y44" s="67">
        <f>1-_xlfn.NORM.DIST(200,X16*40,SQRT(Y19*40),1)</f>
        <v>0</v>
      </c>
      <c r="Z44" s="56"/>
      <c r="AA44" s="57"/>
    </row>
    <row r="45" spans="2:27">
      <c r="B45" s="59"/>
      <c r="C45" s="60"/>
      <c r="D45" s="60"/>
      <c r="E45" s="60"/>
      <c r="F45" s="60"/>
      <c r="G45" s="60"/>
      <c r="H45" s="61"/>
      <c r="K45" s="59"/>
      <c r="L45" s="60"/>
      <c r="M45" s="60"/>
      <c r="N45" s="60"/>
      <c r="O45" s="60"/>
      <c r="P45" s="60"/>
      <c r="Q45" s="60"/>
      <c r="R45" s="61"/>
      <c r="T45" s="59"/>
      <c r="U45" s="60"/>
      <c r="V45" s="60"/>
      <c r="W45" s="60"/>
      <c r="X45" s="60"/>
      <c r="Y45" s="60"/>
      <c r="Z45" s="60"/>
      <c r="AA45" s="61"/>
    </row>
    <row r="48" spans="2:27" ht="16.5" thickBot="1"/>
    <row r="49" spans="10:20" ht="15.75" customHeight="1">
      <c r="K49" s="110" t="s">
        <v>68</v>
      </c>
      <c r="L49" s="111"/>
      <c r="M49" s="111"/>
      <c r="N49" s="111"/>
      <c r="O49" s="111"/>
      <c r="P49" s="111"/>
      <c r="Q49" s="111"/>
      <c r="R49" s="112"/>
      <c r="S49" s="84"/>
      <c r="T49" s="84"/>
    </row>
    <row r="50" spans="10:20">
      <c r="J50" s="84"/>
      <c r="K50" s="113"/>
      <c r="L50" s="114"/>
      <c r="M50" s="114"/>
      <c r="N50" s="114"/>
      <c r="O50" s="114"/>
      <c r="P50" s="114"/>
      <c r="Q50" s="114"/>
      <c r="R50" s="115"/>
      <c r="S50" s="84"/>
      <c r="T50" s="84"/>
    </row>
    <row r="51" spans="10:20" ht="16.5" thickBot="1">
      <c r="J51" s="84"/>
      <c r="K51" s="116"/>
      <c r="L51" s="117"/>
      <c r="M51" s="117"/>
      <c r="N51" s="117"/>
      <c r="O51" s="117"/>
      <c r="P51" s="117"/>
      <c r="Q51" s="117"/>
      <c r="R51" s="118"/>
      <c r="S51" s="84"/>
      <c r="T51" s="84"/>
    </row>
    <row r="52" spans="10:20"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</row>
    <row r="53" spans="10:20"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</row>
    <row r="54" spans="10:20"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</row>
    <row r="55" spans="10:20"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</row>
    <row r="56" spans="10:20"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</row>
    <row r="57" spans="10:20"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</row>
  </sheetData>
  <mergeCells count="2">
    <mergeCell ref="B4:H4"/>
    <mergeCell ref="K49:R51"/>
  </mergeCells>
  <phoneticPr fontId="12" type="noConversion"/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5C14CEB99C3459F526B46F8CF248B" ma:contentTypeVersion="2" ma:contentTypeDescription="Create a new document." ma:contentTypeScope="" ma:versionID="d143d764206225e8b0ad80f812ba129f">
  <xsd:schema xmlns:xsd="http://www.w3.org/2001/XMLSchema" xmlns:xs="http://www.w3.org/2001/XMLSchema" xmlns:p="http://schemas.microsoft.com/office/2006/metadata/properties" xmlns:ns2="6fbd1527-afc1-4e20-b23b-1c930c83d257" targetNamespace="http://schemas.microsoft.com/office/2006/metadata/properties" ma:root="true" ma:fieldsID="471f940de6410b8851d3c3101ea9c4fb" ns2:_="">
    <xsd:import namespace="6fbd1527-afc1-4e20-b23b-1c930c83d2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d1527-afc1-4e20-b23b-1c930c83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41CA5-78CA-4DEB-A506-258330D31887}"/>
</file>

<file path=customXml/itemProps2.xml><?xml version="1.0" encoding="utf-8"?>
<ds:datastoreItem xmlns:ds="http://schemas.openxmlformats.org/officeDocument/2006/customXml" ds:itemID="{A3A2D0CA-C35D-4927-9BFF-26E4043379EB}"/>
</file>

<file path=customXml/itemProps3.xml><?xml version="1.0" encoding="utf-8"?>
<ds:datastoreItem xmlns:ds="http://schemas.openxmlformats.org/officeDocument/2006/customXml" ds:itemID="{E7834A68-C1EA-487D-B40A-17FF7ACD5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/>
  <cp:revision/>
  <dcterms:created xsi:type="dcterms:W3CDTF">2023-03-30T19:10:22Z</dcterms:created>
  <dcterms:modified xsi:type="dcterms:W3CDTF">2023-04-17T21:53:10Z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0x01010015F5C14CEB99C3459F526B46F8CF248B</vt:lpwstr>
  </property>
</Properties>
</file>