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fbe54661e628bd/Desktop/Ivey/Winter Term 2021/Simulation and Risk Analysis/Team Project/Final/"/>
    </mc:Choice>
  </mc:AlternateContent>
  <xr:revisionPtr revIDLastSave="9" documentId="8_{025332D4-2597-4B20-AFE9-9874A44BB6A0}" xr6:coauthVersionLast="46" xr6:coauthVersionMax="46" xr10:uidLastSave="{6AD9B17D-9E3D-4DBC-9E19-7E3B6458CE83}"/>
  <bookViews>
    <workbookView xWindow="28680" yWindow="-120" windowWidth="29040" windowHeight="16440" activeTab="3" xr2:uid="{C920ED33-0218-4B43-A7EB-1E016CEF3B91}"/>
  </bookViews>
  <sheets>
    <sheet name="Allocation Matrix Summary Slide" sheetId="2" r:id="rId1"/>
    <sheet name="730 start times" sheetId="1" r:id="rId2"/>
    <sheet name="715 start times" sheetId="3" r:id="rId3"/>
    <sheet name="Complex 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4" l="1"/>
  <c r="C74" i="4"/>
  <c r="D74" i="4"/>
  <c r="E74" i="4"/>
  <c r="B74" i="4"/>
  <c r="H18" i="2"/>
  <c r="G18" i="2"/>
  <c r="H12" i="2"/>
  <c r="H17" i="2" s="1"/>
  <c r="G12" i="2"/>
  <c r="G17" i="2" s="1"/>
  <c r="G15" i="2"/>
  <c r="H15" i="2"/>
  <c r="G16" i="2"/>
  <c r="H16" i="2"/>
  <c r="C67" i="4"/>
  <c r="C72" i="4" s="1"/>
  <c r="D67" i="4"/>
  <c r="D72" i="4" s="1"/>
  <c r="E67" i="4"/>
  <c r="B67" i="4"/>
  <c r="B72" i="4" s="1"/>
  <c r="C50" i="4"/>
  <c r="D50" i="4"/>
  <c r="D55" i="4" s="1"/>
  <c r="B50" i="4"/>
  <c r="C34" i="4"/>
  <c r="D34" i="4"/>
  <c r="B34" i="4"/>
  <c r="C17" i="4"/>
  <c r="D17" i="4"/>
  <c r="D22" i="4" s="1"/>
  <c r="B17" i="4"/>
  <c r="D73" i="4"/>
  <c r="C73" i="4"/>
  <c r="B73" i="4"/>
  <c r="D56" i="4"/>
  <c r="C56" i="4"/>
  <c r="B56" i="4"/>
  <c r="D40" i="4"/>
  <c r="C40" i="4"/>
  <c r="B40" i="4"/>
  <c r="C23" i="4"/>
  <c r="D23" i="4"/>
  <c r="B23" i="4"/>
  <c r="D38" i="4"/>
  <c r="C38" i="4"/>
  <c r="B38" i="4"/>
  <c r="D37" i="4"/>
  <c r="C37" i="4"/>
  <c r="B37" i="4"/>
  <c r="D39" i="4"/>
  <c r="C39" i="4"/>
  <c r="B39" i="4"/>
  <c r="E71" i="4"/>
  <c r="D71" i="4"/>
  <c r="C71" i="4"/>
  <c r="B71" i="4"/>
  <c r="E70" i="4"/>
  <c r="D70" i="4"/>
  <c r="C70" i="4"/>
  <c r="B70" i="4"/>
  <c r="E72" i="4"/>
  <c r="D54" i="4"/>
  <c r="C54" i="4"/>
  <c r="B54" i="4"/>
  <c r="D53" i="4"/>
  <c r="C53" i="4"/>
  <c r="B53" i="4"/>
  <c r="C55" i="4"/>
  <c r="B55" i="4"/>
  <c r="D21" i="4"/>
  <c r="C21" i="4"/>
  <c r="B21" i="4"/>
  <c r="D20" i="4"/>
  <c r="C20" i="4"/>
  <c r="B20" i="4"/>
  <c r="C22" i="4"/>
  <c r="B22" i="4"/>
  <c r="E16" i="2"/>
  <c r="E15" i="2"/>
  <c r="E12" i="2"/>
  <c r="E17" i="2" s="1"/>
  <c r="F16" i="2"/>
  <c r="F15" i="2"/>
  <c r="F12" i="2"/>
  <c r="F17" i="2" s="1"/>
  <c r="E50" i="3"/>
  <c r="D50" i="3"/>
  <c r="C50" i="3"/>
  <c r="B50" i="3"/>
  <c r="E49" i="3"/>
  <c r="D49" i="3"/>
  <c r="C49" i="3"/>
  <c r="B49" i="3"/>
  <c r="E46" i="3"/>
  <c r="E51" i="3" s="1"/>
  <c r="D46" i="3"/>
  <c r="D51" i="3" s="1"/>
  <c r="C46" i="3"/>
  <c r="C51" i="3" s="1"/>
  <c r="B46" i="3"/>
  <c r="B51" i="3" s="1"/>
  <c r="C36" i="3"/>
  <c r="F35" i="3"/>
  <c r="E35" i="3"/>
  <c r="D35" i="3"/>
  <c r="C35" i="3"/>
  <c r="B35" i="3"/>
  <c r="B37" i="3" s="1"/>
  <c r="F34" i="3"/>
  <c r="E34" i="3"/>
  <c r="D34" i="3"/>
  <c r="C34" i="3"/>
  <c r="B34" i="3"/>
  <c r="F31" i="3"/>
  <c r="F36" i="3" s="1"/>
  <c r="F37" i="3" s="1"/>
  <c r="E31" i="3"/>
  <c r="E36" i="3" s="1"/>
  <c r="E37" i="3" s="1"/>
  <c r="D31" i="3"/>
  <c r="D36" i="3" s="1"/>
  <c r="C31" i="3"/>
  <c r="B31" i="3"/>
  <c r="B36" i="3" s="1"/>
  <c r="D20" i="3"/>
  <c r="C20" i="3"/>
  <c r="B20" i="3"/>
  <c r="D19" i="3"/>
  <c r="C19" i="3"/>
  <c r="B19" i="3"/>
  <c r="D16" i="3"/>
  <c r="D21" i="3" s="1"/>
  <c r="C16" i="3"/>
  <c r="C21" i="3" s="1"/>
  <c r="B16" i="3"/>
  <c r="B21" i="3" s="1"/>
  <c r="D16" i="2"/>
  <c r="D15" i="2"/>
  <c r="D19" i="2" s="1"/>
  <c r="D12" i="2"/>
  <c r="D17" i="2" s="1"/>
  <c r="C16" i="2"/>
  <c r="C15" i="2"/>
  <c r="C12" i="2"/>
  <c r="C17" i="2" s="1"/>
  <c r="C19" i="2" s="1"/>
  <c r="E46" i="1"/>
  <c r="E51" i="1" s="1"/>
  <c r="E49" i="1"/>
  <c r="E50" i="1"/>
  <c r="D50" i="1"/>
  <c r="B50" i="1"/>
  <c r="C50" i="1"/>
  <c r="D49" i="1"/>
  <c r="B49" i="1"/>
  <c r="C49" i="1"/>
  <c r="D46" i="1"/>
  <c r="D51" i="1" s="1"/>
  <c r="B46" i="1"/>
  <c r="B51" i="1" s="1"/>
  <c r="C46" i="1"/>
  <c r="C51" i="1" s="1"/>
  <c r="G31" i="1"/>
  <c r="G36" i="1" s="1"/>
  <c r="G34" i="1"/>
  <c r="G35" i="1"/>
  <c r="E31" i="1"/>
  <c r="F31" i="1"/>
  <c r="E34" i="1"/>
  <c r="F34" i="1"/>
  <c r="E35" i="1"/>
  <c r="F35" i="1"/>
  <c r="E36" i="1"/>
  <c r="F36" i="1"/>
  <c r="B19" i="1"/>
  <c r="B22" i="1" s="1"/>
  <c r="D19" i="1"/>
  <c r="C19" i="1"/>
  <c r="C22" i="1" s="1"/>
  <c r="B16" i="2"/>
  <c r="B15" i="2"/>
  <c r="B12" i="2"/>
  <c r="B17" i="2" s="1"/>
  <c r="D35" i="1"/>
  <c r="B35" i="1"/>
  <c r="C35" i="1"/>
  <c r="D34" i="1"/>
  <c r="B34" i="1"/>
  <c r="C34" i="1"/>
  <c r="D31" i="1"/>
  <c r="D36" i="1" s="1"/>
  <c r="B31" i="1"/>
  <c r="B36" i="1" s="1"/>
  <c r="C31" i="1"/>
  <c r="C36" i="1" s="1"/>
  <c r="B16" i="1"/>
  <c r="B21" i="1" s="1"/>
  <c r="D16" i="1"/>
  <c r="D21" i="1" s="1"/>
  <c r="B20" i="1"/>
  <c r="D20" i="1"/>
  <c r="C20" i="1"/>
  <c r="C16" i="1"/>
  <c r="C21" i="1" s="1"/>
  <c r="E19" i="2" l="1"/>
  <c r="B19" i="2"/>
  <c r="F19" i="2"/>
  <c r="H19" i="2"/>
  <c r="G19" i="2"/>
  <c r="C57" i="4"/>
  <c r="B57" i="4"/>
  <c r="D57" i="4"/>
  <c r="D41" i="4"/>
  <c r="C41" i="4"/>
  <c r="C24" i="4"/>
  <c r="B24" i="4"/>
  <c r="D24" i="4"/>
  <c r="B41" i="4"/>
  <c r="B52" i="3"/>
  <c r="E52" i="3"/>
  <c r="D52" i="3"/>
  <c r="C52" i="3"/>
  <c r="D37" i="3"/>
  <c r="C37" i="3"/>
  <c r="D22" i="3"/>
  <c r="C22" i="3"/>
  <c r="B22" i="3"/>
  <c r="G37" i="1"/>
  <c r="C37" i="1"/>
  <c r="D22" i="1"/>
  <c r="E52" i="1"/>
  <c r="C52" i="1"/>
  <c r="B52" i="1"/>
  <c r="D52" i="1"/>
  <c r="F37" i="1"/>
  <c r="E37" i="1"/>
  <c r="B37" i="1"/>
  <c r="D37" i="1"/>
</calcChain>
</file>

<file path=xl/sharedStrings.xml><?xml version="1.0" encoding="utf-8"?>
<sst xmlns="http://schemas.openxmlformats.org/spreadsheetml/2006/main" count="249" uniqueCount="52">
  <si>
    <t>7:30 Base Case Solution</t>
  </si>
  <si>
    <t>Box Office</t>
  </si>
  <si>
    <t>Bodega</t>
  </si>
  <si>
    <t>Ushers</t>
  </si>
  <si>
    <t>Bar</t>
  </si>
  <si>
    <t>Type of Staff</t>
  </si>
  <si>
    <t>Total Staff</t>
  </si>
  <si>
    <t>Profit</t>
  </si>
  <si>
    <t>Drinks revenue</t>
  </si>
  <si>
    <t xml:space="preserve">Assuming each ticket is </t>
  </si>
  <si>
    <t>Tickets Sold</t>
  </si>
  <si>
    <t>Scenario 2</t>
  </si>
  <si>
    <t>Scenario 3</t>
  </si>
  <si>
    <t>Scenario 4</t>
  </si>
  <si>
    <t>Scenario 5</t>
  </si>
  <si>
    <t>Scenario 6</t>
  </si>
  <si>
    <t>1) Find optimal number of staff to get to 1475 (all customers) fulfilled</t>
  </si>
  <si>
    <t>2) keep 1 number of staff fluctuating; all others remain fixed</t>
  </si>
  <si>
    <t>3) see which ones maximize revenue</t>
  </si>
  <si>
    <t>Staff Expenses</t>
  </si>
  <si>
    <t>*Bodega will always just have 1 staff member</t>
  </si>
  <si>
    <t># of people at bar</t>
  </si>
  <si>
    <t>--&gt; optimal number of box office staff is 8 in order to have all tickets (1475 sold)</t>
  </si>
  <si>
    <t>Employing less box office staff will lead to less than 1475 tickets being sold and althoguh drinks profit will increase, the profit when taking tickets into account will decrease</t>
  </si>
  <si>
    <t>Ticket revenue</t>
  </si>
  <si>
    <t>maximizing profits means to employ 8 box office staff</t>
  </si>
  <si>
    <t>Maximum Profits Allocation for 7:30 opening time:</t>
  </si>
  <si>
    <t>Sold Out Tickets</t>
  </si>
  <si>
    <t>7:30 start time</t>
  </si>
  <si>
    <t>Base Scenario</t>
  </si>
  <si>
    <t>7:15 start time</t>
  </si>
  <si>
    <t>Allocation of Staff Matrix</t>
  </si>
  <si>
    <t>7:15 Base Case Solution</t>
  </si>
  <si>
    <t>Maximum Profits Allocation for 7:15 opening time:</t>
  </si>
  <si>
    <t>Employing less box office staff will lead to less than 1475 tickets being sold and although drinks profit will increase, the profit when taking tickets into account will decrease</t>
  </si>
  <si>
    <t>Machine</t>
  </si>
  <si>
    <t>--&gt; optimal number of box office staff is 4 in order to have all tickets (1475 sold)</t>
  </si>
  <si>
    <t>Kiosk machine costs $500 per machine</t>
  </si>
  <si>
    <t>Kiosk Machine Exp</t>
  </si>
  <si>
    <t>Maximum Profits Allocation for Complex Model:</t>
  </si>
  <si>
    <t>Kiosk Machines</t>
  </si>
  <si>
    <t>Kiosk Machine Expense</t>
  </si>
  <si>
    <t>Complex Case: Sold Out Tickets</t>
  </si>
  <si>
    <t>Complex Case: Maximum Profits</t>
  </si>
  <si>
    <t>Maximized Profit</t>
  </si>
  <si>
    <t>Current Allocation</t>
  </si>
  <si>
    <t>Scenario 1:</t>
  </si>
  <si>
    <t>Scenario 2:</t>
  </si>
  <si>
    <t>Scenario 3:</t>
  </si>
  <si>
    <t>Scenario 4:</t>
  </si>
  <si>
    <t>Scenario 5:</t>
  </si>
  <si>
    <t>Scenario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</si>
</sst>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left"/>
    </xf>
    <xf numFmtId="0" fontId="3" fillId="0" borderId="0" xfId="0" applyFont="1"/>
    <xf numFmtId="0" fontId="0" fillId="0" borderId="1" xfId="0" applyBorder="1"/>
    <xf numFmtId="164" fontId="0" fillId="0" borderId="0" xfId="1" applyNumberFormat="1" applyFont="1"/>
    <xf numFmtId="0" fontId="0" fillId="0" borderId="0" xfId="0" applyFill="1" applyBorder="1"/>
    <xf numFmtId="0" fontId="0" fillId="2" borderId="0" xfId="0" applyFill="1"/>
    <xf numFmtId="0" fontId="2" fillId="0" borderId="0" xfId="0" applyFont="1"/>
    <xf numFmtId="0" fontId="0" fillId="0" borderId="0" xfId="0" quotePrefix="1"/>
    <xf numFmtId="164" fontId="0" fillId="0" borderId="2" xfId="0" applyNumberFormat="1" applyBorder="1"/>
    <xf numFmtId="164" fontId="0" fillId="3" borderId="2" xfId="0" applyNumberFormat="1" applyFill="1" applyBorder="1"/>
    <xf numFmtId="0" fontId="0" fillId="0" borderId="0" xfId="0" applyFont="1"/>
    <xf numFmtId="0" fontId="0" fillId="0" borderId="0" xfId="0" applyFill="1"/>
    <xf numFmtId="164" fontId="0" fillId="0" borderId="2" xfId="0" applyNumberFormat="1" applyFill="1" applyBorder="1"/>
    <xf numFmtId="0" fontId="3" fillId="2" borderId="0" xfId="0" applyFont="1" applyFill="1"/>
    <xf numFmtId="0" fontId="5" fillId="0" borderId="0" xfId="0" applyFont="1"/>
    <xf numFmtId="0" fontId="0" fillId="2" borderId="0" xfId="0" applyFont="1" applyFill="1"/>
    <xf numFmtId="164" fontId="0" fillId="0" borderId="2" xfId="0" applyNumberFormat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Scenarios Impact on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'Allocation Matrix Summary Slide'!$A$12</c:f>
              <c:strCache>
                <c:ptCount val="1"/>
                <c:pt idx="0">
                  <c:v>Total Staff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'Allocation Matrix Summary Slide'!$C$12:$H$12</c:f>
              <c:numCache>
                <c:formatCode>General</c:formatCode>
                <c:ptCount val="6"/>
                <c:pt idx="0">
                  <c:v>25</c:v>
                </c:pt>
                <c:pt idx="1">
                  <c:v>29</c:v>
                </c:pt>
                <c:pt idx="2">
                  <c:v>20</c:v>
                </c:pt>
                <c:pt idx="3">
                  <c:v>23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4052-A986-21800604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0"/>
          <c:order val="1"/>
          <c:tx>
            <c:strRef>
              <c:f>'Allocation Matrix Summary Slide'!$A$19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val>
            <c:numRef>
              <c:f>'Allocation Matrix Summary Slide'!$C$19:$H$19</c:f>
              <c:numCache>
                <c:formatCode>_-"$"* #,##0_-;\-"$"* #,##0_-;_-"$"* "-"??_-;_-@_-</c:formatCode>
                <c:ptCount val="6"/>
                <c:pt idx="0">
                  <c:v>148211</c:v>
                </c:pt>
                <c:pt idx="1">
                  <c:v>148527</c:v>
                </c:pt>
                <c:pt idx="2">
                  <c:v>148872</c:v>
                </c:pt>
                <c:pt idx="3">
                  <c:v>149133</c:v>
                </c:pt>
                <c:pt idx="4">
                  <c:v>146552</c:v>
                </c:pt>
                <c:pt idx="5">
                  <c:v>146735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4-4052-A986-21800604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47375"/>
        <c:axId val="2123745711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Total</a:t>
                </a:r>
                <a:r>
                  <a:rPr lang="en-CA" baseline="0"/>
                  <a:t> Staff Members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123745711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7375"/>
        <c:crosses val="max"/>
        <c:crossBetween val="between"/>
      </c:valAx>
      <c:catAx>
        <c:axId val="2123747375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745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78591959066035"/>
          <c:y val="0.94090943923980308"/>
          <c:w val="0.33557541934301305"/>
          <c:h val="5.9090560760196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 Staff Impact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2462428451268"/>
          <c:y val="0.13608512199596404"/>
          <c:w val="0.74669645207855639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'Complex Model'!$A$69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'Complex Model'!$B$64:$E$64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'Complex Model'!$B$69:$E$69</c:f>
              <c:numCache>
                <c:formatCode>General</c:formatCode>
                <c:ptCount val="4"/>
                <c:pt idx="0">
                  <c:v>186</c:v>
                </c:pt>
                <c:pt idx="1">
                  <c:v>244</c:v>
                </c:pt>
                <c:pt idx="2">
                  <c:v>270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0-4A35-8241-2B122A21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'Complex Model'!$A$74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'Complex Model'!$B$64:$E$64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'Complex Model'!$B$74:$E$74</c:f>
              <c:numCache>
                <c:formatCode>_-"$"* #,##0_-;\-"$"* #,##0_-;_-"$"* "-"??_-;_-@_-</c:formatCode>
                <c:ptCount val="4"/>
                <c:pt idx="0">
                  <c:v>137313</c:v>
                </c:pt>
                <c:pt idx="1">
                  <c:v>146552</c:v>
                </c:pt>
                <c:pt idx="2">
                  <c:v>146735</c:v>
                </c:pt>
                <c:pt idx="3">
                  <c:v>146710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0-4A35-8241-2B122A21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ax val="147000"/>
          <c:min val="139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Self-Serve</a:t>
            </a:r>
            <a:r>
              <a:rPr lang="en-CA" baseline="0"/>
              <a:t> </a:t>
            </a:r>
            <a:r>
              <a:rPr lang="en-CA"/>
              <a:t>Kiosk Machine Impact on Tickets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'Complex Model'!$A$35</c:f>
              <c:strCache>
                <c:ptCount val="1"/>
                <c:pt idx="0">
                  <c:v>Tickets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'Complex Model'!$B$29:$D$29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'Complex Model'!$B$35:$D$35</c:f>
              <c:numCache>
                <c:formatCode>General</c:formatCode>
                <c:ptCount val="3"/>
                <c:pt idx="0">
                  <c:v>1391</c:v>
                </c:pt>
                <c:pt idx="1">
                  <c:v>1475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1-4B17-AA2E-931074AC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'Complex Model'!$A$41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'Complex Model'!$B$29:$D$29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'Complex Model'!$B$41:$D$41</c:f>
              <c:numCache>
                <c:formatCode>_-"$"* #,##0_-;\-"$"* #,##0_-;_-"$"* "-"??_-;_-@_-</c:formatCode>
                <c:ptCount val="3"/>
                <c:pt idx="0">
                  <c:v>138652</c:v>
                </c:pt>
                <c:pt idx="1">
                  <c:v>146552</c:v>
                </c:pt>
                <c:pt idx="2">
                  <c:v>146052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1-4B17-AA2E-931074AC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Tickets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in val="138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 Office Staff Impact on Tickets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'730 start times'!$A$17</c:f>
              <c:strCache>
                <c:ptCount val="1"/>
                <c:pt idx="0">
                  <c:v>Tickets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'730 start times'!$B$11:$D$11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cat>
          <c:val>
            <c:numRef>
              <c:f>'730 start times'!$B$17:$D$17</c:f>
              <c:numCache>
                <c:formatCode>General</c:formatCode>
                <c:ptCount val="3"/>
                <c:pt idx="0">
                  <c:v>1472</c:v>
                </c:pt>
                <c:pt idx="1">
                  <c:v>1475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B-4FBA-A460-E6E22BE0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'730 start times'!$A$22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val>
            <c:numRef>
              <c:f>'730 start times'!$B$22:$D$22</c:f>
              <c:numCache>
                <c:formatCode>_-"$"* #,##0_-;\-"$"* #,##0_-;_-"$"* "-"??_-;_-@_-</c:formatCode>
                <c:ptCount val="3"/>
                <c:pt idx="0">
                  <c:v>147936</c:v>
                </c:pt>
                <c:pt idx="1">
                  <c:v>148211</c:v>
                </c:pt>
                <c:pt idx="2">
                  <c:v>148186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B-4FBA-A460-E6E22BE0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Box Office Staff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  <c:max val="1476"/>
          <c:min val="147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Tickets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  <c:majorUnit val="1"/>
      </c:valAx>
      <c:valAx>
        <c:axId val="2049644063"/>
        <c:scaling>
          <c:orientation val="minMax"/>
          <c:min val="147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1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Usher</a:t>
            </a:r>
            <a:r>
              <a:rPr lang="en-CA" baseline="0"/>
              <a:t> </a:t>
            </a:r>
            <a:r>
              <a:rPr lang="en-CA"/>
              <a:t>Staff Impact on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'730 start times'!$A$33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'730 start times'!$B$27:$G$27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'730 start times'!$B$33:$G$33</c:f>
              <c:numCache>
                <c:formatCode>General</c:formatCode>
                <c:ptCount val="6"/>
                <c:pt idx="0">
                  <c:v>147</c:v>
                </c:pt>
                <c:pt idx="1">
                  <c:v>167</c:v>
                </c:pt>
                <c:pt idx="2">
                  <c:v>190</c:v>
                </c:pt>
                <c:pt idx="3">
                  <c:v>203</c:v>
                </c:pt>
                <c:pt idx="4">
                  <c:v>214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B53-BED9-8E71B254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'730 start times'!$A$37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'730 start times'!$B$27:$G$27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'730 start times'!$B$37:$G$37</c:f>
              <c:numCache>
                <c:formatCode>_-"$"* #,##0_-;\-"$"* #,##0_-;_-"$"* "-"??_-;_-@_-</c:formatCode>
                <c:ptCount val="6"/>
                <c:pt idx="0">
                  <c:v>134976</c:v>
                </c:pt>
                <c:pt idx="1">
                  <c:v>148211</c:v>
                </c:pt>
                <c:pt idx="2">
                  <c:v>148370</c:v>
                </c:pt>
                <c:pt idx="3">
                  <c:v>148449</c:v>
                </c:pt>
                <c:pt idx="4">
                  <c:v>148512</c:v>
                </c:pt>
                <c:pt idx="5">
                  <c:v>148503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B53-BED9-8E71B254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ax val="149000"/>
          <c:min val="13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50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 Staff Impact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'730 start times'!$A$48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'730 start times'!$B$43:$E$43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'730 start times'!$B$48:$E$48</c:f>
              <c:numCache>
                <c:formatCode>General</c:formatCode>
                <c:ptCount val="4"/>
                <c:pt idx="0">
                  <c:v>188</c:v>
                </c:pt>
                <c:pt idx="1">
                  <c:v>214</c:v>
                </c:pt>
                <c:pt idx="2">
                  <c:v>219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161-A784-8986D189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'730 start times'!$A$52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'730 start times'!$B$43:$E$43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'730 start times'!$B$52:$E$52</c:f>
              <c:numCache>
                <c:formatCode>_-"$"* #,##0_-;\-"$"* #,##0_-;_-"$"* "-"??_-;_-@_-</c:formatCode>
                <c:ptCount val="4"/>
                <c:pt idx="0">
                  <c:v>148329</c:v>
                </c:pt>
                <c:pt idx="1">
                  <c:v>148512</c:v>
                </c:pt>
                <c:pt idx="2">
                  <c:v>148527</c:v>
                </c:pt>
                <c:pt idx="3">
                  <c:v>148526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D-4161-A784-8986D189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ax val="148550"/>
          <c:min val="148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1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 Office Staff Impact on Tickets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'715 start times'!$A$17</c:f>
              <c:strCache>
                <c:ptCount val="1"/>
                <c:pt idx="0">
                  <c:v>Tickets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'715 start times'!$B$11:$D$11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cat>
          <c:val>
            <c:numRef>
              <c:f>'715 start times'!$B$17:$D$17</c:f>
              <c:numCache>
                <c:formatCode>General</c:formatCode>
                <c:ptCount val="3"/>
                <c:pt idx="0">
                  <c:v>1472</c:v>
                </c:pt>
                <c:pt idx="1">
                  <c:v>1475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A-457F-A6C3-766739EE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'715 start times'!$A$22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val>
            <c:numRef>
              <c:f>'715 start times'!$B$22:$D$22</c:f>
              <c:numCache>
                <c:formatCode>_-"$"* #,##0_-;\-"$"* #,##0_-;_-"$"* "-"??_-;_-@_-</c:formatCode>
                <c:ptCount val="3"/>
                <c:pt idx="0">
                  <c:v>148597</c:v>
                </c:pt>
                <c:pt idx="1">
                  <c:v>148872</c:v>
                </c:pt>
                <c:pt idx="2">
                  <c:v>148847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A-457F-A6C3-766739EE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Box Office Staff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  <c:min val="147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Tickets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  <c:majorUnit val="1"/>
      </c:valAx>
      <c:valAx>
        <c:axId val="2049644063"/>
        <c:scaling>
          <c:orientation val="minMax"/>
          <c:min val="148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1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Usher</a:t>
            </a:r>
            <a:r>
              <a:rPr lang="en-CA" baseline="0"/>
              <a:t> </a:t>
            </a:r>
            <a:r>
              <a:rPr lang="en-CA"/>
              <a:t>Staff Impact on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9247443538416"/>
          <c:y val="0.13608512199596404"/>
          <c:w val="0.7329287121294692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'715 start times'!$A$33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'715 start times'!$B$27:$F$27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'715 start times'!$B$33:$F$33</c:f>
              <c:numCache>
                <c:formatCode>General</c:formatCode>
                <c:ptCount val="5"/>
                <c:pt idx="0">
                  <c:v>218</c:v>
                </c:pt>
                <c:pt idx="1">
                  <c:v>234</c:v>
                </c:pt>
                <c:pt idx="2">
                  <c:v>243</c:v>
                </c:pt>
                <c:pt idx="3">
                  <c:v>250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F-4485-B3B6-8A8643BF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'715 start times'!$A$37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'715 start times'!$B$27:$G$27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'715 start times'!$B$37:$F$37</c:f>
              <c:numCache>
                <c:formatCode>_-"$"* #,##0_-;\-"$"* #,##0_-;_-"$"* "-"??_-;_-@_-</c:formatCode>
                <c:ptCount val="5"/>
                <c:pt idx="0">
                  <c:v>144169</c:v>
                </c:pt>
                <c:pt idx="1">
                  <c:v>148872</c:v>
                </c:pt>
                <c:pt idx="2">
                  <c:v>148919</c:v>
                </c:pt>
                <c:pt idx="3">
                  <c:v>148950</c:v>
                </c:pt>
                <c:pt idx="4">
                  <c:v>148941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F-4485-B3B6-8A8643BF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ax val="149500"/>
          <c:min val="14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10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 Staff Impact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'715 start times'!$A$48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'715 start times'!$B$43:$E$43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'715 start times'!$B$48:$E$48</c:f>
              <c:numCache>
                <c:formatCode>General</c:formatCode>
                <c:ptCount val="4"/>
                <c:pt idx="0">
                  <c:v>191</c:v>
                </c:pt>
                <c:pt idx="1">
                  <c:v>250</c:v>
                </c:pt>
                <c:pt idx="2">
                  <c:v>276</c:v>
                </c:pt>
                <c:pt idx="3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AA0-8AE5-F85758DA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'715 start times'!$A$52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'715 start times'!$B$43:$E$43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'715 start times'!$B$52:$E$52</c:f>
              <c:numCache>
                <c:formatCode>_-"$"* #,##0_-;\-"$"* #,##0_-;_-"$"* "-"??_-;_-@_-</c:formatCode>
                <c:ptCount val="4"/>
                <c:pt idx="0">
                  <c:v>148503</c:v>
                </c:pt>
                <c:pt idx="1">
                  <c:v>148950</c:v>
                </c:pt>
                <c:pt idx="2">
                  <c:v>149133</c:v>
                </c:pt>
                <c:pt idx="3">
                  <c:v>149108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A-4AA0-8AE5-F85758DA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in val="148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  <c:majorUnit val="100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 Office Staff Impact on Tickets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111086466304"/>
          <c:y val="0.13608512199596404"/>
          <c:w val="0.72147000110901627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'Complex Model'!$A$18</c:f>
              <c:strCache>
                <c:ptCount val="1"/>
                <c:pt idx="0">
                  <c:v>Tickets Sold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'Complex Model'!$B$11:$D$11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'Complex Model'!$B$18:$D$18</c:f>
              <c:numCache>
                <c:formatCode>General</c:formatCode>
                <c:ptCount val="3"/>
                <c:pt idx="0">
                  <c:v>1473</c:v>
                </c:pt>
                <c:pt idx="1">
                  <c:v>1475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3-4797-8A30-C51D81CB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'Complex Model'!$A$24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val>
            <c:numRef>
              <c:f>'Complex Model'!$B$24:$D$24</c:f>
              <c:numCache>
                <c:formatCode>_-"$"* #,##0_-;\-"$"* #,##0_-;_-"$"* "-"??_-;_-@_-</c:formatCode>
                <c:ptCount val="3"/>
                <c:pt idx="0">
                  <c:v>146377</c:v>
                </c:pt>
                <c:pt idx="1">
                  <c:v>146552</c:v>
                </c:pt>
                <c:pt idx="2">
                  <c:v>146527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3-4797-8A30-C51D81CB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Box Office Staff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  <c:min val="147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Tickets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  <c:majorUnit val="1"/>
      </c:valAx>
      <c:valAx>
        <c:axId val="2049644063"/>
        <c:scaling>
          <c:orientation val="minMax"/>
          <c:max val="1466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Usher</a:t>
            </a:r>
            <a:r>
              <a:rPr lang="en-CA" baseline="0"/>
              <a:t> </a:t>
            </a:r>
            <a:r>
              <a:rPr lang="en-CA"/>
              <a:t>Staff Impact on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2551964723826"/>
          <c:y val="0.13608512199596404"/>
          <c:w val="0.74209566691761508"/>
          <c:h val="0.700996855305029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'Complex Model'!$A$52</c:f>
              <c:strCache>
                <c:ptCount val="1"/>
                <c:pt idx="0">
                  <c:v># of people at bar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'Complex Model'!$B$46:$F$46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cat>
          <c:val>
            <c:numRef>
              <c:f>'Complex Model'!$B$52:$D$52</c:f>
              <c:numCache>
                <c:formatCode>General</c:formatCode>
                <c:ptCount val="3"/>
                <c:pt idx="0">
                  <c:v>232</c:v>
                </c:pt>
                <c:pt idx="1">
                  <c:v>244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7-44EF-9075-3982E623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56879"/>
        <c:axId val="1749723871"/>
      </c:barChart>
      <c:lineChart>
        <c:grouping val="standard"/>
        <c:varyColors val="0"/>
        <c:ser>
          <c:idx val="2"/>
          <c:order val="1"/>
          <c:tx>
            <c:strRef>
              <c:f>'Complex Model'!$A$57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00CFCC"/>
              </a:solidFill>
              <a:round/>
            </a:ln>
            <a:effectLst/>
          </c:spPr>
          <c:marker>
            <c:symbol val="none"/>
          </c:marker>
          <c:cat>
            <c:numRef>
              <c:f>'Complex Model'!$B$46:$D$46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cat>
          <c:val>
            <c:numRef>
              <c:f>'Complex Model'!$B$57:$D$57</c:f>
              <c:numCache>
                <c:formatCode>_-"$"* #,##0_-;\-"$"* #,##0_-;_-"$"* "-"??_-;_-@_-</c:formatCode>
                <c:ptCount val="3"/>
                <c:pt idx="0">
                  <c:v>144281</c:v>
                </c:pt>
                <c:pt idx="1">
                  <c:v>146552</c:v>
                </c:pt>
                <c:pt idx="2">
                  <c:v>146527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4EF-9075-3982E623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9055"/>
        <c:axId val="2049644063"/>
      </c:lineChart>
      <c:catAx>
        <c:axId val="15792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Ushers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23871"/>
        <c:crosses val="autoZero"/>
        <c:auto val="1"/>
        <c:lblAlgn val="ctr"/>
        <c:lblOffset val="100"/>
        <c:noMultiLvlLbl val="0"/>
      </c:catAx>
      <c:valAx>
        <c:axId val="1749723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customers at the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879"/>
        <c:crosses val="autoZero"/>
        <c:crossBetween val="between"/>
      </c:valAx>
      <c:valAx>
        <c:axId val="2049644063"/>
        <c:scaling>
          <c:orientation val="minMax"/>
          <c:min val="14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9055"/>
        <c:crosses val="max"/>
        <c:crossBetween val="between"/>
      </c:valAx>
      <c:catAx>
        <c:axId val="2049649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44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49765258215962"/>
          <c:y val="0.94090949143189795"/>
          <c:w val="0.35931998817049271"/>
          <c:h val="5.7788428620335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672465</xdr:colOff>
      <xdr:row>21</xdr:row>
      <xdr:rowOff>15240</xdr:rowOff>
    </xdr:from>
    <xdr:to>
      <xdr:col>6</xdr:col>
      <xdr:colOff>643890</xdr:colOff>
      <xdr:row>38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2EE25-910F-4634-96CB-8E1FE6DF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240030</xdr:colOff>
      <xdr:row>12</xdr:row>
      <xdr:rowOff>150495</xdr:rowOff>
    </xdr:from>
    <xdr:to>
      <xdr:col>16</xdr:col>
      <xdr:colOff>354330</xdr:colOff>
      <xdr:row>31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4DBF-B386-41B5-A75B-6F658B70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440056</xdr:colOff>
      <xdr:row>32</xdr:row>
      <xdr:rowOff>91440</xdr:rowOff>
    </xdr:from>
    <xdr:to>
      <xdr:col>18</xdr:col>
      <xdr:colOff>133350</xdr:colOff>
      <xdr:row>49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6B1FE-6799-4C83-B486-839216C5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354330</xdr:colOff>
      <xdr:row>50</xdr:row>
      <xdr:rowOff>129540</xdr:rowOff>
    </xdr:from>
    <xdr:to>
      <xdr:col>18</xdr:col>
      <xdr:colOff>47624</xdr:colOff>
      <xdr:row>67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26245-94D5-4AC8-AFF6-55569F1A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240030</xdr:colOff>
      <xdr:row>12</xdr:row>
      <xdr:rowOff>150495</xdr:rowOff>
    </xdr:from>
    <xdr:to>
      <xdr:col>16</xdr:col>
      <xdr:colOff>354330</xdr:colOff>
      <xdr:row>31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0AB64-1293-423F-A6C7-B295455F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440056</xdr:colOff>
      <xdr:row>32</xdr:row>
      <xdr:rowOff>91440</xdr:rowOff>
    </xdr:from>
    <xdr:to>
      <xdr:col>18</xdr:col>
      <xdr:colOff>133350</xdr:colOff>
      <xdr:row>49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FE362-FC30-4AC7-950D-0BD2D1D6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354330</xdr:colOff>
      <xdr:row>50</xdr:row>
      <xdr:rowOff>129540</xdr:rowOff>
    </xdr:from>
    <xdr:to>
      <xdr:col>18</xdr:col>
      <xdr:colOff>47624</xdr:colOff>
      <xdr:row>67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680B5-4218-4AD2-96B5-569424471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923924</xdr:colOff>
      <xdr:row>4</xdr:row>
      <xdr:rowOff>112395</xdr:rowOff>
    </xdr:from>
    <xdr:to>
      <xdr:col>18</xdr:col>
      <xdr:colOff>198119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FF0E4-2CB5-45A1-ACBF-A369E111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531496</xdr:colOff>
      <xdr:row>42</xdr:row>
      <xdr:rowOff>0</xdr:rowOff>
    </xdr:from>
    <xdr:to>
      <xdr:col>18</xdr:col>
      <xdr:colOff>224790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6C0FE-F8C7-4A21-A090-CCFFD749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60</xdr:row>
      <xdr:rowOff>161925</xdr:rowOff>
    </xdr:from>
    <xdr:to>
      <xdr:col>18</xdr:col>
      <xdr:colOff>87629</xdr:colOff>
      <xdr:row>78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3DB3F-E4D0-4410-97BC-4951651FB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638175</xdr:colOff>
      <xdr:row>23</xdr:row>
      <xdr:rowOff>66675</xdr:rowOff>
    </xdr:from>
    <xdr:to>
      <xdr:col>17</xdr:col>
      <xdr:colOff>521970</xdr:colOff>
      <xdr:row>40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54B3B-88E1-43F4-A6E0-2B65F572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09A1-E10A-4F3B-BBAF-1B421DEE3A86}">
  <dimension ref="A1:K32"/>
  <sheetViews>
    <sheetView showGridLines="0" workbookViewId="0">
      <selection activeCell="H15" sqref="H15"/>
    </sheetView>
  </sheetViews>
  <sheetFormatPr defaultRowHeight="14.4" x14ac:dyDescent="0.3"/>
  <cols>
    <col min="1" max="1" width="21.5546875" bestFit="1" customWidth="1"/>
    <col min="2" max="2" width="16.5546875" customWidth="1"/>
    <col min="3" max="3" width="16.33203125" customWidth="1"/>
    <col min="4" max="4" width="18.77734375" bestFit="1" customWidth="1"/>
    <col min="5" max="5" width="21.21875" bestFit="1" customWidth="1"/>
    <col min="6" max="6" width="18.77734375" bestFit="1" customWidth="1"/>
    <col min="7" max="7" width="28.33203125" bestFit="1" customWidth="1"/>
    <col min="8" max="8" width="29.44140625" bestFit="1" customWidth="1"/>
    <col min="10" max="10" width="14.109375" bestFit="1" customWidth="1"/>
  </cols>
  <sheetData>
    <row r="1" spans="1:11" x14ac:dyDescent="0.3">
      <c r="A1" s="3" t="s">
        <v>31</v>
      </c>
      <c r="C1" t="s">
        <v>9</v>
      </c>
      <c r="E1" s="2">
        <v>100</v>
      </c>
    </row>
    <row r="3" spans="1:11" x14ac:dyDescent="0.3"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</row>
    <row r="4" spans="1:11" x14ac:dyDescent="0.3">
      <c r="B4" t="s">
        <v>28</v>
      </c>
      <c r="C4" t="s">
        <v>28</v>
      </c>
      <c r="D4" t="s">
        <v>28</v>
      </c>
      <c r="E4" t="s">
        <v>30</v>
      </c>
      <c r="F4" t="s">
        <v>30</v>
      </c>
      <c r="G4" t="s">
        <v>30</v>
      </c>
      <c r="H4" t="s">
        <v>30</v>
      </c>
    </row>
    <row r="5" spans="1:11" x14ac:dyDescent="0.3">
      <c r="A5" s="4" t="s">
        <v>5</v>
      </c>
      <c r="B5" s="4" t="s">
        <v>45</v>
      </c>
      <c r="C5" s="4" t="s">
        <v>27</v>
      </c>
      <c r="D5" s="4" t="s">
        <v>44</v>
      </c>
      <c r="E5" s="4" t="s">
        <v>27</v>
      </c>
      <c r="F5" s="4" t="s">
        <v>44</v>
      </c>
      <c r="G5" s="4" t="s">
        <v>42</v>
      </c>
      <c r="H5" s="4" t="s">
        <v>43</v>
      </c>
    </row>
    <row r="6" spans="1:11" x14ac:dyDescent="0.3">
      <c r="A6" s="12" t="s">
        <v>1</v>
      </c>
      <c r="B6">
        <v>1</v>
      </c>
      <c r="C6" s="12">
        <v>8</v>
      </c>
      <c r="D6" s="12">
        <v>8</v>
      </c>
      <c r="E6" s="12">
        <v>8</v>
      </c>
      <c r="F6" s="12">
        <v>8</v>
      </c>
      <c r="G6" s="12">
        <v>4</v>
      </c>
      <c r="H6">
        <v>4</v>
      </c>
    </row>
    <row r="7" spans="1:11" x14ac:dyDescent="0.3">
      <c r="A7" s="12" t="s">
        <v>40</v>
      </c>
      <c r="B7">
        <v>0</v>
      </c>
      <c r="C7" s="12">
        <v>0</v>
      </c>
      <c r="D7" s="12">
        <v>0</v>
      </c>
      <c r="E7" s="12">
        <v>0</v>
      </c>
      <c r="F7" s="12">
        <v>0</v>
      </c>
      <c r="G7" s="12">
        <v>5</v>
      </c>
      <c r="H7">
        <v>5</v>
      </c>
      <c r="I7" s="12"/>
    </row>
    <row r="8" spans="1:11" x14ac:dyDescent="0.3">
      <c r="A8" t="s">
        <v>3</v>
      </c>
      <c r="B8">
        <v>3</v>
      </c>
      <c r="C8">
        <v>9</v>
      </c>
      <c r="D8">
        <v>12</v>
      </c>
      <c r="E8">
        <v>7</v>
      </c>
      <c r="F8">
        <v>9</v>
      </c>
      <c r="G8">
        <v>7</v>
      </c>
      <c r="H8">
        <v>7</v>
      </c>
      <c r="K8" s="1"/>
    </row>
    <row r="9" spans="1:11" x14ac:dyDescent="0.3">
      <c r="A9" t="s">
        <v>4</v>
      </c>
      <c r="B9">
        <v>2</v>
      </c>
      <c r="C9">
        <v>7</v>
      </c>
      <c r="D9">
        <v>8</v>
      </c>
      <c r="E9">
        <v>4</v>
      </c>
      <c r="F9">
        <v>5</v>
      </c>
      <c r="G9">
        <v>4</v>
      </c>
      <c r="H9">
        <v>5</v>
      </c>
      <c r="K9" s="1"/>
    </row>
    <row r="10" spans="1:11" x14ac:dyDescent="0.3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K10" s="1"/>
    </row>
    <row r="12" spans="1:11" x14ac:dyDescent="0.3">
      <c r="A12" t="s">
        <v>6</v>
      </c>
      <c r="B12">
        <f>SUM(B6:B10)</f>
        <v>7</v>
      </c>
      <c r="C12" s="3">
        <f>SUM(C6:C10)</f>
        <v>25</v>
      </c>
      <c r="D12" s="3">
        <f>SUM(D6:D10)</f>
        <v>29</v>
      </c>
      <c r="E12" s="3">
        <f>SUM(E6:E10)</f>
        <v>20</v>
      </c>
      <c r="F12" s="3">
        <f>SUM(F6:F10)</f>
        <v>23</v>
      </c>
      <c r="G12" s="3">
        <f>SUM(G6:G10)-G7</f>
        <v>16</v>
      </c>
      <c r="H12" s="3">
        <f>SUM(H6:H10)-H7</f>
        <v>17</v>
      </c>
    </row>
    <row r="13" spans="1:11" x14ac:dyDescent="0.3">
      <c r="A13" t="s">
        <v>10</v>
      </c>
      <c r="B13">
        <v>463</v>
      </c>
      <c r="C13">
        <v>1475</v>
      </c>
      <c r="D13">
        <v>1475</v>
      </c>
      <c r="E13">
        <v>1475</v>
      </c>
      <c r="F13">
        <v>1475</v>
      </c>
      <c r="G13">
        <v>1475</v>
      </c>
      <c r="H13">
        <v>1475</v>
      </c>
    </row>
    <row r="14" spans="1:11" x14ac:dyDescent="0.3">
      <c r="A14" t="s">
        <v>21</v>
      </c>
      <c r="B14">
        <v>59</v>
      </c>
      <c r="C14">
        <v>167</v>
      </c>
      <c r="D14">
        <v>219</v>
      </c>
      <c r="E14">
        <v>234</v>
      </c>
      <c r="F14">
        <v>276</v>
      </c>
      <c r="G14">
        <v>244</v>
      </c>
      <c r="H14">
        <v>270</v>
      </c>
    </row>
    <row r="15" spans="1:11" x14ac:dyDescent="0.3">
      <c r="A15" t="s">
        <v>24</v>
      </c>
      <c r="B15" s="19">
        <f>100*B13</f>
        <v>46300</v>
      </c>
      <c r="C15" s="19">
        <f>$E$1*C13</f>
        <v>147500</v>
      </c>
      <c r="D15" s="19">
        <f>$E$1*D13</f>
        <v>147500</v>
      </c>
      <c r="E15" s="19">
        <f>$E$1*E13</f>
        <v>147500</v>
      </c>
      <c r="F15" s="19">
        <f t="shared" ref="F15:H15" si="0">100*F13</f>
        <v>147500</v>
      </c>
      <c r="G15" s="19">
        <f t="shared" si="0"/>
        <v>147500</v>
      </c>
      <c r="H15" s="19">
        <f t="shared" si="0"/>
        <v>147500</v>
      </c>
    </row>
    <row r="16" spans="1:11" x14ac:dyDescent="0.3">
      <c r="A16" t="s">
        <v>8</v>
      </c>
      <c r="B16" s="1">
        <f>8*B14</f>
        <v>472</v>
      </c>
      <c r="C16" s="1">
        <f>8*C14</f>
        <v>1336</v>
      </c>
      <c r="D16" s="1">
        <f>8*D14</f>
        <v>1752</v>
      </c>
      <c r="E16" s="1">
        <f>8*E14</f>
        <v>1872</v>
      </c>
      <c r="F16" s="1">
        <f>8*F14</f>
        <v>2208</v>
      </c>
      <c r="G16" s="1">
        <f t="shared" ref="G16:H16" si="1">8*G14</f>
        <v>1952</v>
      </c>
      <c r="H16" s="1">
        <f t="shared" si="1"/>
        <v>2160</v>
      </c>
    </row>
    <row r="17" spans="1:8" x14ac:dyDescent="0.3">
      <c r="A17" t="s">
        <v>19</v>
      </c>
      <c r="B17" s="1">
        <f>25*B12</f>
        <v>175</v>
      </c>
      <c r="C17" s="1">
        <f>25*C12</f>
        <v>625</v>
      </c>
      <c r="D17" s="1">
        <f>25*D12</f>
        <v>725</v>
      </c>
      <c r="E17" s="1">
        <f>25*E12</f>
        <v>500</v>
      </c>
      <c r="F17" s="1">
        <f>25*F12</f>
        <v>575</v>
      </c>
      <c r="G17" s="1">
        <f t="shared" ref="G17:H17" si="2">25*G12</f>
        <v>400</v>
      </c>
      <c r="H17" s="1">
        <f t="shared" si="2"/>
        <v>425</v>
      </c>
    </row>
    <row r="18" spans="1:8" x14ac:dyDescent="0.3">
      <c r="A18" t="s">
        <v>41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f>500*G7</f>
        <v>2500</v>
      </c>
      <c r="H18" s="1">
        <f>500*H7</f>
        <v>2500</v>
      </c>
    </row>
    <row r="19" spans="1:8" x14ac:dyDescent="0.3">
      <c r="A19" t="s">
        <v>7</v>
      </c>
      <c r="B19" s="20">
        <f>B15+B16-B17-B18</f>
        <v>46597</v>
      </c>
      <c r="C19" s="21">
        <f t="shared" ref="C19:F19" si="3">C15+C16-C17-C18</f>
        <v>148211</v>
      </c>
      <c r="D19" s="21">
        <f t="shared" si="3"/>
        <v>148527</v>
      </c>
      <c r="E19" s="21">
        <f t="shared" si="3"/>
        <v>148872</v>
      </c>
      <c r="F19" s="21">
        <f t="shared" si="3"/>
        <v>149133</v>
      </c>
      <c r="G19" s="21">
        <f t="shared" ref="G19" si="4">G15+G16-G17-G18</f>
        <v>146552</v>
      </c>
      <c r="H19" s="21">
        <f t="shared" ref="H19" si="5">H15+H16-H17-H18</f>
        <v>146735</v>
      </c>
    </row>
    <row r="30" spans="1:8" x14ac:dyDescent="0.3">
      <c r="B30" s="5"/>
    </row>
    <row r="31" spans="1:8" x14ac:dyDescent="0.3">
      <c r="B31" s="1"/>
    </row>
    <row r="32" spans="1:8" x14ac:dyDescent="0.3">
      <c r="B32" s="1"/>
    </row>
  </sheetData>
  <conditionalFormatting sqref="B19:H19">
    <cfRule type="top10" dxfId="14" priority="1" rank="1"/>
  </conditionalFormatting>
  <conditionalFormatting sqref="B19:H19">
    <cfRule type="top10" dxfId="13" priority="8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D36B-F2D7-41D4-9BB2-FCDC3560CBBC}">
  <dimension ref="A1:K52"/>
  <sheetViews>
    <sheetView showGridLines="0" topLeftCell="A31" workbookViewId="0">
      <selection activeCell="H50" sqref="H50"/>
    </sheetView>
  </sheetViews>
  <sheetFormatPr defaultRowHeight="14.4" x14ac:dyDescent="0.3"/>
  <cols>
    <col min="1" max="1" width="14.5546875" customWidth="1"/>
    <col min="2" max="2" width="15.5546875" customWidth="1"/>
    <col min="3" max="3" width="14" customWidth="1"/>
    <col min="4" max="4" width="11.109375" customWidth="1"/>
    <col min="5" max="5" width="9.6640625" customWidth="1"/>
    <col min="6" max="6" width="9.6640625" bestFit="1" customWidth="1"/>
    <col min="7" max="7" width="9.77734375" bestFit="1" customWidth="1"/>
    <col min="8" max="8" width="33.88671875" customWidth="1"/>
    <col min="9" max="9" width="9.77734375" bestFit="1" customWidth="1"/>
    <col min="10" max="10" width="14.109375" bestFit="1" customWidth="1"/>
  </cols>
  <sheetData>
    <row r="1" spans="1:11" x14ac:dyDescent="0.3">
      <c r="A1" t="s">
        <v>0</v>
      </c>
      <c r="C1" t="s">
        <v>9</v>
      </c>
      <c r="E1" s="2">
        <v>100</v>
      </c>
    </row>
    <row r="3" spans="1:11" x14ac:dyDescent="0.3">
      <c r="A3" t="s">
        <v>16</v>
      </c>
    </row>
    <row r="4" spans="1:11" x14ac:dyDescent="0.3">
      <c r="A4" t="s">
        <v>17</v>
      </c>
    </row>
    <row r="5" spans="1:11" x14ac:dyDescent="0.3">
      <c r="A5" t="s">
        <v>18</v>
      </c>
    </row>
    <row r="7" spans="1:11" x14ac:dyDescent="0.3">
      <c r="A7" t="s">
        <v>20</v>
      </c>
    </row>
    <row r="10" spans="1:11" x14ac:dyDescent="0.3">
      <c r="A10" s="4" t="s">
        <v>5</v>
      </c>
      <c r="B10" s="4" t="s">
        <v>11</v>
      </c>
      <c r="C10" s="4" t="s">
        <v>29</v>
      </c>
      <c r="D10" s="4" t="s">
        <v>12</v>
      </c>
      <c r="G10" s="6"/>
    </row>
    <row r="11" spans="1:11" x14ac:dyDescent="0.3">
      <c r="A11" s="3" t="s">
        <v>1</v>
      </c>
      <c r="B11" s="7">
        <v>7</v>
      </c>
      <c r="C11" s="3">
        <v>8</v>
      </c>
      <c r="D11" s="7">
        <v>9</v>
      </c>
      <c r="F11" s="9" t="s">
        <v>22</v>
      </c>
    </row>
    <row r="12" spans="1:11" x14ac:dyDescent="0.3">
      <c r="A12" t="s">
        <v>3</v>
      </c>
      <c r="B12">
        <v>9</v>
      </c>
      <c r="C12">
        <v>9</v>
      </c>
      <c r="D12">
        <v>9</v>
      </c>
      <c r="F12" t="s">
        <v>34</v>
      </c>
      <c r="K12" s="1"/>
    </row>
    <row r="13" spans="1:11" x14ac:dyDescent="0.3">
      <c r="A13" t="s">
        <v>4</v>
      </c>
      <c r="B13">
        <v>7</v>
      </c>
      <c r="C13">
        <v>7</v>
      </c>
      <c r="D13">
        <v>7</v>
      </c>
      <c r="F13" t="s">
        <v>25</v>
      </c>
      <c r="K13" s="1"/>
    </row>
    <row r="14" spans="1:11" x14ac:dyDescent="0.3">
      <c r="A14" t="s">
        <v>2</v>
      </c>
      <c r="B14">
        <v>1</v>
      </c>
      <c r="C14">
        <v>1</v>
      </c>
      <c r="D14">
        <v>1</v>
      </c>
      <c r="K14" s="1"/>
    </row>
    <row r="16" spans="1:11" x14ac:dyDescent="0.3">
      <c r="A16" t="s">
        <v>6</v>
      </c>
      <c r="B16">
        <f>SUM(B11:B14)</f>
        <v>24</v>
      </c>
      <c r="C16">
        <f>SUM(C11:C14)</f>
        <v>25</v>
      </c>
      <c r="D16">
        <f t="shared" ref="D16" si="0">SUM(D11:D14)</f>
        <v>26</v>
      </c>
    </row>
    <row r="17" spans="1:7" x14ac:dyDescent="0.3">
      <c r="A17" t="s">
        <v>10</v>
      </c>
      <c r="B17" s="8">
        <v>1472</v>
      </c>
      <c r="C17">
        <v>1475</v>
      </c>
      <c r="D17">
        <v>1475</v>
      </c>
    </row>
    <row r="18" spans="1:7" x14ac:dyDescent="0.3">
      <c r="A18" t="s">
        <v>21</v>
      </c>
      <c r="B18">
        <v>167</v>
      </c>
      <c r="C18">
        <v>167</v>
      </c>
      <c r="D18">
        <v>167</v>
      </c>
    </row>
    <row r="19" spans="1:7" x14ac:dyDescent="0.3">
      <c r="A19" t="s">
        <v>24</v>
      </c>
      <c r="B19" s="5">
        <f>$E$1*B17</f>
        <v>147200</v>
      </c>
      <c r="C19" s="5">
        <f>$E$1*C17</f>
        <v>147500</v>
      </c>
      <c r="D19" s="5">
        <f t="shared" ref="D19" si="1">$E$1*D17</f>
        <v>147500</v>
      </c>
    </row>
    <row r="20" spans="1:7" x14ac:dyDescent="0.3">
      <c r="A20" t="s">
        <v>8</v>
      </c>
      <c r="B20" s="1">
        <f>8*B18</f>
        <v>1336</v>
      </c>
      <c r="C20" s="1">
        <f>8*C18</f>
        <v>1336</v>
      </c>
      <c r="D20" s="1">
        <f>8*D18</f>
        <v>1336</v>
      </c>
      <c r="F20" s="1"/>
    </row>
    <row r="21" spans="1:7" x14ac:dyDescent="0.3">
      <c r="A21" t="s">
        <v>19</v>
      </c>
      <c r="B21" s="1">
        <f>25*B16</f>
        <v>600</v>
      </c>
      <c r="C21" s="1">
        <f>25*C16</f>
        <v>625</v>
      </c>
      <c r="D21" s="1">
        <f>25*D16</f>
        <v>650</v>
      </c>
      <c r="F21" s="1"/>
    </row>
    <row r="22" spans="1:7" x14ac:dyDescent="0.3">
      <c r="A22" t="s">
        <v>7</v>
      </c>
      <c r="B22" s="10">
        <f>B19+B20-B21</f>
        <v>147936</v>
      </c>
      <c r="C22" s="11">
        <f>C19+C20-C21</f>
        <v>148211</v>
      </c>
      <c r="D22" s="10">
        <f t="shared" ref="D22" si="2">D19+D20-D21</f>
        <v>148186</v>
      </c>
      <c r="F22" s="1"/>
    </row>
    <row r="25" spans="1:7" x14ac:dyDescent="0.3">
      <c r="A25" s="4" t="s">
        <v>5</v>
      </c>
      <c r="B25" s="4" t="s">
        <v>11</v>
      </c>
      <c r="C25" s="4" t="s">
        <v>29</v>
      </c>
      <c r="D25" s="4" t="s">
        <v>12</v>
      </c>
      <c r="E25" s="4" t="s">
        <v>13</v>
      </c>
      <c r="F25" s="4" t="s">
        <v>14</v>
      </c>
      <c r="G25" s="4" t="s">
        <v>15</v>
      </c>
    </row>
    <row r="26" spans="1:7" x14ac:dyDescent="0.3">
      <c r="A26" s="12" t="s">
        <v>1</v>
      </c>
      <c r="B26" s="13">
        <v>8</v>
      </c>
      <c r="C26">
        <v>8</v>
      </c>
      <c r="D26" s="13">
        <v>8</v>
      </c>
      <c r="E26" s="13">
        <v>8</v>
      </c>
      <c r="F26" s="13">
        <v>8</v>
      </c>
      <c r="G26" s="13">
        <v>8</v>
      </c>
    </row>
    <row r="27" spans="1:7" x14ac:dyDescent="0.3">
      <c r="A27" s="3" t="s">
        <v>3</v>
      </c>
      <c r="B27" s="7">
        <v>8</v>
      </c>
      <c r="C27">
        <v>9</v>
      </c>
      <c r="D27" s="7">
        <v>10</v>
      </c>
      <c r="E27" s="7">
        <v>11</v>
      </c>
      <c r="F27" s="15">
        <v>12</v>
      </c>
      <c r="G27" s="7">
        <v>13</v>
      </c>
    </row>
    <row r="28" spans="1:7" x14ac:dyDescent="0.3">
      <c r="A28" t="s">
        <v>4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</row>
    <row r="29" spans="1:7" x14ac:dyDescent="0.3">
      <c r="A29" t="s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1" spans="1:7" x14ac:dyDescent="0.3">
      <c r="A31" t="s">
        <v>6</v>
      </c>
      <c r="B31">
        <f>SUM(B26:B29)</f>
        <v>24</v>
      </c>
      <c r="C31">
        <f>SUM(C26:C29)</f>
        <v>25</v>
      </c>
      <c r="D31">
        <f t="shared" ref="D31" si="3">SUM(D26:D29)</f>
        <v>26</v>
      </c>
      <c r="E31">
        <f t="shared" ref="E31:F31" si="4">SUM(E26:E29)</f>
        <v>27</v>
      </c>
      <c r="F31">
        <f t="shared" si="4"/>
        <v>28</v>
      </c>
      <c r="G31">
        <f t="shared" ref="G31" si="5">SUM(G26:G29)</f>
        <v>29</v>
      </c>
    </row>
    <row r="32" spans="1:7" x14ac:dyDescent="0.3">
      <c r="A32" t="s">
        <v>10</v>
      </c>
      <c r="B32" s="8">
        <v>1344</v>
      </c>
      <c r="C32">
        <v>1475</v>
      </c>
      <c r="D32">
        <v>1475</v>
      </c>
      <c r="E32">
        <v>1475</v>
      </c>
      <c r="F32">
        <v>1475</v>
      </c>
      <c r="G32">
        <v>1475</v>
      </c>
    </row>
    <row r="33" spans="1:9" x14ac:dyDescent="0.3">
      <c r="A33" t="s">
        <v>21</v>
      </c>
      <c r="B33">
        <v>147</v>
      </c>
      <c r="C33">
        <v>167</v>
      </c>
      <c r="D33">
        <v>190</v>
      </c>
      <c r="E33">
        <v>203</v>
      </c>
      <c r="F33">
        <v>214</v>
      </c>
      <c r="G33">
        <v>216</v>
      </c>
    </row>
    <row r="34" spans="1:9" x14ac:dyDescent="0.3">
      <c r="A34" t="s">
        <v>24</v>
      </c>
      <c r="B34" s="5">
        <f>100*B32</f>
        <v>134400</v>
      </c>
      <c r="C34" s="5">
        <f>100*C32</f>
        <v>147500</v>
      </c>
      <c r="D34" s="5">
        <f t="shared" ref="D34" si="6">100*D32</f>
        <v>147500</v>
      </c>
      <c r="E34" s="5">
        <f t="shared" ref="E34:F34" si="7">100*E32</f>
        <v>147500</v>
      </c>
      <c r="F34" s="5">
        <f t="shared" si="7"/>
        <v>147500</v>
      </c>
      <c r="G34" s="5">
        <f t="shared" ref="G34" si="8">100*G32</f>
        <v>147500</v>
      </c>
    </row>
    <row r="35" spans="1:9" x14ac:dyDescent="0.3">
      <c r="A35" t="s">
        <v>8</v>
      </c>
      <c r="B35" s="1">
        <f>8*B33</f>
        <v>1176</v>
      </c>
      <c r="C35" s="1">
        <f>8*C33</f>
        <v>1336</v>
      </c>
      <c r="D35" s="1">
        <f>8*D33</f>
        <v>1520</v>
      </c>
      <c r="E35" s="1">
        <f t="shared" ref="E35:F35" si="9">8*E33</f>
        <v>1624</v>
      </c>
      <c r="F35" s="1">
        <f t="shared" si="9"/>
        <v>1712</v>
      </c>
      <c r="G35" s="1">
        <f t="shared" ref="G35" si="10">8*G33</f>
        <v>1728</v>
      </c>
    </row>
    <row r="36" spans="1:9" x14ac:dyDescent="0.3">
      <c r="A36" t="s">
        <v>19</v>
      </c>
      <c r="B36" s="1">
        <f>25*B31</f>
        <v>600</v>
      </c>
      <c r="C36" s="1">
        <f>25*C31</f>
        <v>625</v>
      </c>
      <c r="D36" s="1">
        <f>25*D31</f>
        <v>650</v>
      </c>
      <c r="E36" s="1">
        <f t="shared" ref="E36:F36" si="11">25*E31</f>
        <v>675</v>
      </c>
      <c r="F36" s="1">
        <f t="shared" si="11"/>
        <v>700</v>
      </c>
      <c r="G36" s="1">
        <f t="shared" ref="G36" si="12">25*G31</f>
        <v>725</v>
      </c>
    </row>
    <row r="37" spans="1:9" x14ac:dyDescent="0.3">
      <c r="A37" t="s">
        <v>7</v>
      </c>
      <c r="B37" s="10">
        <f t="shared" ref="B37" si="13">B34+B35-B36</f>
        <v>134976</v>
      </c>
      <c r="C37" s="14">
        <f>C34+C35-C36</f>
        <v>148211</v>
      </c>
      <c r="D37" s="10">
        <f t="shared" ref="D37" si="14">D34+D35-D36</f>
        <v>148370</v>
      </c>
      <c r="E37" s="10">
        <f t="shared" ref="E37" si="15">E34+E35-E36</f>
        <v>148449</v>
      </c>
      <c r="F37" s="10">
        <f t="shared" ref="F37" si="16">F34+F35-F36</f>
        <v>148512</v>
      </c>
      <c r="G37" s="10">
        <f t="shared" ref="G37" si="17">G34+G35-G36</f>
        <v>148503</v>
      </c>
    </row>
    <row r="40" spans="1:9" x14ac:dyDescent="0.3">
      <c r="A40" s="4" t="s">
        <v>5</v>
      </c>
      <c r="B40" s="4" t="s">
        <v>11</v>
      </c>
      <c r="C40" s="4" t="s">
        <v>29</v>
      </c>
      <c r="D40" s="4" t="s">
        <v>12</v>
      </c>
      <c r="E40" s="4" t="s">
        <v>13</v>
      </c>
      <c r="H40" t="s">
        <v>26</v>
      </c>
    </row>
    <row r="41" spans="1:9" x14ac:dyDescent="0.3">
      <c r="A41" s="12" t="s">
        <v>1</v>
      </c>
      <c r="B41" s="13">
        <v>8</v>
      </c>
      <c r="C41">
        <v>8</v>
      </c>
      <c r="D41" s="13">
        <v>8</v>
      </c>
      <c r="E41" s="13">
        <v>8</v>
      </c>
      <c r="H41" s="12" t="s">
        <v>1</v>
      </c>
      <c r="I41">
        <v>8</v>
      </c>
    </row>
    <row r="42" spans="1:9" x14ac:dyDescent="0.3">
      <c r="A42" s="12" t="s">
        <v>3</v>
      </c>
      <c r="B42" s="13">
        <v>12</v>
      </c>
      <c r="C42">
        <v>12</v>
      </c>
      <c r="D42" s="13">
        <v>12</v>
      </c>
      <c r="E42" s="13">
        <v>12</v>
      </c>
      <c r="H42" s="12" t="s">
        <v>3</v>
      </c>
      <c r="I42">
        <v>12</v>
      </c>
    </row>
    <row r="43" spans="1:9" x14ac:dyDescent="0.3">
      <c r="A43" s="3" t="s">
        <v>4</v>
      </c>
      <c r="B43" s="7">
        <v>6</v>
      </c>
      <c r="C43">
        <v>7</v>
      </c>
      <c r="D43" s="15">
        <v>8</v>
      </c>
      <c r="E43" s="7">
        <v>9</v>
      </c>
      <c r="H43" s="12" t="s">
        <v>4</v>
      </c>
      <c r="I43">
        <v>8</v>
      </c>
    </row>
    <row r="44" spans="1:9" x14ac:dyDescent="0.3">
      <c r="A44" t="s">
        <v>2</v>
      </c>
      <c r="B44">
        <v>1</v>
      </c>
      <c r="C44">
        <v>1</v>
      </c>
      <c r="D44">
        <v>1</v>
      </c>
      <c r="E44">
        <v>1</v>
      </c>
      <c r="H44" t="s">
        <v>2</v>
      </c>
      <c r="I44">
        <v>1</v>
      </c>
    </row>
    <row r="46" spans="1:9" x14ac:dyDescent="0.3">
      <c r="A46" t="s">
        <v>6</v>
      </c>
      <c r="B46">
        <f>SUM(B41:B44)</f>
        <v>27</v>
      </c>
      <c r="C46">
        <f>SUM(C41:C44)</f>
        <v>28</v>
      </c>
      <c r="D46">
        <f t="shared" ref="D46" si="18">SUM(D41:D44)</f>
        <v>29</v>
      </c>
      <c r="E46">
        <f t="shared" ref="E46" si="19">SUM(E41:E44)</f>
        <v>30</v>
      </c>
      <c r="H46" t="s">
        <v>7</v>
      </c>
      <c r="I46" s="10">
        <v>148527</v>
      </c>
    </row>
    <row r="47" spans="1:9" x14ac:dyDescent="0.3">
      <c r="A47" t="s">
        <v>10</v>
      </c>
      <c r="B47" s="16">
        <v>1475</v>
      </c>
      <c r="C47">
        <v>1475</v>
      </c>
      <c r="D47">
        <v>1475</v>
      </c>
      <c r="E47">
        <v>1475</v>
      </c>
    </row>
    <row r="48" spans="1:9" x14ac:dyDescent="0.3">
      <c r="A48" t="s">
        <v>21</v>
      </c>
      <c r="B48">
        <v>188</v>
      </c>
      <c r="C48">
        <v>214</v>
      </c>
      <c r="D48">
        <v>219</v>
      </c>
      <c r="E48">
        <v>222</v>
      </c>
    </row>
    <row r="49" spans="1:5" x14ac:dyDescent="0.3">
      <c r="A49" t="s">
        <v>24</v>
      </c>
      <c r="B49" s="5">
        <f>100*B47</f>
        <v>147500</v>
      </c>
      <c r="C49" s="5">
        <f>100*C47</f>
        <v>147500</v>
      </c>
      <c r="D49" s="5">
        <f t="shared" ref="D49" si="20">100*D47</f>
        <v>147500</v>
      </c>
      <c r="E49" s="5">
        <f t="shared" ref="E49" si="21">100*E47</f>
        <v>147500</v>
      </c>
    </row>
    <row r="50" spans="1:5" x14ac:dyDescent="0.3">
      <c r="A50" t="s">
        <v>8</v>
      </c>
      <c r="B50" s="1">
        <f>8*B48</f>
        <v>1504</v>
      </c>
      <c r="C50" s="1">
        <f>8*C48</f>
        <v>1712</v>
      </c>
      <c r="D50" s="1">
        <f>8*D48</f>
        <v>1752</v>
      </c>
      <c r="E50" s="1">
        <f t="shared" ref="E50" si="22">8*E48</f>
        <v>1776</v>
      </c>
    </row>
    <row r="51" spans="1:5" x14ac:dyDescent="0.3">
      <c r="A51" t="s">
        <v>19</v>
      </c>
      <c r="B51" s="1">
        <f>25*B46</f>
        <v>675</v>
      </c>
      <c r="C51" s="1">
        <f>25*C46</f>
        <v>700</v>
      </c>
      <c r="D51" s="1">
        <f>25*D46</f>
        <v>725</v>
      </c>
      <c r="E51" s="1">
        <f t="shared" ref="E51" si="23">25*E46</f>
        <v>750</v>
      </c>
    </row>
    <row r="52" spans="1:5" x14ac:dyDescent="0.3">
      <c r="A52" t="s">
        <v>7</v>
      </c>
      <c r="B52" s="10">
        <f t="shared" ref="B52" si="24">B49+B50-B51</f>
        <v>148329</v>
      </c>
      <c r="C52" s="14">
        <f>C49+C50-C51</f>
        <v>148512</v>
      </c>
      <c r="D52" s="10">
        <f t="shared" ref="D52" si="25">D49+D50-D51</f>
        <v>148527</v>
      </c>
      <c r="E52" s="10">
        <f t="shared" ref="E52" si="26">E49+E50-E51</f>
        <v>148526</v>
      </c>
    </row>
  </sheetData>
  <phoneticPr fontId="4" type="noConversion"/>
  <conditionalFormatting sqref="I46">
    <cfRule type="top10" dxfId="12" priority="1" rank="1"/>
  </conditionalFormatting>
  <conditionalFormatting sqref="B22:D22">
    <cfRule type="top10" dxfId="11" priority="5" rank="1"/>
  </conditionalFormatting>
  <conditionalFormatting sqref="B37:G37">
    <cfRule type="top10" dxfId="10" priority="6" rank="1"/>
  </conditionalFormatting>
  <conditionalFormatting sqref="B52:E52">
    <cfRule type="top10" dxfId="9" priority="7" rank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A2CB-5B31-42B2-AF02-7BBF28F2913C}">
  <dimension ref="A1:K52"/>
  <sheetViews>
    <sheetView showGridLines="0" topLeftCell="A37" workbookViewId="0">
      <selection activeCell="H49" sqref="H49"/>
    </sheetView>
  </sheetViews>
  <sheetFormatPr defaultRowHeight="14.4" x14ac:dyDescent="0.3"/>
  <cols>
    <col min="1" max="1" width="14.5546875" customWidth="1"/>
    <col min="2" max="2" width="15.5546875" customWidth="1"/>
    <col min="3" max="3" width="14" customWidth="1"/>
    <col min="4" max="4" width="11.109375" customWidth="1"/>
    <col min="5" max="5" width="9.6640625" customWidth="1"/>
    <col min="6" max="6" width="9.6640625" bestFit="1" customWidth="1"/>
    <col min="7" max="7" width="9.77734375" bestFit="1" customWidth="1"/>
    <col min="8" max="8" width="33.88671875" customWidth="1"/>
    <col min="9" max="9" width="9.77734375" bestFit="1" customWidth="1"/>
    <col min="10" max="10" width="14.109375" bestFit="1" customWidth="1"/>
  </cols>
  <sheetData>
    <row r="1" spans="1:11" x14ac:dyDescent="0.3">
      <c r="A1" t="s">
        <v>32</v>
      </c>
      <c r="C1" t="s">
        <v>9</v>
      </c>
      <c r="E1" s="2">
        <v>100</v>
      </c>
    </row>
    <row r="3" spans="1:11" x14ac:dyDescent="0.3">
      <c r="A3" t="s">
        <v>16</v>
      </c>
    </row>
    <row r="4" spans="1:11" x14ac:dyDescent="0.3">
      <c r="A4" t="s">
        <v>17</v>
      </c>
    </row>
    <row r="5" spans="1:11" x14ac:dyDescent="0.3">
      <c r="A5" t="s">
        <v>18</v>
      </c>
    </row>
    <row r="7" spans="1:11" x14ac:dyDescent="0.3">
      <c r="A7" t="s">
        <v>20</v>
      </c>
    </row>
    <row r="10" spans="1:11" x14ac:dyDescent="0.3">
      <c r="A10" s="4" t="s">
        <v>5</v>
      </c>
      <c r="B10" s="4" t="s">
        <v>11</v>
      </c>
      <c r="C10" s="4" t="s">
        <v>29</v>
      </c>
      <c r="D10" s="4" t="s">
        <v>12</v>
      </c>
      <c r="G10" s="6"/>
    </row>
    <row r="11" spans="1:11" x14ac:dyDescent="0.3">
      <c r="A11" s="3" t="s">
        <v>1</v>
      </c>
      <c r="B11" s="7">
        <v>7</v>
      </c>
      <c r="C11" s="3">
        <v>8</v>
      </c>
      <c r="D11" s="7">
        <v>9</v>
      </c>
      <c r="F11" s="9" t="s">
        <v>22</v>
      </c>
    </row>
    <row r="12" spans="1:11" x14ac:dyDescent="0.3">
      <c r="A12" t="s">
        <v>3</v>
      </c>
      <c r="B12">
        <v>7</v>
      </c>
      <c r="C12">
        <v>7</v>
      </c>
      <c r="D12">
        <v>7</v>
      </c>
      <c r="F12" t="s">
        <v>34</v>
      </c>
      <c r="K12" s="1"/>
    </row>
    <row r="13" spans="1:11" x14ac:dyDescent="0.3">
      <c r="A13" t="s">
        <v>4</v>
      </c>
      <c r="B13">
        <v>4</v>
      </c>
      <c r="C13">
        <v>4</v>
      </c>
      <c r="D13">
        <v>4</v>
      </c>
      <c r="F13" t="s">
        <v>25</v>
      </c>
      <c r="K13" s="1"/>
    </row>
    <row r="14" spans="1:11" x14ac:dyDescent="0.3">
      <c r="A14" t="s">
        <v>2</v>
      </c>
      <c r="B14">
        <v>1</v>
      </c>
      <c r="C14">
        <v>1</v>
      </c>
      <c r="D14">
        <v>1</v>
      </c>
      <c r="K14" s="1"/>
    </row>
    <row r="16" spans="1:11" x14ac:dyDescent="0.3">
      <c r="A16" t="s">
        <v>6</v>
      </c>
      <c r="B16">
        <f>SUM(B11:B14)</f>
        <v>19</v>
      </c>
      <c r="C16">
        <f>SUM(C11:C14)</f>
        <v>20</v>
      </c>
      <c r="D16">
        <f t="shared" ref="D16" si="0">SUM(D11:D14)</f>
        <v>21</v>
      </c>
    </row>
    <row r="17" spans="1:6" x14ac:dyDescent="0.3">
      <c r="A17" t="s">
        <v>10</v>
      </c>
      <c r="B17" s="8">
        <v>1472</v>
      </c>
      <c r="C17">
        <v>1475</v>
      </c>
      <c r="D17">
        <v>1475</v>
      </c>
    </row>
    <row r="18" spans="1:6" x14ac:dyDescent="0.3">
      <c r="A18" t="s">
        <v>21</v>
      </c>
      <c r="B18">
        <v>234</v>
      </c>
      <c r="C18">
        <v>234</v>
      </c>
      <c r="D18">
        <v>234</v>
      </c>
    </row>
    <row r="19" spans="1:6" x14ac:dyDescent="0.3">
      <c r="A19" t="s">
        <v>24</v>
      </c>
      <c r="B19" s="5">
        <f>$E$1*B17</f>
        <v>147200</v>
      </c>
      <c r="C19" s="5">
        <f>$E$1*C17</f>
        <v>147500</v>
      </c>
      <c r="D19" s="5">
        <f t="shared" ref="D19" si="1">$E$1*D17</f>
        <v>147500</v>
      </c>
    </row>
    <row r="20" spans="1:6" x14ac:dyDescent="0.3">
      <c r="A20" t="s">
        <v>8</v>
      </c>
      <c r="B20" s="1">
        <f>8*B18</f>
        <v>1872</v>
      </c>
      <c r="C20" s="1">
        <f>8*C18</f>
        <v>1872</v>
      </c>
      <c r="D20" s="1">
        <f>8*D18</f>
        <v>1872</v>
      </c>
      <c r="F20" s="1"/>
    </row>
    <row r="21" spans="1:6" x14ac:dyDescent="0.3">
      <c r="A21" t="s">
        <v>19</v>
      </c>
      <c r="B21" s="1">
        <f>25*B16</f>
        <v>475</v>
      </c>
      <c r="C21" s="1">
        <f>25*C16</f>
        <v>500</v>
      </c>
      <c r="D21" s="1">
        <f>25*D16</f>
        <v>525</v>
      </c>
      <c r="F21" s="1"/>
    </row>
    <row r="22" spans="1:6" x14ac:dyDescent="0.3">
      <c r="A22" t="s">
        <v>7</v>
      </c>
      <c r="B22" s="10">
        <f>B19+B20-B21</f>
        <v>148597</v>
      </c>
      <c r="C22" s="10">
        <f>C19+C20-C21</f>
        <v>148872</v>
      </c>
      <c r="D22" s="10">
        <f t="shared" ref="D22" si="2">D19+D20-D21</f>
        <v>148847</v>
      </c>
      <c r="F22" s="1"/>
    </row>
    <row r="25" spans="1:6" x14ac:dyDescent="0.3">
      <c r="A25" s="4" t="s">
        <v>5</v>
      </c>
      <c r="B25" s="4" t="s">
        <v>11</v>
      </c>
      <c r="C25" s="4" t="s">
        <v>29</v>
      </c>
      <c r="D25" s="4" t="s">
        <v>12</v>
      </c>
      <c r="E25" s="4" t="s">
        <v>13</v>
      </c>
      <c r="F25" s="4" t="s">
        <v>14</v>
      </c>
    </row>
    <row r="26" spans="1:6" x14ac:dyDescent="0.3">
      <c r="A26" s="12" t="s">
        <v>1</v>
      </c>
      <c r="B26" s="13">
        <v>8</v>
      </c>
      <c r="C26">
        <v>8</v>
      </c>
      <c r="D26" s="13">
        <v>8</v>
      </c>
      <c r="E26" s="13">
        <v>8</v>
      </c>
      <c r="F26" s="13">
        <v>8</v>
      </c>
    </row>
    <row r="27" spans="1:6" x14ac:dyDescent="0.3">
      <c r="A27" s="3" t="s">
        <v>3</v>
      </c>
      <c r="B27" s="7">
        <v>6</v>
      </c>
      <c r="C27">
        <v>7</v>
      </c>
      <c r="D27" s="7">
        <v>8</v>
      </c>
      <c r="E27" s="15">
        <v>9</v>
      </c>
      <c r="F27" s="17">
        <v>10</v>
      </c>
    </row>
    <row r="28" spans="1:6" x14ac:dyDescent="0.3">
      <c r="A28" t="s">
        <v>4</v>
      </c>
      <c r="B28">
        <v>4</v>
      </c>
      <c r="C28">
        <v>4</v>
      </c>
      <c r="D28">
        <v>4</v>
      </c>
      <c r="E28">
        <v>4</v>
      </c>
      <c r="F28">
        <v>4</v>
      </c>
    </row>
    <row r="29" spans="1:6" x14ac:dyDescent="0.3">
      <c r="A29" t="s">
        <v>2</v>
      </c>
      <c r="B29">
        <v>1</v>
      </c>
      <c r="C29">
        <v>1</v>
      </c>
      <c r="D29">
        <v>1</v>
      </c>
      <c r="E29">
        <v>1</v>
      </c>
      <c r="F29">
        <v>1</v>
      </c>
    </row>
    <row r="31" spans="1:6" x14ac:dyDescent="0.3">
      <c r="A31" t="s">
        <v>6</v>
      </c>
      <c r="B31">
        <f>SUM(B26:B29)</f>
        <v>19</v>
      </c>
      <c r="C31">
        <f>SUM(C26:C29)</f>
        <v>20</v>
      </c>
      <c r="D31">
        <f t="shared" ref="D31:F31" si="3">SUM(D26:D29)</f>
        <v>21</v>
      </c>
      <c r="E31">
        <f t="shared" si="3"/>
        <v>22</v>
      </c>
      <c r="F31">
        <f t="shared" si="3"/>
        <v>23</v>
      </c>
    </row>
    <row r="32" spans="1:6" x14ac:dyDescent="0.3">
      <c r="A32" t="s">
        <v>10</v>
      </c>
      <c r="B32" s="8">
        <v>1429</v>
      </c>
      <c r="C32">
        <v>1475</v>
      </c>
      <c r="D32">
        <v>1475</v>
      </c>
      <c r="E32">
        <v>1475</v>
      </c>
      <c r="F32">
        <v>1475</v>
      </c>
    </row>
    <row r="33" spans="1:9" x14ac:dyDescent="0.3">
      <c r="A33" t="s">
        <v>21</v>
      </c>
      <c r="B33">
        <v>218</v>
      </c>
      <c r="C33">
        <v>234</v>
      </c>
      <c r="D33">
        <v>243</v>
      </c>
      <c r="E33">
        <v>250</v>
      </c>
      <c r="F33">
        <v>252</v>
      </c>
    </row>
    <row r="34" spans="1:9" x14ac:dyDescent="0.3">
      <c r="A34" t="s">
        <v>24</v>
      </c>
      <c r="B34" s="5">
        <f>100*B32</f>
        <v>142900</v>
      </c>
      <c r="C34" s="5">
        <f>100*C32</f>
        <v>147500</v>
      </c>
      <c r="D34" s="5">
        <f t="shared" ref="D34:F34" si="4">100*D32</f>
        <v>147500</v>
      </c>
      <c r="E34" s="5">
        <f t="shared" si="4"/>
        <v>147500</v>
      </c>
      <c r="F34" s="5">
        <f t="shared" si="4"/>
        <v>147500</v>
      </c>
    </row>
    <row r="35" spans="1:9" x14ac:dyDescent="0.3">
      <c r="A35" t="s">
        <v>8</v>
      </c>
      <c r="B35" s="1">
        <f>8*B33</f>
        <v>1744</v>
      </c>
      <c r="C35" s="1">
        <f>8*C33</f>
        <v>1872</v>
      </c>
      <c r="D35" s="1">
        <f>8*D33</f>
        <v>1944</v>
      </c>
      <c r="E35" s="1">
        <f t="shared" ref="E35:F35" si="5">8*E33</f>
        <v>2000</v>
      </c>
      <c r="F35" s="1">
        <f t="shared" si="5"/>
        <v>2016</v>
      </c>
    </row>
    <row r="36" spans="1:9" x14ac:dyDescent="0.3">
      <c r="A36" t="s">
        <v>19</v>
      </c>
      <c r="B36" s="1">
        <f>25*B31</f>
        <v>475</v>
      </c>
      <c r="C36" s="1">
        <f>25*C31</f>
        <v>500</v>
      </c>
      <c r="D36" s="1">
        <f>25*D31</f>
        <v>525</v>
      </c>
      <c r="E36" s="1">
        <f t="shared" ref="E36:F36" si="6">25*E31</f>
        <v>550</v>
      </c>
      <c r="F36" s="1">
        <f t="shared" si="6"/>
        <v>575</v>
      </c>
    </row>
    <row r="37" spans="1:9" x14ac:dyDescent="0.3">
      <c r="A37" t="s">
        <v>7</v>
      </c>
      <c r="B37" s="10">
        <f t="shared" ref="B37" si="7">B34+B35-B36</f>
        <v>144169</v>
      </c>
      <c r="C37" s="14">
        <f>C34+C35-C36</f>
        <v>148872</v>
      </c>
      <c r="D37" s="10">
        <f t="shared" ref="D37:F37" si="8">D34+D35-D36</f>
        <v>148919</v>
      </c>
      <c r="E37" s="10">
        <f t="shared" si="8"/>
        <v>148950</v>
      </c>
      <c r="F37" s="10">
        <f t="shared" si="8"/>
        <v>148941</v>
      </c>
    </row>
    <row r="40" spans="1:9" x14ac:dyDescent="0.3">
      <c r="A40" s="4" t="s">
        <v>5</v>
      </c>
      <c r="B40" s="4" t="s">
        <v>11</v>
      </c>
      <c r="C40" s="4" t="s">
        <v>29</v>
      </c>
      <c r="D40" s="4" t="s">
        <v>12</v>
      </c>
      <c r="E40" s="4" t="s">
        <v>13</v>
      </c>
      <c r="H40" t="s">
        <v>33</v>
      </c>
    </row>
    <row r="41" spans="1:9" x14ac:dyDescent="0.3">
      <c r="A41" s="12" t="s">
        <v>1</v>
      </c>
      <c r="B41" s="13">
        <v>8</v>
      </c>
      <c r="C41">
        <v>8</v>
      </c>
      <c r="D41" s="13">
        <v>8</v>
      </c>
      <c r="E41" s="13">
        <v>8</v>
      </c>
      <c r="H41" s="12" t="s">
        <v>1</v>
      </c>
      <c r="I41">
        <v>8</v>
      </c>
    </row>
    <row r="42" spans="1:9" x14ac:dyDescent="0.3">
      <c r="A42" s="12" t="s">
        <v>3</v>
      </c>
      <c r="B42" s="13">
        <v>9</v>
      </c>
      <c r="C42">
        <v>9</v>
      </c>
      <c r="D42" s="13">
        <v>9</v>
      </c>
      <c r="E42" s="13">
        <v>9</v>
      </c>
      <c r="H42" s="12" t="s">
        <v>3</v>
      </c>
      <c r="I42">
        <v>9</v>
      </c>
    </row>
    <row r="43" spans="1:9" x14ac:dyDescent="0.3">
      <c r="A43" s="3" t="s">
        <v>4</v>
      </c>
      <c r="B43" s="7">
        <v>3</v>
      </c>
      <c r="C43">
        <v>4</v>
      </c>
      <c r="D43" s="15">
        <v>5</v>
      </c>
      <c r="E43" s="7">
        <v>6</v>
      </c>
      <c r="H43" s="12" t="s">
        <v>4</v>
      </c>
      <c r="I43">
        <v>5</v>
      </c>
    </row>
    <row r="44" spans="1:9" x14ac:dyDescent="0.3">
      <c r="A44" t="s">
        <v>2</v>
      </c>
      <c r="B44">
        <v>1</v>
      </c>
      <c r="C44">
        <v>1</v>
      </c>
      <c r="D44">
        <v>1</v>
      </c>
      <c r="E44">
        <v>1</v>
      </c>
      <c r="H44" t="s">
        <v>2</v>
      </c>
      <c r="I44">
        <v>1</v>
      </c>
    </row>
    <row r="46" spans="1:9" x14ac:dyDescent="0.3">
      <c r="A46" t="s">
        <v>6</v>
      </c>
      <c r="B46">
        <f>SUM(B41:B44)</f>
        <v>21</v>
      </c>
      <c r="C46">
        <f>SUM(C41:C44)</f>
        <v>22</v>
      </c>
      <c r="D46">
        <f t="shared" ref="D46:E46" si="9">SUM(D41:D44)</f>
        <v>23</v>
      </c>
      <c r="E46">
        <f t="shared" si="9"/>
        <v>24</v>
      </c>
      <c r="H46" t="s">
        <v>7</v>
      </c>
      <c r="I46" s="18">
        <v>149133</v>
      </c>
    </row>
    <row r="47" spans="1:9" x14ac:dyDescent="0.3">
      <c r="A47" t="s">
        <v>10</v>
      </c>
      <c r="B47" s="16">
        <v>1475</v>
      </c>
      <c r="C47">
        <v>1475</v>
      </c>
      <c r="D47">
        <v>1475</v>
      </c>
      <c r="E47">
        <v>1475</v>
      </c>
    </row>
    <row r="48" spans="1:9" x14ac:dyDescent="0.3">
      <c r="A48" t="s">
        <v>21</v>
      </c>
      <c r="B48">
        <v>191</v>
      </c>
      <c r="C48">
        <v>250</v>
      </c>
      <c r="D48">
        <v>276</v>
      </c>
      <c r="E48">
        <v>276</v>
      </c>
    </row>
    <row r="49" spans="1:5" x14ac:dyDescent="0.3">
      <c r="A49" t="s">
        <v>24</v>
      </c>
      <c r="B49" s="5">
        <f>100*B47</f>
        <v>147500</v>
      </c>
      <c r="C49" s="5">
        <f>100*C47</f>
        <v>147500</v>
      </c>
      <c r="D49" s="5">
        <f t="shared" ref="D49:E49" si="10">100*D47</f>
        <v>147500</v>
      </c>
      <c r="E49" s="5">
        <f t="shared" si="10"/>
        <v>147500</v>
      </c>
    </row>
    <row r="50" spans="1:5" x14ac:dyDescent="0.3">
      <c r="A50" t="s">
        <v>8</v>
      </c>
      <c r="B50" s="1">
        <f>8*B48</f>
        <v>1528</v>
      </c>
      <c r="C50" s="1">
        <f>8*C48</f>
        <v>2000</v>
      </c>
      <c r="D50" s="1">
        <f>8*D48</f>
        <v>2208</v>
      </c>
      <c r="E50" s="1">
        <f t="shared" ref="E50" si="11">8*E48</f>
        <v>2208</v>
      </c>
    </row>
    <row r="51" spans="1:5" x14ac:dyDescent="0.3">
      <c r="A51" t="s">
        <v>19</v>
      </c>
      <c r="B51" s="1">
        <f>25*B46</f>
        <v>525</v>
      </c>
      <c r="C51" s="1">
        <f>25*C46</f>
        <v>550</v>
      </c>
      <c r="D51" s="1">
        <f>25*D46</f>
        <v>575</v>
      </c>
      <c r="E51" s="1">
        <f t="shared" ref="E51" si="12">25*E46</f>
        <v>600</v>
      </c>
    </row>
    <row r="52" spans="1:5" x14ac:dyDescent="0.3">
      <c r="A52" t="s">
        <v>7</v>
      </c>
      <c r="B52" s="10">
        <f t="shared" ref="B52" si="13">B49+B50-B51</f>
        <v>148503</v>
      </c>
      <c r="C52" s="14">
        <f>C49+C50-C51</f>
        <v>148950</v>
      </c>
      <c r="D52" s="10">
        <f t="shared" ref="D52:E52" si="14">D49+D50-D51</f>
        <v>149133</v>
      </c>
      <c r="E52" s="10">
        <f t="shared" si="14"/>
        <v>149108</v>
      </c>
    </row>
  </sheetData>
  <conditionalFormatting sqref="I46">
    <cfRule type="top10" dxfId="8" priority="1" rank="1"/>
  </conditionalFormatting>
  <conditionalFormatting sqref="B22:D22">
    <cfRule type="top10" dxfId="7" priority="2" rank="1"/>
  </conditionalFormatting>
  <conditionalFormatting sqref="B37:F37">
    <cfRule type="top10" dxfId="6" priority="3" rank="1"/>
  </conditionalFormatting>
  <conditionalFormatting sqref="B52:E52">
    <cfRule type="top10" dxfId="5" priority="4" rank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0A3-2D53-4203-ADB3-5BB34C8B601C}">
  <dimension ref="A1:K74"/>
  <sheetViews>
    <sheetView showGridLines="0" tabSelected="1" topLeftCell="A13" workbookViewId="0">
      <selection activeCell="I28" sqref="I28"/>
    </sheetView>
  </sheetViews>
  <sheetFormatPr defaultRowHeight="14.4" x14ac:dyDescent="0.3"/>
  <cols>
    <col min="1" max="1" width="16.33203125" customWidth="1"/>
    <col min="2" max="2" width="15.5546875" customWidth="1"/>
    <col min="3" max="3" width="14" customWidth="1"/>
    <col min="4" max="4" width="11.109375" customWidth="1"/>
    <col min="5" max="5" width="9.6640625" customWidth="1"/>
    <col min="6" max="6" width="9.6640625" bestFit="1" customWidth="1"/>
    <col min="7" max="7" width="9.77734375" bestFit="1" customWidth="1"/>
    <col min="8" max="8" width="33.88671875" customWidth="1"/>
    <col min="9" max="9" width="9.77734375" bestFit="1" customWidth="1"/>
    <col min="10" max="10" width="14.109375" bestFit="1" customWidth="1"/>
  </cols>
  <sheetData>
    <row r="1" spans="1:11" x14ac:dyDescent="0.3">
      <c r="A1" t="s">
        <v>32</v>
      </c>
      <c r="C1" t="s">
        <v>9</v>
      </c>
      <c r="E1" s="2">
        <v>100</v>
      </c>
    </row>
    <row r="3" spans="1:11" x14ac:dyDescent="0.3">
      <c r="A3" t="s">
        <v>16</v>
      </c>
    </row>
    <row r="4" spans="1:11" x14ac:dyDescent="0.3">
      <c r="A4" t="s">
        <v>17</v>
      </c>
    </row>
    <row r="5" spans="1:11" x14ac:dyDescent="0.3">
      <c r="A5" t="s">
        <v>18</v>
      </c>
    </row>
    <row r="7" spans="1:11" x14ac:dyDescent="0.3">
      <c r="A7" t="s">
        <v>20</v>
      </c>
    </row>
    <row r="10" spans="1:11" x14ac:dyDescent="0.3">
      <c r="A10" s="4" t="s">
        <v>5</v>
      </c>
      <c r="B10" s="4" t="s">
        <v>11</v>
      </c>
      <c r="C10" s="4" t="s">
        <v>29</v>
      </c>
      <c r="D10" s="4" t="s">
        <v>12</v>
      </c>
      <c r="G10" s="6"/>
    </row>
    <row r="11" spans="1:11" x14ac:dyDescent="0.3">
      <c r="A11" s="3" t="s">
        <v>1</v>
      </c>
      <c r="B11" s="7">
        <v>3</v>
      </c>
      <c r="C11" s="3">
        <v>4</v>
      </c>
      <c r="D11" s="7">
        <v>5</v>
      </c>
      <c r="F11" s="9" t="s">
        <v>36</v>
      </c>
    </row>
    <row r="12" spans="1:11" x14ac:dyDescent="0.3">
      <c r="A12" s="12" t="s">
        <v>35</v>
      </c>
      <c r="B12">
        <v>5</v>
      </c>
      <c r="C12" s="12">
        <v>5</v>
      </c>
      <c r="D12">
        <v>5</v>
      </c>
      <c r="F12" s="9"/>
    </row>
    <row r="13" spans="1:11" x14ac:dyDescent="0.3">
      <c r="A13" t="s">
        <v>3</v>
      </c>
      <c r="B13">
        <v>7</v>
      </c>
      <c r="C13">
        <v>7</v>
      </c>
      <c r="D13">
        <v>7</v>
      </c>
      <c r="F13" t="s">
        <v>23</v>
      </c>
      <c r="K13" s="1"/>
    </row>
    <row r="14" spans="1:11" x14ac:dyDescent="0.3">
      <c r="A14" t="s">
        <v>4</v>
      </c>
      <c r="B14">
        <v>4</v>
      </c>
      <c r="C14">
        <v>4</v>
      </c>
      <c r="D14">
        <v>4</v>
      </c>
      <c r="F14" t="s">
        <v>25</v>
      </c>
      <c r="K14" s="1"/>
    </row>
    <row r="15" spans="1:11" x14ac:dyDescent="0.3">
      <c r="A15" t="s">
        <v>2</v>
      </c>
      <c r="B15">
        <v>1</v>
      </c>
      <c r="C15">
        <v>1</v>
      </c>
      <c r="D15">
        <v>1</v>
      </c>
      <c r="K15" s="1"/>
    </row>
    <row r="17" spans="1:6" x14ac:dyDescent="0.3">
      <c r="A17" t="s">
        <v>6</v>
      </c>
      <c r="B17">
        <f>SUM(B11:B15)-B12</f>
        <v>15</v>
      </c>
      <c r="C17">
        <f t="shared" ref="C17:D17" si="0">SUM(C11:C15)-C12</f>
        <v>16</v>
      </c>
      <c r="D17">
        <f t="shared" si="0"/>
        <v>17</v>
      </c>
    </row>
    <row r="18" spans="1:6" x14ac:dyDescent="0.3">
      <c r="A18" t="s">
        <v>10</v>
      </c>
      <c r="B18" s="8">
        <v>1473</v>
      </c>
      <c r="C18">
        <v>1475</v>
      </c>
      <c r="D18">
        <v>1475</v>
      </c>
    </row>
    <row r="19" spans="1:6" x14ac:dyDescent="0.3">
      <c r="A19" t="s">
        <v>21</v>
      </c>
      <c r="B19">
        <v>244</v>
      </c>
      <c r="C19">
        <v>244</v>
      </c>
      <c r="D19">
        <v>244</v>
      </c>
    </row>
    <row r="20" spans="1:6" x14ac:dyDescent="0.3">
      <c r="A20" t="s">
        <v>24</v>
      </c>
      <c r="B20" s="5">
        <f>$E$1*B18</f>
        <v>147300</v>
      </c>
      <c r="C20" s="5">
        <f>$E$1*C18</f>
        <v>147500</v>
      </c>
      <c r="D20" s="5">
        <f t="shared" ref="D20" si="1">$E$1*D18</f>
        <v>147500</v>
      </c>
    </row>
    <row r="21" spans="1:6" x14ac:dyDescent="0.3">
      <c r="A21" t="s">
        <v>8</v>
      </c>
      <c r="B21" s="1">
        <f>8*B19</f>
        <v>1952</v>
      </c>
      <c r="C21" s="1">
        <f>8*C19</f>
        <v>1952</v>
      </c>
      <c r="D21" s="1">
        <f>8*D19</f>
        <v>1952</v>
      </c>
      <c r="F21" s="1"/>
    </row>
    <row r="22" spans="1:6" x14ac:dyDescent="0.3">
      <c r="A22" t="s">
        <v>19</v>
      </c>
      <c r="B22" s="1">
        <f>25*B17</f>
        <v>375</v>
      </c>
      <c r="C22" s="1">
        <f>25*C17</f>
        <v>400</v>
      </c>
      <c r="D22" s="1">
        <f>25*D17</f>
        <v>425</v>
      </c>
      <c r="F22" s="1"/>
    </row>
    <row r="23" spans="1:6" x14ac:dyDescent="0.3">
      <c r="A23" t="s">
        <v>38</v>
      </c>
      <c r="B23" s="1">
        <f>500*B12</f>
        <v>2500</v>
      </c>
      <c r="C23" s="1">
        <f t="shared" ref="C23:D23" si="2">500*C12</f>
        <v>2500</v>
      </c>
      <c r="D23" s="1">
        <f t="shared" si="2"/>
        <v>2500</v>
      </c>
      <c r="F23" s="1" t="s">
        <v>37</v>
      </c>
    </row>
    <row r="24" spans="1:6" x14ac:dyDescent="0.3">
      <c r="A24" t="s">
        <v>7</v>
      </c>
      <c r="B24" s="10">
        <f>B20+B21-B22-B23</f>
        <v>146377</v>
      </c>
      <c r="C24" s="10">
        <f t="shared" ref="C24:D24" si="3">C20+C21-C22-C23</f>
        <v>146552</v>
      </c>
      <c r="D24" s="10">
        <f t="shared" si="3"/>
        <v>146527</v>
      </c>
      <c r="F24" s="1"/>
    </row>
    <row r="27" spans="1:6" x14ac:dyDescent="0.3">
      <c r="A27" s="4" t="s">
        <v>5</v>
      </c>
      <c r="B27" s="4" t="s">
        <v>11</v>
      </c>
      <c r="C27" s="4" t="s">
        <v>29</v>
      </c>
      <c r="D27" s="4" t="s">
        <v>12</v>
      </c>
    </row>
    <row r="28" spans="1:6" x14ac:dyDescent="0.3">
      <c r="A28" s="12" t="s">
        <v>1</v>
      </c>
      <c r="B28" s="13">
        <v>4</v>
      </c>
      <c r="C28" s="12">
        <v>4</v>
      </c>
      <c r="D28" s="13">
        <v>4</v>
      </c>
    </row>
    <row r="29" spans="1:6" x14ac:dyDescent="0.3">
      <c r="A29" s="3" t="s">
        <v>35</v>
      </c>
      <c r="B29" s="7">
        <v>4</v>
      </c>
      <c r="C29" s="3">
        <v>5</v>
      </c>
      <c r="D29" s="7">
        <v>6</v>
      </c>
    </row>
    <row r="30" spans="1:6" x14ac:dyDescent="0.3">
      <c r="A30" t="s">
        <v>3</v>
      </c>
      <c r="B30">
        <v>7</v>
      </c>
      <c r="C30">
        <v>7</v>
      </c>
      <c r="D30">
        <v>7</v>
      </c>
    </row>
    <row r="31" spans="1:6" x14ac:dyDescent="0.3">
      <c r="A31" t="s">
        <v>4</v>
      </c>
      <c r="B31">
        <v>4</v>
      </c>
      <c r="C31">
        <v>4</v>
      </c>
      <c r="D31">
        <v>4</v>
      </c>
    </row>
    <row r="32" spans="1:6" x14ac:dyDescent="0.3">
      <c r="A32" t="s">
        <v>2</v>
      </c>
      <c r="B32">
        <v>1</v>
      </c>
      <c r="C32">
        <v>1</v>
      </c>
      <c r="D32">
        <v>1</v>
      </c>
    </row>
    <row r="34" spans="1:4" x14ac:dyDescent="0.3">
      <c r="A34" t="s">
        <v>6</v>
      </c>
      <c r="B34">
        <f>SUM(B28:B32)-B29</f>
        <v>16</v>
      </c>
      <c r="C34">
        <f t="shared" ref="C34:D34" si="4">SUM(C28:C32)-C29</f>
        <v>16</v>
      </c>
      <c r="D34">
        <f t="shared" si="4"/>
        <v>16</v>
      </c>
    </row>
    <row r="35" spans="1:4" x14ac:dyDescent="0.3">
      <c r="A35" t="s">
        <v>10</v>
      </c>
      <c r="B35" s="8">
        <v>1391</v>
      </c>
      <c r="C35">
        <v>1475</v>
      </c>
      <c r="D35">
        <v>1475</v>
      </c>
    </row>
    <row r="36" spans="1:4" x14ac:dyDescent="0.3">
      <c r="A36" t="s">
        <v>21</v>
      </c>
      <c r="B36">
        <v>244</v>
      </c>
      <c r="C36">
        <v>244</v>
      </c>
      <c r="D36">
        <v>244</v>
      </c>
    </row>
    <row r="37" spans="1:4" x14ac:dyDescent="0.3">
      <c r="A37" t="s">
        <v>24</v>
      </c>
      <c r="B37" s="5">
        <f>$E$1*B35</f>
        <v>139100</v>
      </c>
      <c r="C37" s="5">
        <f>$E$1*C35</f>
        <v>147500</v>
      </c>
      <c r="D37" s="5">
        <f t="shared" ref="D37" si="5">$E$1*D35</f>
        <v>147500</v>
      </c>
    </row>
    <row r="38" spans="1:4" x14ac:dyDescent="0.3">
      <c r="A38" t="s">
        <v>8</v>
      </c>
      <c r="B38" s="1">
        <f>8*B36</f>
        <v>1952</v>
      </c>
      <c r="C38" s="1">
        <f>8*C36</f>
        <v>1952</v>
      </c>
      <c r="D38" s="1">
        <f>8*D36</f>
        <v>1952</v>
      </c>
    </row>
    <row r="39" spans="1:4" x14ac:dyDescent="0.3">
      <c r="A39" t="s">
        <v>19</v>
      </c>
      <c r="B39" s="1">
        <f>25*B34</f>
        <v>400</v>
      </c>
      <c r="C39" s="1">
        <f>25*C34</f>
        <v>400</v>
      </c>
      <c r="D39" s="1">
        <f>25*D34</f>
        <v>400</v>
      </c>
    </row>
    <row r="40" spans="1:4" x14ac:dyDescent="0.3">
      <c r="A40" t="s">
        <v>38</v>
      </c>
      <c r="B40" s="1">
        <f>500*B29</f>
        <v>2000</v>
      </c>
      <c r="C40" s="1">
        <f t="shared" ref="C40:D40" si="6">500*C29</f>
        <v>2500</v>
      </c>
      <c r="D40" s="1">
        <f t="shared" si="6"/>
        <v>3000</v>
      </c>
    </row>
    <row r="41" spans="1:4" x14ac:dyDescent="0.3">
      <c r="A41" t="s">
        <v>7</v>
      </c>
      <c r="B41" s="10">
        <f>B37+B38-B39-B40</f>
        <v>138652</v>
      </c>
      <c r="C41" s="10">
        <f t="shared" ref="C41" si="7">C37+C38-C39-C40</f>
        <v>146552</v>
      </c>
      <c r="D41" s="10">
        <f t="shared" ref="D41" si="8">D37+D38-D39-D40</f>
        <v>146052</v>
      </c>
    </row>
    <row r="43" spans="1:4" x14ac:dyDescent="0.3">
      <c r="A43" s="4" t="s">
        <v>5</v>
      </c>
      <c r="B43" s="4" t="s">
        <v>11</v>
      </c>
      <c r="C43" s="4" t="s">
        <v>29</v>
      </c>
      <c r="D43" s="4" t="s">
        <v>12</v>
      </c>
    </row>
    <row r="44" spans="1:4" x14ac:dyDescent="0.3">
      <c r="A44" s="12" t="s">
        <v>1</v>
      </c>
      <c r="B44" s="13">
        <v>4</v>
      </c>
      <c r="C44">
        <v>4</v>
      </c>
      <c r="D44" s="13">
        <v>4</v>
      </c>
    </row>
    <row r="45" spans="1:4" x14ac:dyDescent="0.3">
      <c r="A45" s="12" t="s">
        <v>35</v>
      </c>
      <c r="B45" s="13">
        <v>5</v>
      </c>
      <c r="C45" s="12">
        <v>5</v>
      </c>
      <c r="D45" s="13">
        <v>5</v>
      </c>
    </row>
    <row r="46" spans="1:4" x14ac:dyDescent="0.3">
      <c r="A46" s="3" t="s">
        <v>3</v>
      </c>
      <c r="B46" s="7">
        <v>6</v>
      </c>
      <c r="C46" s="3">
        <v>7</v>
      </c>
      <c r="D46" s="7">
        <v>8</v>
      </c>
    </row>
    <row r="47" spans="1:4" x14ac:dyDescent="0.3">
      <c r="A47" t="s">
        <v>4</v>
      </c>
      <c r="B47">
        <v>4</v>
      </c>
      <c r="C47">
        <v>4</v>
      </c>
      <c r="D47">
        <v>4</v>
      </c>
    </row>
    <row r="48" spans="1:4" x14ac:dyDescent="0.3">
      <c r="A48" t="s">
        <v>2</v>
      </c>
      <c r="B48">
        <v>1</v>
      </c>
      <c r="C48">
        <v>1</v>
      </c>
      <c r="D48">
        <v>1</v>
      </c>
    </row>
    <row r="50" spans="1:9" x14ac:dyDescent="0.3">
      <c r="A50" t="s">
        <v>6</v>
      </c>
      <c r="B50">
        <f>SUM(B44:B48)-B45</f>
        <v>15</v>
      </c>
      <c r="C50">
        <f t="shared" ref="C50:D50" si="9">SUM(C44:C48)-C45</f>
        <v>16</v>
      </c>
      <c r="D50">
        <f t="shared" si="9"/>
        <v>17</v>
      </c>
    </row>
    <row r="51" spans="1:9" x14ac:dyDescent="0.3">
      <c r="A51" t="s">
        <v>10</v>
      </c>
      <c r="B51" s="8">
        <v>1453</v>
      </c>
      <c r="C51">
        <v>1475</v>
      </c>
      <c r="D51">
        <v>1475</v>
      </c>
    </row>
    <row r="52" spans="1:9" x14ac:dyDescent="0.3">
      <c r="A52" t="s">
        <v>21</v>
      </c>
      <c r="B52">
        <v>232</v>
      </c>
      <c r="C52">
        <v>244</v>
      </c>
      <c r="D52">
        <v>244</v>
      </c>
    </row>
    <row r="53" spans="1:9" x14ac:dyDescent="0.3">
      <c r="A53" t="s">
        <v>24</v>
      </c>
      <c r="B53" s="5">
        <f>100*B51</f>
        <v>145300</v>
      </c>
      <c r="C53" s="5">
        <f>100*C51</f>
        <v>147500</v>
      </c>
      <c r="D53" s="5">
        <f t="shared" ref="D53" si="10">100*D51</f>
        <v>147500</v>
      </c>
    </row>
    <row r="54" spans="1:9" x14ac:dyDescent="0.3">
      <c r="A54" t="s">
        <v>8</v>
      </c>
      <c r="B54" s="1">
        <f>8*B52</f>
        <v>1856</v>
      </c>
      <c r="C54" s="1">
        <f>8*C52</f>
        <v>1952</v>
      </c>
      <c r="D54" s="1">
        <f>8*D52</f>
        <v>1952</v>
      </c>
    </row>
    <row r="55" spans="1:9" x14ac:dyDescent="0.3">
      <c r="A55" t="s">
        <v>19</v>
      </c>
      <c r="B55" s="1">
        <f>25*B50</f>
        <v>375</v>
      </c>
      <c r="C55" s="1">
        <f>25*C50</f>
        <v>400</v>
      </c>
      <c r="D55" s="1">
        <f>25*D50</f>
        <v>425</v>
      </c>
    </row>
    <row r="56" spans="1:9" x14ac:dyDescent="0.3">
      <c r="A56" t="s">
        <v>38</v>
      </c>
      <c r="B56" s="1">
        <f>500*B45</f>
        <v>2500</v>
      </c>
      <c r="C56" s="1">
        <f t="shared" ref="C56:D56" si="11">500*C45</f>
        <v>2500</v>
      </c>
      <c r="D56" s="1">
        <f t="shared" si="11"/>
        <v>2500</v>
      </c>
    </row>
    <row r="57" spans="1:9" x14ac:dyDescent="0.3">
      <c r="A57" t="s">
        <v>7</v>
      </c>
      <c r="B57" s="10">
        <f>B53+B54-B55-B56</f>
        <v>144281</v>
      </c>
      <c r="C57" s="10">
        <f t="shared" ref="C57:D57" si="12">C53+C54-C55-C56</f>
        <v>146552</v>
      </c>
      <c r="D57" s="10">
        <f t="shared" si="12"/>
        <v>146527</v>
      </c>
    </row>
    <row r="60" spans="1:9" x14ac:dyDescent="0.3">
      <c r="A60" s="4" t="s">
        <v>5</v>
      </c>
      <c r="B60" s="4" t="s">
        <v>11</v>
      </c>
      <c r="C60" s="4" t="s">
        <v>29</v>
      </c>
      <c r="D60" s="4" t="s">
        <v>12</v>
      </c>
      <c r="E60" s="4" t="s">
        <v>13</v>
      </c>
      <c r="H60" t="s">
        <v>39</v>
      </c>
    </row>
    <row r="61" spans="1:9" x14ac:dyDescent="0.3">
      <c r="A61" s="12" t="s">
        <v>1</v>
      </c>
      <c r="B61" s="13">
        <v>4</v>
      </c>
      <c r="C61">
        <v>4</v>
      </c>
      <c r="D61" s="13">
        <v>4</v>
      </c>
      <c r="E61" s="13">
        <v>4</v>
      </c>
      <c r="H61" s="12" t="s">
        <v>1</v>
      </c>
      <c r="I61">
        <v>4</v>
      </c>
    </row>
    <row r="62" spans="1:9" x14ac:dyDescent="0.3">
      <c r="A62" s="12" t="s">
        <v>35</v>
      </c>
      <c r="B62" s="13">
        <v>5</v>
      </c>
      <c r="C62" s="12">
        <v>5</v>
      </c>
      <c r="D62" s="13">
        <v>5</v>
      </c>
      <c r="E62" s="13">
        <v>5</v>
      </c>
      <c r="H62" t="s">
        <v>35</v>
      </c>
      <c r="I62">
        <v>5</v>
      </c>
    </row>
    <row r="63" spans="1:9" x14ac:dyDescent="0.3">
      <c r="A63" s="12" t="s">
        <v>3</v>
      </c>
      <c r="B63" s="13">
        <v>7</v>
      </c>
      <c r="C63">
        <v>7</v>
      </c>
      <c r="D63" s="13">
        <v>7</v>
      </c>
      <c r="E63" s="13">
        <v>7</v>
      </c>
      <c r="H63" s="12" t="s">
        <v>3</v>
      </c>
      <c r="I63">
        <v>7</v>
      </c>
    </row>
    <row r="64" spans="1:9" x14ac:dyDescent="0.3">
      <c r="A64" s="3" t="s">
        <v>4</v>
      </c>
      <c r="B64" s="7">
        <v>3</v>
      </c>
      <c r="C64">
        <v>4</v>
      </c>
      <c r="D64" s="15">
        <v>5</v>
      </c>
      <c r="E64" s="7">
        <v>6</v>
      </c>
      <c r="H64" s="12" t="s">
        <v>4</v>
      </c>
      <c r="I64">
        <v>5</v>
      </c>
    </row>
    <row r="65" spans="1:9" x14ac:dyDescent="0.3">
      <c r="A65" t="s">
        <v>2</v>
      </c>
      <c r="B65">
        <v>1</v>
      </c>
      <c r="C65">
        <v>1</v>
      </c>
      <c r="D65">
        <v>1</v>
      </c>
      <c r="E65">
        <v>1</v>
      </c>
      <c r="H65" t="s">
        <v>2</v>
      </c>
      <c r="I65">
        <v>1</v>
      </c>
    </row>
    <row r="67" spans="1:9" x14ac:dyDescent="0.3">
      <c r="A67" t="s">
        <v>6</v>
      </c>
      <c r="B67">
        <f>SUM(B61:B65)-B62</f>
        <v>15</v>
      </c>
      <c r="C67">
        <f t="shared" ref="C67:E67" si="13">SUM(C61:C65)-C62</f>
        <v>16</v>
      </c>
      <c r="D67">
        <f t="shared" si="13"/>
        <v>17</v>
      </c>
      <c r="E67">
        <f t="shared" si="13"/>
        <v>18</v>
      </c>
      <c r="H67" t="s">
        <v>7</v>
      </c>
      <c r="I67" s="10">
        <v>146735</v>
      </c>
    </row>
    <row r="68" spans="1:9" x14ac:dyDescent="0.3">
      <c r="A68" t="s">
        <v>10</v>
      </c>
      <c r="B68" s="8">
        <v>1387</v>
      </c>
      <c r="C68">
        <v>1475</v>
      </c>
      <c r="D68">
        <v>1475</v>
      </c>
      <c r="E68">
        <v>1475</v>
      </c>
    </row>
    <row r="69" spans="1:9" x14ac:dyDescent="0.3">
      <c r="A69" t="s">
        <v>21</v>
      </c>
      <c r="B69">
        <v>186</v>
      </c>
      <c r="C69">
        <v>244</v>
      </c>
      <c r="D69">
        <v>270</v>
      </c>
      <c r="E69">
        <v>270</v>
      </c>
    </row>
    <row r="70" spans="1:9" x14ac:dyDescent="0.3">
      <c r="A70" t="s">
        <v>24</v>
      </c>
      <c r="B70" s="5">
        <f>100*B68</f>
        <v>138700</v>
      </c>
      <c r="C70" s="5">
        <f>100*C68</f>
        <v>147500</v>
      </c>
      <c r="D70" s="5">
        <f>100*D68</f>
        <v>147500</v>
      </c>
      <c r="E70" s="5">
        <f>100*E68</f>
        <v>147500</v>
      </c>
    </row>
    <row r="71" spans="1:9" x14ac:dyDescent="0.3">
      <c r="A71" t="s">
        <v>8</v>
      </c>
      <c r="B71" s="1">
        <f>8*B69</f>
        <v>1488</v>
      </c>
      <c r="C71" s="1">
        <f>8*C69</f>
        <v>1952</v>
      </c>
      <c r="D71" s="1">
        <f>8*D69</f>
        <v>2160</v>
      </c>
      <c r="E71" s="1">
        <f>8*E69</f>
        <v>2160</v>
      </c>
    </row>
    <row r="72" spans="1:9" x14ac:dyDescent="0.3">
      <c r="A72" t="s">
        <v>19</v>
      </c>
      <c r="B72" s="1">
        <f>25*B67</f>
        <v>375</v>
      </c>
      <c r="C72" s="1">
        <f>25*C67</f>
        <v>400</v>
      </c>
      <c r="D72" s="1">
        <f>25*D67</f>
        <v>425</v>
      </c>
      <c r="E72" s="1">
        <f>25*E67</f>
        <v>450</v>
      </c>
    </row>
    <row r="73" spans="1:9" x14ac:dyDescent="0.3">
      <c r="A73" t="s">
        <v>38</v>
      </c>
      <c r="B73" s="1">
        <f>500*B62</f>
        <v>2500</v>
      </c>
      <c r="C73" s="1">
        <f t="shared" ref="C73:E73" si="14">500*C62</f>
        <v>2500</v>
      </c>
      <c r="D73" s="1">
        <f t="shared" si="14"/>
        <v>2500</v>
      </c>
      <c r="E73" s="1">
        <f t="shared" si="14"/>
        <v>2500</v>
      </c>
    </row>
    <row r="74" spans="1:9" x14ac:dyDescent="0.3">
      <c r="A74" t="s">
        <v>7</v>
      </c>
      <c r="B74" s="10">
        <f>B70+B71-B72-B73</f>
        <v>137313</v>
      </c>
      <c r="C74" s="10">
        <f t="shared" ref="C74:E74" si="15">C70+C71-C72-C73</f>
        <v>146552</v>
      </c>
      <c r="D74" s="10">
        <f t="shared" si="15"/>
        <v>146735</v>
      </c>
      <c r="E74" s="10">
        <f t="shared" si="15"/>
        <v>146710</v>
      </c>
    </row>
  </sheetData>
  <conditionalFormatting sqref="I67">
    <cfRule type="top10" dxfId="4" priority="3" rank="1"/>
  </conditionalFormatting>
  <conditionalFormatting sqref="B24:D24">
    <cfRule type="top10" dxfId="3" priority="4" rank="1"/>
  </conditionalFormatting>
  <conditionalFormatting sqref="B57:D57">
    <cfRule type="top10" dxfId="2" priority="5" rank="1"/>
  </conditionalFormatting>
  <conditionalFormatting sqref="B74:E74">
    <cfRule type="top10" dxfId="1" priority="6" rank="1"/>
  </conditionalFormatting>
  <conditionalFormatting sqref="B41:D41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Allocation Matrix Summary Slide</vt:lpstr>
      <vt:lpstr>730 start times</vt:lpstr>
      <vt:lpstr>715 start times</vt:lpstr>
      <vt:lpstr>Complex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Valay Shah</dc:creator>
  <cp:lastModifiedBy>Valay Shah</cp:lastModifiedBy>
  <dcterms:created xsi:type="dcterms:W3CDTF">2021-03-25T23:03:49Z</dcterms:created>
  <dcterms:modified xsi:type="dcterms:W3CDTF">2021-03-26T19:47:18Z</dcterms:modified>
</cp:coreProperties>
</file>