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Mac\Home\Desktop\Аналитика данных\Домашки\"/>
    </mc:Choice>
  </mc:AlternateContent>
  <xr:revisionPtr revIDLastSave="0" documentId="13_ncr:1_{E607F9F1-6DA0-47F8-954B-E3AD6FE4A210}" xr6:coauthVersionLast="47" xr6:coauthVersionMax="47" xr10:uidLastSave="{00000000-0000-0000-0000-000000000000}"/>
  <bookViews>
    <workbookView xWindow="-98" yWindow="-98" windowWidth="22245" windowHeight="13996" activeTab="2" xr2:uid="{00000000-000D-0000-FFFF-FFFF00000000}"/>
  </bookViews>
  <sheets>
    <sheet name="DATA" sheetId="1" r:id="rId1"/>
    <sheet name="Свод" sheetId="2" r:id="rId2"/>
    <sheet name="Решение" sheetId="3" r:id="rId3"/>
  </sheets>
  <definedNames>
    <definedName name="_xlcn.WorksheetConnection_DATAA1I25011" hidden="1">DATA!$A$1:$I$2501</definedName>
  </definedNames>
  <calcPr calcId="191029"/>
  <pivotCaches>
    <pivotCache cacheId="379" r:id="rId4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J20" i="3" l="1"/>
  <c r="J19" i="3"/>
  <c r="J18" i="3"/>
  <c r="O3" i="3"/>
  <c r="O4" i="3"/>
  <c r="O5" i="3"/>
  <c r="O6" i="3"/>
  <c r="O7" i="3"/>
  <c r="O8" i="3"/>
  <c r="O9" i="3"/>
  <c r="O10" i="3"/>
  <c r="O2" i="3"/>
  <c r="N3" i="3"/>
  <c r="N4" i="3"/>
  <c r="N5" i="3"/>
  <c r="N6" i="3"/>
  <c r="N7" i="3"/>
  <c r="N8" i="3"/>
  <c r="N9" i="3"/>
  <c r="N10" i="3"/>
  <c r="N2" i="3"/>
  <c r="Q4" i="3"/>
  <c r="G24" i="3"/>
  <c r="L3" i="3"/>
  <c r="L4" i="3"/>
  <c r="L5" i="3"/>
  <c r="L6" i="3"/>
  <c r="L7" i="3"/>
  <c r="L8" i="3"/>
  <c r="L9" i="3"/>
  <c r="L10" i="3"/>
  <c r="L2" i="3"/>
  <c r="H10" i="3" l="1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10" i="3"/>
  <c r="G2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G11" i="3" l="1"/>
  <c r="J7" i="3"/>
  <c r="K7" i="3" s="1"/>
  <c r="M7" i="3" s="1"/>
  <c r="J3" i="3"/>
  <c r="K3" i="3" s="1"/>
  <c r="M3" i="3" s="1"/>
  <c r="D11" i="3"/>
  <c r="H11" i="3"/>
  <c r="J2" i="3"/>
  <c r="K2" i="3" s="1"/>
  <c r="M2" i="3" s="1"/>
  <c r="C11" i="3"/>
  <c r="J10" i="3"/>
  <c r="K10" i="3" s="1"/>
  <c r="M10" i="3" s="1"/>
  <c r="J9" i="3"/>
  <c r="K9" i="3" s="1"/>
  <c r="M9" i="3" s="1"/>
  <c r="J5" i="3"/>
  <c r="K5" i="3" s="1"/>
  <c r="M5" i="3" s="1"/>
  <c r="E11" i="3"/>
  <c r="J6" i="3"/>
  <c r="K6" i="3" s="1"/>
  <c r="M6" i="3" s="1"/>
  <c r="J8" i="3"/>
  <c r="K8" i="3" s="1"/>
  <c r="M8" i="3" s="1"/>
  <c r="J4" i="3"/>
  <c r="K4" i="3" s="1"/>
  <c r="M4" i="3" s="1"/>
  <c r="F11" i="3"/>
  <c r="J11" i="3" l="1"/>
  <c r="K1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8200D-06DA-4AE4-8EE6-5B0DEC3B32D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68B890-0768-44B3-BCD5-CC2FF78B26C3}" name="WorksheetConnection_DATA!$A$1:$I$250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<sst xmlns="http://schemas.openxmlformats.org/spreadsheetml/2006/main" count="58" uniqueCount="43">
  <si>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</si>
  <si>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</si>
  <si>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</si>
  <si>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</si>
  <si>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</si>
  <si>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</si>
  <si>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</si>
  <si>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</si>
  <si>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</si>
  <si>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</si>
  <si>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</si>
  <si>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</si>
  <si>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</si>
  <si>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</si>
  <si>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</si>
  <si>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</si>
  <si>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</si>
  <si>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</si>
  <si>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</si>
  <si>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</si>
  <si>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</si>
  <si>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</si>
  <si>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Когорта</t>
  </si>
  <si>
    <t>Кол-во</t>
  </si>
  <si>
    <t>Подписки</t>
  </si>
  <si>
    <t>LT</t>
  </si>
  <si>
    <t>ARPU</t>
  </si>
  <si>
    <t>LTR</t>
  </si>
  <si>
    <t>Средний_Cost</t>
  </si>
  <si>
    <t>LTV</t>
  </si>
  <si>
    <t>Прибыль:</t>
  </si>
  <si>
    <t>Разница:</t>
  </si>
  <si>
    <t>r_1</t>
  </si>
  <si>
    <t>r_2</t>
  </si>
  <si>
    <t>r_3</t>
  </si>
  <si>
    <t>r_4</t>
  </si>
  <si>
    <t>r_5</t>
  </si>
  <si>
    <t>r_6</t>
  </si>
  <si>
    <t>При ARPU 330</t>
  </si>
  <si>
    <t>При ARPU 300</t>
  </si>
  <si>
    <t>new_LTR</t>
  </si>
  <si>
    <t>new_LTV</t>
  </si>
  <si>
    <t>ARPU+10%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</si>
</sst>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5" formatCode="0.0%"/>
    <numFmt numFmtId="169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2" borderId="6" xfId="0" applyFont="1" applyFill="1" applyBorder="1"/>
    <xf numFmtId="17" fontId="0" fillId="0" borderId="6" xfId="0" applyNumberFormat="1" applyBorder="1" applyAlignment="1">
      <alignment horizontal="left" indent="1"/>
    </xf>
    <xf numFmtId="0" fontId="0" fillId="0" borderId="0" xfId="0" applyBorder="1"/>
    <xf numFmtId="0" fontId="0" fillId="0" borderId="7" xfId="0" applyBorder="1"/>
    <xf numFmtId="17" fontId="0" fillId="0" borderId="8" xfId="0" applyNumberFormat="1" applyBorder="1" applyAlignment="1">
      <alignment horizontal="left" indent="1"/>
    </xf>
    <xf numFmtId="17" fontId="0" fillId="0" borderId="9" xfId="0" applyNumberFormat="1" applyBorder="1" applyAlignment="1">
      <alignment horizontal="left" indent="1"/>
    </xf>
    <xf numFmtId="0" fontId="0" fillId="0" borderId="5" xfId="0" applyBorder="1"/>
    <xf numFmtId="1" fontId="5" fillId="0" borderId="10" xfId="0" applyNumberFormat="1" applyFont="1" applyBorder="1"/>
    <xf numFmtId="165" fontId="0" fillId="0" borderId="4" xfId="2" applyNumberFormat="1" applyFont="1" applyBorder="1"/>
    <xf numFmtId="165" fontId="0" fillId="0" borderId="0" xfId="2" applyNumberFormat="1" applyFont="1" applyBorder="1"/>
    <xf numFmtId="165" fontId="0" fillId="0" borderId="5" xfId="2" applyNumberFormat="1" applyFont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2" applyNumberFormat="1" applyFont="1" applyFill="1" applyBorder="1"/>
    <xf numFmtId="0" fontId="6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5" fontId="0" fillId="3" borderId="9" xfId="2" applyNumberFormat="1" applyFont="1" applyFill="1" applyBorder="1"/>
    <xf numFmtId="165" fontId="0" fillId="3" borderId="5" xfId="2" applyNumberFormat="1" applyFont="1" applyFill="1" applyBorder="1"/>
    <xf numFmtId="165" fontId="0" fillId="3" borderId="10" xfId="2" applyNumberFormat="1" applyFont="1" applyFill="1" applyBorder="1"/>
    <xf numFmtId="2" fontId="0" fillId="4" borderId="9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10" xfId="0" applyNumberFormat="1" applyBorder="1"/>
    <xf numFmtId="0" fontId="6" fillId="2" borderId="3" xfId="0" applyFont="1" applyFill="1" applyBorder="1" applyAlignment="1">
      <alignment horizontal="center"/>
    </xf>
    <xf numFmtId="17" fontId="0" fillId="5" borderId="8" xfId="0" applyNumberFormat="1" applyFill="1" applyBorder="1" applyAlignment="1">
      <alignment horizontal="left" indent="1"/>
    </xf>
    <xf numFmtId="0" fontId="0" fillId="5" borderId="0" xfId="0" applyNumberFormat="1" applyFill="1" applyBorder="1"/>
    <xf numFmtId="165" fontId="0" fillId="5" borderId="0" xfId="2" applyNumberFormat="1" applyFont="1" applyFill="1" applyBorder="1"/>
    <xf numFmtId="2" fontId="0" fillId="5" borderId="0" xfId="0" applyNumberFormat="1" applyFill="1" applyBorder="1"/>
    <xf numFmtId="17" fontId="0" fillId="6" borderId="8" xfId="0" applyNumberFormat="1" applyFill="1" applyBorder="1" applyAlignment="1">
      <alignment horizontal="left" indent="1"/>
    </xf>
    <xf numFmtId="0" fontId="0" fillId="6" borderId="0" xfId="0" applyNumberFormat="1" applyFill="1" applyBorder="1"/>
    <xf numFmtId="165" fontId="0" fillId="6" borderId="0" xfId="2" applyNumberFormat="1" applyFont="1" applyFill="1" applyBorder="1"/>
    <xf numFmtId="2" fontId="0" fillId="6" borderId="0" xfId="0" applyNumberFormat="1" applyFill="1" applyBorder="1"/>
    <xf numFmtId="165" fontId="0" fillId="7" borderId="0" xfId="2" applyNumberFormat="1" applyFont="1" applyFill="1" applyBorder="1"/>
    <xf numFmtId="0" fontId="0" fillId="7" borderId="0" xfId="0" applyNumberFormat="1" applyFill="1" applyBorder="1"/>
    <xf numFmtId="165" fontId="0" fillId="8" borderId="0" xfId="2" applyNumberFormat="1" applyFont="1" applyFill="1" applyBorder="1"/>
    <xf numFmtId="0" fontId="0" fillId="8" borderId="0" xfId="0" applyNumberFormat="1" applyFill="1" applyBorder="1"/>
    <xf numFmtId="1" fontId="0" fillId="0" borderId="4" xfId="0" applyNumberFormat="1" applyBorder="1"/>
    <xf numFmtId="1" fontId="0" fillId="5" borderId="0" xfId="0" applyNumberFormat="1" applyFill="1" applyBorder="1"/>
    <xf numFmtId="1" fontId="0" fillId="0" borderId="0" xfId="0" applyNumberFormat="1" applyBorder="1"/>
    <xf numFmtId="1" fontId="0" fillId="6" borderId="0" xfId="0" applyNumberFormat="1" applyFill="1" applyBorder="1"/>
    <xf numFmtId="1" fontId="0" fillId="0" borderId="5" xfId="0" applyNumberFormat="1" applyBorder="1"/>
    <xf numFmtId="1" fontId="0" fillId="4" borderId="10" xfId="0" applyNumberFormat="1" applyFill="1" applyBorder="1"/>
    <xf numFmtId="169" fontId="0" fillId="0" borderId="13" xfId="0" applyNumberFormat="1" applyBorder="1"/>
    <xf numFmtId="169" fontId="0" fillId="5" borderId="7" xfId="0" applyNumberFormat="1" applyFill="1" applyBorder="1"/>
    <xf numFmtId="169" fontId="0" fillId="0" borderId="7" xfId="0" applyNumberFormat="1" applyBorder="1"/>
    <xf numFmtId="169" fontId="0" fillId="6" borderId="7" xfId="0" applyNumberFormat="1" applyFill="1" applyBorder="1"/>
    <xf numFmtId="169" fontId="0" fillId="0" borderId="10" xfId="0" applyNumberFormat="1" applyBorder="1"/>
    <xf numFmtId="44" fontId="0" fillId="0" borderId="0" xfId="0" applyNumberFormat="1"/>
    <xf numFmtId="0" fontId="1" fillId="9" borderId="8" xfId="0" applyFont="1" applyFill="1" applyBorder="1"/>
    <xf numFmtId="44" fontId="1" fillId="0" borderId="7" xfId="0" applyNumberFormat="1" applyFont="1" applyBorder="1" applyAlignment="1">
      <alignment wrapText="1"/>
    </xf>
    <xf numFmtId="0" fontId="1" fillId="9" borderId="9" xfId="0" applyFont="1" applyFill="1" applyBorder="1"/>
    <xf numFmtId="44" fontId="0" fillId="0" borderId="7" xfId="1" applyFont="1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" fontId="0" fillId="0" borderId="8" xfId="0" applyNumberFormat="1" applyBorder="1"/>
    <xf numFmtId="1" fontId="0" fillId="0" borderId="9" xfId="0" applyNumberFormat="1" applyBorder="1"/>
    <xf numFmtId="0" fontId="0" fillId="0" borderId="12" xfId="0" applyBorder="1" applyAlignment="1">
      <alignment horizontal="center"/>
    </xf>
    <xf numFmtId="9" fontId="1" fillId="0" borderId="10" xfId="2" applyNumberFormat="1" applyFont="1" applyBorder="1" applyAlignment="1">
      <alignment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customschemas.google.com/relationships/workbookmetadata" Target="metadata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a" refreshedDate="45106.766519212964" backgroundQuery="1" createdVersion="8" refreshedVersion="8" minRefreshableVersion="3" recordCount="0" supportSubquery="1" supportAdvancedDrill="1" xr:uid="{85F507C6-A60B-4B78-9B1F-E8B35C93BF24}">
  <cacheSource type="external" connectionId="1"/>
  <cacheFields count="10">
    <cacheField name="[Диапазон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Диапазон].[date_come (Год)].[date_come (Год)]" caption="date_come (Год)" numFmtId="0" hierarchy="9" level="1">
      <sharedItems count="2">
        <s v="2020"/>
        <s v="2021"/>
      </sharedItems>
    </cacheField>
    <cacheField name="[Measures].[Число элементов в столбце id_client]" caption="Число элементов в столбце id_client" numFmtId="0" hierarchy="16" level="32767"/>
    <cacheField name="[Measures].[Сумма по столбцу flag_30]" caption="Сумма по столбцу flag_30" numFmtId="0" hierarchy="20" level="32767"/>
    <cacheField name="[Measures].[Сумма по столбцу flag_60]" caption="Сумма по столбцу flag_60" numFmtId="0" hierarchy="21" level="32767"/>
    <cacheField name="[Measures].[Сумма по столбцу flag_90]" caption="Сумма по столбцу flag_90" numFmtId="0" hierarchy="22" level="32767"/>
    <cacheField name="[Measures].[Сумма по столбцу flag_120]" caption="Сумма по столбцу flag_120" numFmtId="0" hierarchy="23" level="32767"/>
    <cacheField name="[Measures].[Сумма по столбцу flag_150]" caption="Сумма по столбцу flag_150" numFmtId="0" hierarchy="24" level="32767"/>
    <cacheField name="[Measures].[Сумма по столбцу flag_180]" caption="Сумма по столбцу flag_180" numFmtId="0" hierarchy="25" level="32767"/>
    <cacheField name="[Measures].[Сумма по столбцу COST]" caption="Сумма по столбцу COST" numFmtId="0" hierarchy="19" level="32767"/>
  </cacheFields>
  <cacheHierarchies count="26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date_come]" caption="Число элементов в столбце date_come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4301D-61F6-4CDC-AD5E-7B68D5E595BF}" name="Сводная таблица1" cacheId="379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:I15" firstHeaderRow="0" firstDataRow="1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Подписки" fld="2" subtotal="count" baseField="1" baseItem="0"/>
    <dataField name="flag_30" fld="3" baseField="1" baseItem="0"/>
    <dataField name="flag_60" fld="4" baseField="1" baseItem="0"/>
    <dataField name="flag_90" fld="5" baseField="1" baseItem="0"/>
    <dataField name="flag_120" fld="6" baseField="1" baseItem="0"/>
    <dataField name="flag_150" fld="7" baseField="1" baseItem="0"/>
    <dataField name="flag_180" fld="8" baseField="1" baseItem="0"/>
    <dataField name="COST" fld="9" baseField="1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Подписки"/>
    <pivotHierarchy dragToData="1" caption="Число разных элементов в столбце id_client"/>
    <pivotHierarchy dragToData="1"/>
    <pivotHierarchy dragToData="1" caption="COST"/>
    <pivotHierarchy dragToData="1" caption="flag_30"/>
    <pivotHierarchy dragToData="1" caption="flag_60"/>
    <pivotHierarchy dragToData="1" caption="flag_90"/>
    <pivotHierarchy dragToData="1" caption="flag_120"/>
    <pivotHierarchy dragToData="1" caption="flag_150"/>
    <pivotHierarchy dragToData="1" caption="flag_180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zoomScale="90" zoomScaleNormal="90" workbookViewId="0">
      <selection activeCell="C1" sqref="C1:I1"/>
    </sheetView>
  </sheetViews>
  <sheetFormatPr defaultColWidth="14.3984375" defaultRowHeight="15" customHeight="1" x14ac:dyDescent="0.45"/>
  <cols>
    <col min="1" max="1" width="8.73046875" customWidth="1"/>
    <col min="2" max="2" width="10.265625" customWidth="1"/>
    <col min="3" max="26" width="8.73046875" customWidth="1"/>
  </cols>
  <sheetData>
    <row r="1" spans="1:9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4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4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4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4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4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4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4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4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4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4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4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4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4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4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4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4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4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4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4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4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4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4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4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4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4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4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4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4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4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4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4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4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4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4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4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4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4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4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4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4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4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4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4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4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4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4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4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4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4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4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4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4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4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4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4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4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4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4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4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4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4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4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4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4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4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4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4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4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4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4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4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4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4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4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4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4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4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4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4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4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4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4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4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4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4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4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4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4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4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4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4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4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4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4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4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4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4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4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4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4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4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4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4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4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4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4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4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4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4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4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4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4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4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4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4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4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4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4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4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4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4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4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4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4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4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4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4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4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4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4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4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4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4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4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4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4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4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4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4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4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4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4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4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4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4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4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4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4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4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4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4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4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4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4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4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4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4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4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4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4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4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4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4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4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4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4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4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4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4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4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4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4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4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4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4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4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4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4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4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4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4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4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4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4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4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4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4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4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4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4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4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4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4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4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4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4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4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4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4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4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4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4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4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4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4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4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4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4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4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4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4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4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4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4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4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4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4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4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4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4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4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4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4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4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4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4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4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4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4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4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4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4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4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4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4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4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4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4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4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4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4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4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4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4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4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4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4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4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4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4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4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4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4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4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4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4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4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4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4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4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4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4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4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4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4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4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4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4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4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4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4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4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4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4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4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4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4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4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4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4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4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4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4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4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4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4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4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4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4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4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4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4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4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4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4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4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4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4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4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4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4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4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4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4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4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4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4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4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4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4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4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4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4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4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4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4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4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4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4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4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4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4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4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4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4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4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4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4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4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4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4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4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4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4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4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4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4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4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4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4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4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4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4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4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4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4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4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4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4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4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4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4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4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4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4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4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4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4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4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4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4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4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4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4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4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4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4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4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4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4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4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4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4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4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4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4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4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4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4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4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4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4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4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4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4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4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4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4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4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4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4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4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4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4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4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4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4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4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4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4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4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4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4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4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4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4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4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4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4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4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4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4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4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4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4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4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4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4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4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4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4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4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4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4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4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4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4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4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4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4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4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4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4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4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4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4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4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4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4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4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4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4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4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4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4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4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4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4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4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4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4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4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4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4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4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4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4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4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4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4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4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4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4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4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4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4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4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4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4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4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4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4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4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4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4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4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4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4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4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4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4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4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4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4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4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4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4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4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4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4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4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4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4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4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4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4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4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4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4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4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4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4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4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4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4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4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4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4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4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4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4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4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4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4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4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4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4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4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4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4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4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4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4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4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4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4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4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4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4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4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4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4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4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4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4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4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4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4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4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4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4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4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4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4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4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4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4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4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4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4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4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4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4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4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4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4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4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4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4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4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4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4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4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4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4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4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4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4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4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4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4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4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4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4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4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4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4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4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4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4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4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4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4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4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4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4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4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4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4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4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4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4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4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4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4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4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4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4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4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4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4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4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4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4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4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4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4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4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4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4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4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4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4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4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4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4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4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4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4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4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4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4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4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4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4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4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4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4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4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4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4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4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4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4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4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4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4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4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4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4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4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4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4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4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4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4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4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4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4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4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4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4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4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4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4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4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4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4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4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4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4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4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4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4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4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4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4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4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4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4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4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4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4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4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4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4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4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4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4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4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4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4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4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4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4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4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4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4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4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4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4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4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4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4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4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4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4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4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4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4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4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4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4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4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4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4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4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4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4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4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4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4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4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4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4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4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4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4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4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4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4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4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4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4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4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4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4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4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4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4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4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4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4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4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4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4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4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4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4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4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4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4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4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4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4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4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4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4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4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4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4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4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4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4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4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4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4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4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4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4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4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4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4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4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4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4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4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4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4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4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4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4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4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4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4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4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4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4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4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4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4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4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4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4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4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4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4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4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4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4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4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4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4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4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4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4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4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4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4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4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4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4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4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4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4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4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4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4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4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4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4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4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4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4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4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4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4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4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4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4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4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4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4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4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4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4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4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4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4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4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4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4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4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4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4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4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4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4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4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4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4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4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4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4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4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4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4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4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4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4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4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4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4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4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4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4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4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4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4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4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4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4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4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4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4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4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4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4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4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4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4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4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4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4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4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4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4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4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4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4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4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4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4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4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4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4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4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4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4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4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4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4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4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4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4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4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4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4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4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4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4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4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4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4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4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4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4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4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4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4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4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4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4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4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4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4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4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4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4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4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4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4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4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4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4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4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4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4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4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4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4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4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4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4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4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4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4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4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4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4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4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4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4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4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4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4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4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4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4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4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4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4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4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4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4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4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4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4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4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4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4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4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4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4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4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4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4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4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4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4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4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4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4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4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4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4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4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4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4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4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4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4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4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4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4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4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4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4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4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4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4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4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4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4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4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4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4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4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4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4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4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4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4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4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4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4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4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4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4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4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4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4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4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4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4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4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4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4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4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4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4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4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4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4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4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4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4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4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4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4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4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4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4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4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4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4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4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4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4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4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4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4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4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4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4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4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4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4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4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4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4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4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4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4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4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4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4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4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4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4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4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4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4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4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4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4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4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4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4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4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4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4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4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4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4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4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4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4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4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4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4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4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4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4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4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4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4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4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4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4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4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4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4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4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4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4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4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4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4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4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4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4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4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4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4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4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4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4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4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4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4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4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4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4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4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4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4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4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4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4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4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4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4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4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4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4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4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4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4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4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4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4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4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4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4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4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4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4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4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4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4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4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4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4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4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4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4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4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4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4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4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4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4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4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4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4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4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4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4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4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4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4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4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4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4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4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4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4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4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4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4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4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4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4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4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4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4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4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4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4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4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4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4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4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4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4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4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4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4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4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4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4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4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4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4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4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4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4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4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4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4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4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4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4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4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4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4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4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4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4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4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4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4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4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4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4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4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4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4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4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4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4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4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4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4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4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4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4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4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4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4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4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4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4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4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4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4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4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4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4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4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4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4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4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4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4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4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4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4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4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4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4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4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4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4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4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4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4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4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4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4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4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4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4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4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4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4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4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4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4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4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4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4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4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4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4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4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4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4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4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4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4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4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4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4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4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4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4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4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4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4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4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4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4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4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4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4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4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4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4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4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4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4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4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4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4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4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4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4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4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4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4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4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4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4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4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4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4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4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4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4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4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4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4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4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4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4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4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4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4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4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4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4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4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4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4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4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4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4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4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4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4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4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4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4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4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4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4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4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4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4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4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4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4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4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4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4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4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4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4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4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4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4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4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4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4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4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4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4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4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4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4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4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4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4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4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4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4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4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4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4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4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4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4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4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4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4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4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4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4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4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4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4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4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4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4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4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4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4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4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4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4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4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4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4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4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4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4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4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4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4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4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4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4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4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4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4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4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4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4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4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4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4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4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4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4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4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4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4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4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4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4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4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4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4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4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4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4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4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4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4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4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4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4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4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4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4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4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4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4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4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4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4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4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4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4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4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4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4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4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4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4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4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4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4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4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4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4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4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4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4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4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4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4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4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4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4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4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4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4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4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4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4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4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4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4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4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4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4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4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4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4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4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4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4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4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4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4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4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4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4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4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4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4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4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4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4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4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4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4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4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4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4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4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4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4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4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4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4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4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4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4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4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4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4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4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4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4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4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4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4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4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4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4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4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4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4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4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4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4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4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4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4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4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4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4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4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4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4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4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4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4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4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4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4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4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4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4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4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4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4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4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4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4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4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4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4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4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4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4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4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4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4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4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4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4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4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4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4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4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4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4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4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4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4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4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4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4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4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4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4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4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4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4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4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4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4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4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4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4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4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4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4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4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4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4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4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4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4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4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4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4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4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4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4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4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4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4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4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4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4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4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4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4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4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4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4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4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4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4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4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4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4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4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4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4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4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4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4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4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4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4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4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4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4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4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4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4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4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4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4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4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4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4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4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4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4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4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4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4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4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4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4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4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4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4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4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4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4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4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4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4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4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4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4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4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4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4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4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4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4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4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4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4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4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4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4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4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4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4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4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4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4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4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4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4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4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4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4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4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4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4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4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4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4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4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4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4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4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4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4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4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4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4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4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4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4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4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4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4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4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4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4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4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4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4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4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4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4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4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4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4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4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4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4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4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4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4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4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4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4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4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4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4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4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4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4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4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4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4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4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4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4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4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4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4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4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4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4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4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4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4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4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4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4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4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4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4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4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4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4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4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4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4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4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4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4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4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4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4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4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4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4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4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4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4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4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4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4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4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4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4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4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4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4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4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4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4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4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4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4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4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4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4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4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4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4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4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4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4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4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4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4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4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4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4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4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4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4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4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4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4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4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4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4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4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4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4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4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4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4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4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4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4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4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4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4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4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4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4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4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4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4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4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4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4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4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4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4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4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4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4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4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4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4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4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4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4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4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4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4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4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4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4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4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4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4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4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4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4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4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4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4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4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4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4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4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4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4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4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4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4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4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4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4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4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4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4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4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4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4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4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4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4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4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4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4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4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4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4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4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4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4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4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4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4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4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4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4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4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4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4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4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4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4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4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4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4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4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4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4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4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4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4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4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4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4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4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4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4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4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4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4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4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4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4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4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4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4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4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4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4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4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4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4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4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4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4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4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4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4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4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4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4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4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4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4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4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4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4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4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4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4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4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4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4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4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4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4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4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4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4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4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4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4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4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4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4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4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4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4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4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4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4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4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4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4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4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4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4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4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4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4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4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4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4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4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4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4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4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4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4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4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4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4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4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4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4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4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4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4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4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4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4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4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4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4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4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4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4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4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4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4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4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4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4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4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4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4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4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4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4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4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4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4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4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4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4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4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4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4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4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4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4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4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4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4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4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4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4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4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4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4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4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4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4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4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4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4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4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4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4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4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4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4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4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4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4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4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4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4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4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4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4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4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4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4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4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4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4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4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4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4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4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4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4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4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4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4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4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4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4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4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4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4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4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4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4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4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4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4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4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4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4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4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4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4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4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4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4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4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4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4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4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4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4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4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4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4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4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4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4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4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4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4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4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4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4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4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4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4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4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4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4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4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4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4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4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4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4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4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4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4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4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4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4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4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4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4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4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4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4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4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4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4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4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4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4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4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4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4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4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4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4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4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4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4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4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4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4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4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4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4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4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4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4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4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4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4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4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4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4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4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4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4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4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4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4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4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4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4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4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4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4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4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4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4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4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4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4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4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4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4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4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4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4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4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4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4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4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4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4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4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4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4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4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4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4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4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4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4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4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4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4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4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4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4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4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4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4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4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4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4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4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4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4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4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4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4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4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4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4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4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4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4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4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4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4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4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4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4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4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4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4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4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4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4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4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4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4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4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4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4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4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4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4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4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4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4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4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4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4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4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4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4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4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4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4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4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4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4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4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4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4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4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4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4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4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4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4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4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4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4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4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4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4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4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4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4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4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4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4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4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4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4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4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4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4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4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4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4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4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4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4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4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4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4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4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4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4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4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4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4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4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4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4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4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4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4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4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4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4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4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4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4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4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4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4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4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4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4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4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4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4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4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4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4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4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4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4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4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4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4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4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4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4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4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4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4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4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4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4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4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4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4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4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4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4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4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4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4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4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4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4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4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4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4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4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4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4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4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4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4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4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4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4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4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4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4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4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4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4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4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4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4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4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4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4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4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4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4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4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4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4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4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4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4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4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4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4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4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4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4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4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4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4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4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4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4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4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4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4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4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4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4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4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4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4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4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4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4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4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4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4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4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4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4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4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4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4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4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4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4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4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4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4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4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4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4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4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4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4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4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4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4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4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4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4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4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4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4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4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4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4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4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4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4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4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4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4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4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4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4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4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4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4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4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4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4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4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4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4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4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4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4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4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4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4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4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4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4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4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4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4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4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4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4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4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4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4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2B9F-EB3B-4C66-A44B-1A832B045B84}">
  <dimension ref="A3:I15"/>
  <sheetViews>
    <sheetView workbookViewId="0">
      <selection activeCell="O10" sqref="O10"/>
    </sheetView>
  </sheetViews>
  <sheetFormatPr defaultRowHeight="14.25" x14ac:dyDescent="0.45"/>
  <cols>
    <col min="1" max="1" width="15.9296875" bestFit="1" customWidth="1"/>
    <col min="2" max="2" width="9" bestFit="1" customWidth="1"/>
    <col min="3" max="5" width="6.59765625" bestFit="1" customWidth="1"/>
    <col min="6" max="8" width="7.59765625" bestFit="1" customWidth="1"/>
    <col min="9" max="9" width="6.73046875" bestFit="1" customWidth="1"/>
  </cols>
  <sheetData>
    <row r="3" spans="1:9" x14ac:dyDescent="0.45">
      <c r="A3" s="3" t="s">
        <v>9</v>
      </c>
      <c r="B3" t="s">
        <v>24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45">
      <c r="A4" s="4" t="s">
        <v>11</v>
      </c>
      <c r="B4" s="6"/>
      <c r="C4" s="6"/>
      <c r="D4" s="6"/>
      <c r="E4" s="6"/>
      <c r="F4" s="6"/>
      <c r="G4" s="6"/>
      <c r="H4" s="6"/>
      <c r="I4" s="6"/>
    </row>
    <row r="5" spans="1:9" x14ac:dyDescent="0.45">
      <c r="A5" s="5" t="s">
        <v>12</v>
      </c>
      <c r="B5" s="6">
        <v>274</v>
      </c>
      <c r="C5" s="6">
        <v>230</v>
      </c>
      <c r="D5" s="6">
        <v>175</v>
      </c>
      <c r="E5" s="6">
        <v>104</v>
      </c>
      <c r="F5" s="6">
        <v>42</v>
      </c>
      <c r="G5" s="6">
        <v>22</v>
      </c>
      <c r="H5" s="6">
        <v>9</v>
      </c>
      <c r="I5" s="6">
        <v>19242</v>
      </c>
    </row>
    <row r="6" spans="1:9" x14ac:dyDescent="0.45">
      <c r="A6" s="5" t="s">
        <v>13</v>
      </c>
      <c r="B6" s="6">
        <v>308</v>
      </c>
      <c r="C6" s="6">
        <v>257</v>
      </c>
      <c r="D6" s="6">
        <v>190</v>
      </c>
      <c r="E6" s="6">
        <v>118</v>
      </c>
      <c r="F6" s="6">
        <v>53</v>
      </c>
      <c r="G6" s="6">
        <v>27</v>
      </c>
      <c r="H6" s="6">
        <v>13</v>
      </c>
      <c r="I6" s="6">
        <v>11132</v>
      </c>
    </row>
    <row r="7" spans="1:9" x14ac:dyDescent="0.45">
      <c r="A7" s="5" t="s">
        <v>14</v>
      </c>
      <c r="B7" s="6">
        <v>316</v>
      </c>
      <c r="C7" s="6">
        <v>249</v>
      </c>
      <c r="D7" s="6">
        <v>196</v>
      </c>
      <c r="E7" s="6">
        <v>111</v>
      </c>
      <c r="F7" s="6">
        <v>51</v>
      </c>
      <c r="G7" s="6">
        <v>22</v>
      </c>
      <c r="H7" s="6">
        <v>10</v>
      </c>
      <c r="I7" s="6">
        <v>22121</v>
      </c>
    </row>
    <row r="8" spans="1:9" x14ac:dyDescent="0.45">
      <c r="A8" s="4" t="s">
        <v>15</v>
      </c>
      <c r="B8" s="6"/>
      <c r="C8" s="6"/>
      <c r="D8" s="6"/>
      <c r="E8" s="6"/>
      <c r="F8" s="6"/>
      <c r="G8" s="6"/>
      <c r="H8" s="6"/>
      <c r="I8" s="6"/>
    </row>
    <row r="9" spans="1:9" x14ac:dyDescent="0.45">
      <c r="A9" s="5" t="s">
        <v>16</v>
      </c>
      <c r="B9" s="6">
        <v>300</v>
      </c>
      <c r="C9" s="6">
        <v>233</v>
      </c>
      <c r="D9" s="6">
        <v>171</v>
      </c>
      <c r="E9" s="6">
        <v>107</v>
      </c>
      <c r="F9" s="6">
        <v>53</v>
      </c>
      <c r="G9" s="6">
        <v>27</v>
      </c>
      <c r="H9" s="6">
        <v>9</v>
      </c>
      <c r="I9" s="6">
        <v>55040</v>
      </c>
    </row>
    <row r="10" spans="1:9" x14ac:dyDescent="0.45">
      <c r="A10" s="5" t="s">
        <v>17</v>
      </c>
      <c r="B10" s="6">
        <v>245</v>
      </c>
      <c r="C10" s="6">
        <v>192</v>
      </c>
      <c r="D10" s="6">
        <v>137</v>
      </c>
      <c r="E10" s="6">
        <v>85</v>
      </c>
      <c r="F10" s="6">
        <v>39</v>
      </c>
      <c r="G10" s="6">
        <v>18</v>
      </c>
      <c r="H10" s="6">
        <v>3</v>
      </c>
      <c r="I10" s="6">
        <v>17110</v>
      </c>
    </row>
    <row r="11" spans="1:9" x14ac:dyDescent="0.45">
      <c r="A11" s="5" t="s">
        <v>18</v>
      </c>
      <c r="B11" s="6">
        <v>274</v>
      </c>
      <c r="C11" s="6">
        <v>139</v>
      </c>
      <c r="D11" s="6">
        <v>109</v>
      </c>
      <c r="E11" s="6">
        <v>82</v>
      </c>
      <c r="F11" s="6">
        <v>31</v>
      </c>
      <c r="G11" s="6">
        <v>14</v>
      </c>
      <c r="H11" s="6">
        <v>5</v>
      </c>
      <c r="I11" s="6">
        <v>19242</v>
      </c>
    </row>
    <row r="12" spans="1:9" x14ac:dyDescent="0.45">
      <c r="A12" s="5" t="s">
        <v>19</v>
      </c>
      <c r="B12" s="6">
        <v>250</v>
      </c>
      <c r="C12" s="6">
        <v>202</v>
      </c>
      <c r="D12" s="6">
        <v>151</v>
      </c>
      <c r="E12" s="6">
        <v>88</v>
      </c>
      <c r="F12" s="6">
        <v>44</v>
      </c>
      <c r="G12" s="6">
        <v>25</v>
      </c>
      <c r="H12" s="6">
        <v>11</v>
      </c>
      <c r="I12" s="6">
        <v>17552</v>
      </c>
    </row>
    <row r="13" spans="1:9" x14ac:dyDescent="0.45">
      <c r="A13" s="5" t="s">
        <v>20</v>
      </c>
      <c r="B13" s="6">
        <v>265</v>
      </c>
      <c r="C13" s="6">
        <v>214</v>
      </c>
      <c r="D13" s="6">
        <v>164</v>
      </c>
      <c r="E13" s="6">
        <v>146</v>
      </c>
      <c r="F13" s="6">
        <v>72</v>
      </c>
      <c r="G13" s="6">
        <v>37</v>
      </c>
      <c r="H13" s="6">
        <v>8</v>
      </c>
      <c r="I13" s="6">
        <v>18886</v>
      </c>
    </row>
    <row r="14" spans="1:9" x14ac:dyDescent="0.45">
      <c r="A14" s="5" t="s">
        <v>21</v>
      </c>
      <c r="B14" s="6">
        <v>268</v>
      </c>
      <c r="C14" s="6">
        <v>201</v>
      </c>
      <c r="D14" s="6">
        <v>154</v>
      </c>
      <c r="E14" s="6">
        <v>79</v>
      </c>
      <c r="F14" s="6">
        <v>37</v>
      </c>
      <c r="G14" s="6">
        <v>18</v>
      </c>
      <c r="H14" s="6">
        <v>0</v>
      </c>
      <c r="I14" s="6">
        <v>18878</v>
      </c>
    </row>
    <row r="15" spans="1:9" x14ac:dyDescent="0.45">
      <c r="A15" s="4" t="s">
        <v>10</v>
      </c>
      <c r="B15" s="6">
        <v>2500</v>
      </c>
      <c r="C15" s="6">
        <v>1917</v>
      </c>
      <c r="D15" s="6">
        <v>1447</v>
      </c>
      <c r="E15" s="6">
        <v>920</v>
      </c>
      <c r="F15" s="6">
        <v>422</v>
      </c>
      <c r="G15" s="6">
        <v>210</v>
      </c>
      <c r="H15" s="6">
        <v>68</v>
      </c>
      <c r="I15" s="6">
        <v>199203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7627-39D2-47F2-912F-065F170A0DEC}">
  <dimension ref="A1:T24"/>
  <sheetViews>
    <sheetView tabSelected="1" workbookViewId="0">
      <selection activeCell="L15" sqref="L15"/>
    </sheetView>
  </sheetViews>
  <sheetFormatPr defaultRowHeight="14.25" x14ac:dyDescent="0.45"/>
  <cols>
    <col min="4" max="4" width="9.06640625" customWidth="1"/>
    <col min="8" max="8" width="7.59765625" customWidth="1"/>
    <col min="9" max="9" width="12.3984375" bestFit="1" customWidth="1"/>
    <col min="10" max="10" width="13.86328125" bestFit="1" customWidth="1"/>
    <col min="12" max="12" width="12.59765625" bestFit="1" customWidth="1"/>
    <col min="16" max="16" width="13.796875" bestFit="1" customWidth="1"/>
    <col min="17" max="18" width="13.86328125" bestFit="1" customWidth="1"/>
  </cols>
  <sheetData>
    <row r="1" spans="1:20" ht="14.65" thickBot="1" x14ac:dyDescent="0.5">
      <c r="A1" s="24" t="s">
        <v>22</v>
      </c>
      <c r="B1" s="25" t="s">
        <v>23</v>
      </c>
      <c r="C1" s="25" t="s">
        <v>32</v>
      </c>
      <c r="D1" s="25" t="s">
        <v>33</v>
      </c>
      <c r="E1" s="25" t="s">
        <v>34</v>
      </c>
      <c r="F1" s="25" t="s">
        <v>35</v>
      </c>
      <c r="G1" s="25" t="s">
        <v>36</v>
      </c>
      <c r="H1" s="25" t="s">
        <v>37</v>
      </c>
      <c r="I1" s="25" t="s">
        <v>8</v>
      </c>
      <c r="J1" s="25" t="s">
        <v>25</v>
      </c>
      <c r="K1" s="25" t="s">
        <v>27</v>
      </c>
      <c r="L1" s="25" t="s">
        <v>28</v>
      </c>
      <c r="M1" s="39" t="s">
        <v>29</v>
      </c>
      <c r="N1" s="70" t="s">
        <v>40</v>
      </c>
      <c r="O1" s="71" t="s">
        <v>41</v>
      </c>
      <c r="P1" s="26"/>
      <c r="Q1" s="28" t="s">
        <v>26</v>
      </c>
      <c r="R1" s="26"/>
      <c r="S1" s="26"/>
      <c r="T1" s="26"/>
    </row>
    <row r="2" spans="1:20" ht="14.65" thickBot="1" x14ac:dyDescent="0.5">
      <c r="A2" s="14">
        <v>44105</v>
      </c>
      <c r="B2" s="10">
        <v>274</v>
      </c>
      <c r="C2" s="21">
        <f>B16/B2</f>
        <v>0.83941605839416056</v>
      </c>
      <c r="D2" s="21">
        <f>C16/B2</f>
        <v>0.63868613138686137</v>
      </c>
      <c r="E2" s="21">
        <f>D16/B2</f>
        <v>0.37956204379562042</v>
      </c>
      <c r="F2" s="21">
        <f>E16/B2</f>
        <v>0.15328467153284672</v>
      </c>
      <c r="G2" s="21">
        <f>F16/B2</f>
        <v>8.0291970802919707E-2</v>
      </c>
      <c r="H2" s="21">
        <f>G16/B2</f>
        <v>3.2846715328467155E-2</v>
      </c>
      <c r="I2" s="10">
        <v>19242</v>
      </c>
      <c r="J2" s="34">
        <f>1*(C2/2+D2+E2+F2+G2+H2/2)</f>
        <v>1.687956204379562</v>
      </c>
      <c r="K2" s="52">
        <f>J2*$Q$2</f>
        <v>506.38686131386856</v>
      </c>
      <c r="L2" s="34">
        <f>I2/B2</f>
        <v>70.226277372262771</v>
      </c>
      <c r="M2" s="58">
        <f>K2-L2</f>
        <v>436.16058394160581</v>
      </c>
      <c r="N2" s="72">
        <f>J2*$Q$4</f>
        <v>557.02554744525548</v>
      </c>
      <c r="O2" s="36">
        <f>N2-L2</f>
        <v>486.79927007299273</v>
      </c>
      <c r="Q2" s="29">
        <v>300</v>
      </c>
    </row>
    <row r="3" spans="1:20" x14ac:dyDescent="0.45">
      <c r="A3" s="40">
        <v>44136</v>
      </c>
      <c r="B3" s="41">
        <v>308</v>
      </c>
      <c r="C3" s="42">
        <f>B17/B3</f>
        <v>0.83441558441558439</v>
      </c>
      <c r="D3" s="42">
        <f>C17/B3</f>
        <v>0.61688311688311692</v>
      </c>
      <c r="E3" s="42">
        <f>D17/B3</f>
        <v>0.38311688311688313</v>
      </c>
      <c r="F3" s="42">
        <f>E17/B3</f>
        <v>0.17207792207792208</v>
      </c>
      <c r="G3" s="42">
        <f>F17/B3</f>
        <v>8.7662337662337664E-2</v>
      </c>
      <c r="H3" s="42">
        <f>G17/B3</f>
        <v>4.2207792207792208E-2</v>
      </c>
      <c r="I3" s="49">
        <v>11132</v>
      </c>
      <c r="J3" s="43">
        <f t="shared" ref="J3:J10" si="0">1*(C3/2+D3+E3+F3+G3+H3/2)</f>
        <v>1.698051948051948</v>
      </c>
      <c r="K3" s="53">
        <f t="shared" ref="K3:K11" si="1">J3*$Q$2</f>
        <v>509.41558441558442</v>
      </c>
      <c r="L3" s="43">
        <f t="shared" ref="L3:L10" si="2">I3/B3</f>
        <v>36.142857142857146</v>
      </c>
      <c r="M3" s="59">
        <f t="shared" ref="M3:M10" si="3">K3-L3</f>
        <v>473.27272727272725</v>
      </c>
      <c r="N3" s="72">
        <f t="shared" ref="N3:N11" si="4">J3*$Q$4</f>
        <v>560.35714285714289</v>
      </c>
      <c r="O3" s="36">
        <f t="shared" ref="O3:O11" si="5">N3-L3</f>
        <v>524.21428571428578</v>
      </c>
      <c r="Q3" s="28" t="s">
        <v>42</v>
      </c>
    </row>
    <row r="4" spans="1:20" ht="14.65" thickBot="1" x14ac:dyDescent="0.5">
      <c r="A4" s="17">
        <v>44166</v>
      </c>
      <c r="B4" s="11">
        <v>316</v>
      </c>
      <c r="C4" s="22">
        <f>B18/B4</f>
        <v>0.78797468354430378</v>
      </c>
      <c r="D4" s="22">
        <f>C18/B4</f>
        <v>0.620253164556962</v>
      </c>
      <c r="E4" s="22">
        <f>D18/B4</f>
        <v>0.35126582278481011</v>
      </c>
      <c r="F4" s="22">
        <f>E18/B4</f>
        <v>0.16139240506329114</v>
      </c>
      <c r="G4" s="22">
        <f>F18/B4</f>
        <v>6.9620253164556958E-2</v>
      </c>
      <c r="H4" s="22">
        <f>G18/B4</f>
        <v>3.1645569620253167E-2</v>
      </c>
      <c r="I4" s="11">
        <v>22121</v>
      </c>
      <c r="J4" s="35">
        <f t="shared" si="0"/>
        <v>1.6123417721518987</v>
      </c>
      <c r="K4" s="54">
        <f t="shared" si="1"/>
        <v>483.70253164556959</v>
      </c>
      <c r="L4" s="35">
        <f t="shared" si="2"/>
        <v>70.00316455696202</v>
      </c>
      <c r="M4" s="60">
        <f t="shared" si="3"/>
        <v>413.69936708860757</v>
      </c>
      <c r="N4" s="72">
        <f t="shared" si="4"/>
        <v>532.07278481012656</v>
      </c>
      <c r="O4" s="36">
        <f t="shared" si="5"/>
        <v>462.06962025316454</v>
      </c>
      <c r="Q4" s="74">
        <f>Q2*1.1</f>
        <v>330</v>
      </c>
    </row>
    <row r="5" spans="1:20" x14ac:dyDescent="0.45">
      <c r="A5" s="44">
        <v>44197</v>
      </c>
      <c r="B5" s="45">
        <v>300</v>
      </c>
      <c r="C5" s="46">
        <f>B19/B5</f>
        <v>0.77666666666666662</v>
      </c>
      <c r="D5" s="46">
        <f>C19/B5</f>
        <v>0.56999999999999995</v>
      </c>
      <c r="E5" s="46">
        <f>D19/B5</f>
        <v>0.35666666666666669</v>
      </c>
      <c r="F5" s="46">
        <f>E19/B5</f>
        <v>0.17666666666666667</v>
      </c>
      <c r="G5" s="46">
        <f>F19/B5</f>
        <v>0.09</v>
      </c>
      <c r="H5" s="46">
        <f>G19/B5</f>
        <v>0.03</v>
      </c>
      <c r="I5" s="51">
        <v>55040</v>
      </c>
      <c r="J5" s="47">
        <f t="shared" si="0"/>
        <v>1.5966666666666667</v>
      </c>
      <c r="K5" s="55">
        <f t="shared" si="1"/>
        <v>479</v>
      </c>
      <c r="L5" s="47">
        <f t="shared" si="2"/>
        <v>183.46666666666667</v>
      </c>
      <c r="M5" s="61">
        <f t="shared" si="3"/>
        <v>295.5333333333333</v>
      </c>
      <c r="N5" s="72">
        <f t="shared" si="4"/>
        <v>526.9</v>
      </c>
      <c r="O5" s="36">
        <f t="shared" si="5"/>
        <v>343.43333333333328</v>
      </c>
    </row>
    <row r="6" spans="1:20" x14ac:dyDescent="0.45">
      <c r="A6" s="17">
        <v>44228</v>
      </c>
      <c r="B6" s="11">
        <v>245</v>
      </c>
      <c r="C6" s="22">
        <f>B20/B6</f>
        <v>0.78367346938775506</v>
      </c>
      <c r="D6" s="22">
        <f>C20/B6</f>
        <v>0.5591836734693878</v>
      </c>
      <c r="E6" s="22">
        <f>D20/B6</f>
        <v>0.34693877551020408</v>
      </c>
      <c r="F6" s="22">
        <f>E20/B6</f>
        <v>0.15918367346938775</v>
      </c>
      <c r="G6" s="22">
        <f>F20/B6</f>
        <v>7.3469387755102047E-2</v>
      </c>
      <c r="H6" s="22">
        <f>G20/B6</f>
        <v>1.2244897959183673E-2</v>
      </c>
      <c r="I6" s="11">
        <v>17110</v>
      </c>
      <c r="J6" s="35">
        <f t="shared" si="0"/>
        <v>1.536734693877551</v>
      </c>
      <c r="K6" s="54">
        <f t="shared" si="1"/>
        <v>461.0204081632653</v>
      </c>
      <c r="L6" s="35">
        <f t="shared" si="2"/>
        <v>69.836734693877546</v>
      </c>
      <c r="M6" s="60">
        <f t="shared" si="3"/>
        <v>391.18367346938777</v>
      </c>
      <c r="N6" s="72">
        <f t="shared" si="4"/>
        <v>507.12244897959181</v>
      </c>
      <c r="O6" s="36">
        <f t="shared" si="5"/>
        <v>437.28571428571428</v>
      </c>
    </row>
    <row r="7" spans="1:20" x14ac:dyDescent="0.45">
      <c r="A7" s="44">
        <v>44256</v>
      </c>
      <c r="B7" s="45">
        <v>274</v>
      </c>
      <c r="C7" s="50">
        <f>B21/B7</f>
        <v>0.50729927007299269</v>
      </c>
      <c r="D7" s="46">
        <f>C21/B7</f>
        <v>0.3978102189781022</v>
      </c>
      <c r="E7" s="46">
        <f>D21/B7</f>
        <v>0.29927007299270075</v>
      </c>
      <c r="F7" s="46">
        <f>E21/B7</f>
        <v>0.11313868613138686</v>
      </c>
      <c r="G7" s="46">
        <f>F21/B7</f>
        <v>5.1094890510948905E-2</v>
      </c>
      <c r="H7" s="46">
        <f>G21/B7</f>
        <v>1.824817518248175E-2</v>
      </c>
      <c r="I7" s="45">
        <v>19242</v>
      </c>
      <c r="J7" s="47">
        <f t="shared" si="0"/>
        <v>1.1240875912408759</v>
      </c>
      <c r="K7" s="55">
        <f t="shared" si="1"/>
        <v>337.22627737226276</v>
      </c>
      <c r="L7" s="47">
        <f t="shared" si="2"/>
        <v>70.226277372262771</v>
      </c>
      <c r="M7" s="61">
        <f t="shared" si="3"/>
        <v>267</v>
      </c>
      <c r="N7" s="72">
        <f t="shared" si="4"/>
        <v>370.94890510948903</v>
      </c>
      <c r="O7" s="36">
        <f t="shared" si="5"/>
        <v>300.72262773722628</v>
      </c>
      <c r="R7" s="63"/>
    </row>
    <row r="8" spans="1:20" x14ac:dyDescent="0.45">
      <c r="A8" s="17">
        <v>44287</v>
      </c>
      <c r="B8" s="11">
        <v>250</v>
      </c>
      <c r="C8" s="22">
        <f>B22/B8</f>
        <v>0.80800000000000005</v>
      </c>
      <c r="D8" s="22">
        <f>C22/B8</f>
        <v>0.60399999999999998</v>
      </c>
      <c r="E8" s="22">
        <f>D22/B8</f>
        <v>0.35199999999999998</v>
      </c>
      <c r="F8" s="22">
        <f>E22/B8</f>
        <v>0.17599999999999999</v>
      </c>
      <c r="G8" s="22">
        <f>F22/B8</f>
        <v>0.1</v>
      </c>
      <c r="H8" s="22">
        <f>G22/B8</f>
        <v>4.3999999999999997E-2</v>
      </c>
      <c r="I8" s="11">
        <v>17552</v>
      </c>
      <c r="J8" s="35">
        <f t="shared" si="0"/>
        <v>1.6579999999999999</v>
      </c>
      <c r="K8" s="54">
        <f t="shared" si="1"/>
        <v>497.4</v>
      </c>
      <c r="L8" s="35">
        <f t="shared" si="2"/>
        <v>70.207999999999998</v>
      </c>
      <c r="M8" s="60">
        <f t="shared" si="3"/>
        <v>427.19200000000001</v>
      </c>
      <c r="N8" s="72">
        <f t="shared" si="4"/>
        <v>547.14</v>
      </c>
      <c r="O8" s="36">
        <f t="shared" si="5"/>
        <v>476.93200000000002</v>
      </c>
      <c r="R8" s="63"/>
    </row>
    <row r="9" spans="1:20" x14ac:dyDescent="0.45">
      <c r="A9" s="40">
        <v>44317</v>
      </c>
      <c r="B9" s="41">
        <v>265</v>
      </c>
      <c r="C9" s="42">
        <f>B23/B9</f>
        <v>0.8075471698113208</v>
      </c>
      <c r="D9" s="42">
        <f>C23/B9</f>
        <v>0.61886792452830186</v>
      </c>
      <c r="E9" s="48">
        <f>D23/B9</f>
        <v>0.55094339622641508</v>
      </c>
      <c r="F9" s="42">
        <f>E23/B9</f>
        <v>0.27169811320754716</v>
      </c>
      <c r="G9" s="42">
        <f>F23/B9</f>
        <v>0.13962264150943396</v>
      </c>
      <c r="H9" s="42">
        <f>G23/B9</f>
        <v>3.0188679245283019E-2</v>
      </c>
      <c r="I9" s="41">
        <v>18886</v>
      </c>
      <c r="J9" s="43">
        <f t="shared" si="0"/>
        <v>1.9999999999999998</v>
      </c>
      <c r="K9" s="53">
        <f t="shared" si="1"/>
        <v>599.99999999999989</v>
      </c>
      <c r="L9" s="43">
        <f t="shared" si="2"/>
        <v>71.26792452830189</v>
      </c>
      <c r="M9" s="59">
        <f t="shared" si="3"/>
        <v>528.73207547169795</v>
      </c>
      <c r="N9" s="72">
        <f t="shared" si="4"/>
        <v>659.99999999999989</v>
      </c>
      <c r="O9" s="36">
        <f t="shared" si="5"/>
        <v>588.73207547169795</v>
      </c>
    </row>
    <row r="10" spans="1:20" ht="14.65" thickBot="1" x14ac:dyDescent="0.5">
      <c r="A10" s="18">
        <v>44348</v>
      </c>
      <c r="B10" s="12">
        <v>268</v>
      </c>
      <c r="C10" s="23">
        <f>B24/B10</f>
        <v>0.75</v>
      </c>
      <c r="D10" s="23">
        <f>C24/B10</f>
        <v>0.57462686567164178</v>
      </c>
      <c r="E10" s="23">
        <f>D24/B10</f>
        <v>0.29477611940298509</v>
      </c>
      <c r="F10" s="23">
        <f>E24/B10</f>
        <v>0.13805970149253732</v>
      </c>
      <c r="G10" s="23">
        <f>F24/B10</f>
        <v>6.7164179104477612E-2</v>
      </c>
      <c r="H10" s="23">
        <f>G24/B10</f>
        <v>3.3058048916257868E-2</v>
      </c>
      <c r="I10" s="12">
        <v>18878</v>
      </c>
      <c r="J10" s="37">
        <f t="shared" si="0"/>
        <v>1.4661558901297707</v>
      </c>
      <c r="K10" s="56">
        <f t="shared" si="1"/>
        <v>439.8467670389312</v>
      </c>
      <c r="L10" s="37">
        <f t="shared" si="2"/>
        <v>70.440298507462686</v>
      </c>
      <c r="M10" s="62">
        <f t="shared" si="3"/>
        <v>369.40646853146853</v>
      </c>
      <c r="N10" s="73">
        <f t="shared" si="4"/>
        <v>483.83144374282432</v>
      </c>
      <c r="O10" s="38">
        <f t="shared" si="5"/>
        <v>413.39114523536165</v>
      </c>
    </row>
    <row r="11" spans="1:20" ht="14.65" thickBot="1" x14ac:dyDescent="0.5">
      <c r="A11" s="5"/>
      <c r="B11" s="6"/>
      <c r="C11" s="30">
        <f>SUMPRODUCT(C2:C10,$B$2:$B$10)/SUM($B$2:$B$10)</f>
        <v>0.76680000000000004</v>
      </c>
      <c r="D11" s="31">
        <f t="shared" ref="D11:H11" si="6">SUMPRODUCT(D2:D10,$B$2:$B$10)/SUM($B$2:$B$10)</f>
        <v>0.57879999999999998</v>
      </c>
      <c r="E11" s="31">
        <f t="shared" si="6"/>
        <v>0.36799999999999999</v>
      </c>
      <c r="F11" s="31">
        <f t="shared" si="6"/>
        <v>0.16880000000000001</v>
      </c>
      <c r="G11" s="31">
        <f t="shared" si="6"/>
        <v>8.4000000000000005E-2</v>
      </c>
      <c r="H11" s="32">
        <f t="shared" si="6"/>
        <v>3.0743822843822842E-2</v>
      </c>
      <c r="I11" s="27"/>
      <c r="J11" s="33">
        <f>1*(C11/2+D11+E11+F11+G11+H11/2)</f>
        <v>1.5983719114219117</v>
      </c>
      <c r="K11" s="57">
        <f t="shared" si="1"/>
        <v>479.51157342657353</v>
      </c>
      <c r="O11" s="7"/>
    </row>
    <row r="14" spans="1:20" ht="14.65" thickBot="1" x14ac:dyDescent="0.5"/>
    <row r="15" spans="1:20" ht="14.65" thickBot="1" x14ac:dyDescent="0.5">
      <c r="A15" s="13" t="s">
        <v>24</v>
      </c>
      <c r="B15" s="8" t="s">
        <v>2</v>
      </c>
      <c r="C15" s="8" t="s">
        <v>3</v>
      </c>
      <c r="D15" s="8" t="s">
        <v>4</v>
      </c>
      <c r="E15" s="8" t="s">
        <v>5</v>
      </c>
      <c r="F15" s="8" t="s">
        <v>6</v>
      </c>
      <c r="G15" s="9" t="s">
        <v>7</v>
      </c>
    </row>
    <row r="16" spans="1:20" ht="14.65" thickBot="1" x14ac:dyDescent="0.5">
      <c r="A16" s="14">
        <v>44105</v>
      </c>
      <c r="B16" s="15">
        <v>230</v>
      </c>
      <c r="C16" s="15">
        <v>175</v>
      </c>
      <c r="D16" s="15">
        <v>104</v>
      </c>
      <c r="E16" s="15">
        <v>42</v>
      </c>
      <c r="F16" s="15">
        <v>22</v>
      </c>
      <c r="G16" s="16">
        <v>9</v>
      </c>
    </row>
    <row r="17" spans="1:10" ht="14.65" thickBot="1" x14ac:dyDescent="0.5">
      <c r="A17" s="17">
        <v>44136</v>
      </c>
      <c r="B17" s="15">
        <v>257</v>
      </c>
      <c r="C17" s="15">
        <v>190</v>
      </c>
      <c r="D17" s="15">
        <v>118</v>
      </c>
      <c r="E17" s="15">
        <v>53</v>
      </c>
      <c r="F17" s="15">
        <v>27</v>
      </c>
      <c r="G17" s="16">
        <v>13</v>
      </c>
      <c r="I17" s="68" t="s">
        <v>30</v>
      </c>
      <c r="J17" s="69"/>
    </row>
    <row r="18" spans="1:10" x14ac:dyDescent="0.45">
      <c r="A18" s="17">
        <v>44166</v>
      </c>
      <c r="B18" s="15">
        <v>249</v>
      </c>
      <c r="C18" s="15">
        <v>196</v>
      </c>
      <c r="D18" s="15">
        <v>111</v>
      </c>
      <c r="E18" s="15">
        <v>51</v>
      </c>
      <c r="F18" s="15">
        <v>22</v>
      </c>
      <c r="G18" s="16">
        <v>10</v>
      </c>
      <c r="I18" s="64" t="s">
        <v>39</v>
      </c>
      <c r="J18" s="67">
        <f>SUMPRODUCT(B2:B10,M2:M10)</f>
        <v>999575.93356643361</v>
      </c>
    </row>
    <row r="19" spans="1:10" x14ac:dyDescent="0.45">
      <c r="A19" s="17">
        <v>44197</v>
      </c>
      <c r="B19" s="15">
        <v>233</v>
      </c>
      <c r="C19" s="15">
        <v>171</v>
      </c>
      <c r="D19" s="15">
        <v>107</v>
      </c>
      <c r="E19" s="15">
        <v>53</v>
      </c>
      <c r="F19" s="15">
        <v>27</v>
      </c>
      <c r="G19" s="16">
        <v>9</v>
      </c>
      <c r="I19" s="64" t="s">
        <v>38</v>
      </c>
      <c r="J19" s="65">
        <f>SUMPRODUCT(B2:B10,O2:O10)</f>
        <v>1119453.826923077</v>
      </c>
    </row>
    <row r="20" spans="1:10" ht="14.65" thickBot="1" x14ac:dyDescent="0.5">
      <c r="A20" s="17">
        <v>44228</v>
      </c>
      <c r="B20" s="15">
        <v>192</v>
      </c>
      <c r="C20" s="15">
        <v>137</v>
      </c>
      <c r="D20" s="15">
        <v>85</v>
      </c>
      <c r="E20" s="15">
        <v>39</v>
      </c>
      <c r="F20" s="15">
        <v>18</v>
      </c>
      <c r="G20" s="16">
        <v>3</v>
      </c>
      <c r="I20" s="66" t="s">
        <v>31</v>
      </c>
      <c r="J20" s="75">
        <f>J19/J18-1</f>
        <v>0.11992875111441048</v>
      </c>
    </row>
    <row r="21" spans="1:10" x14ac:dyDescent="0.45">
      <c r="A21" s="17">
        <v>44256</v>
      </c>
      <c r="B21" s="15">
        <v>139</v>
      </c>
      <c r="C21" s="15">
        <v>109</v>
      </c>
      <c r="D21" s="15">
        <v>82</v>
      </c>
      <c r="E21" s="15">
        <v>31</v>
      </c>
      <c r="F21" s="15">
        <v>14</v>
      </c>
      <c r="G21" s="16">
        <v>5</v>
      </c>
    </row>
    <row r="22" spans="1:10" x14ac:dyDescent="0.45">
      <c r="A22" s="17">
        <v>44287</v>
      </c>
      <c r="B22" s="15">
        <v>202</v>
      </c>
      <c r="C22" s="15">
        <v>151</v>
      </c>
      <c r="D22" s="15">
        <v>88</v>
      </c>
      <c r="E22" s="15">
        <v>44</v>
      </c>
      <c r="F22" s="15">
        <v>25</v>
      </c>
      <c r="G22" s="16">
        <v>11</v>
      </c>
    </row>
    <row r="23" spans="1:10" x14ac:dyDescent="0.45">
      <c r="A23" s="17">
        <v>44317</v>
      </c>
      <c r="B23" s="15">
        <v>214</v>
      </c>
      <c r="C23" s="15">
        <v>164</v>
      </c>
      <c r="D23" s="15">
        <v>146</v>
      </c>
      <c r="E23" s="15">
        <v>72</v>
      </c>
      <c r="F23" s="15">
        <v>37</v>
      </c>
      <c r="G23" s="16">
        <v>8</v>
      </c>
    </row>
    <row r="24" spans="1:10" ht="14.65" thickBot="1" x14ac:dyDescent="0.5">
      <c r="A24" s="18">
        <v>44348</v>
      </c>
      <c r="B24" s="19">
        <v>201</v>
      </c>
      <c r="C24" s="19">
        <v>154</v>
      </c>
      <c r="D24" s="19">
        <v>79</v>
      </c>
      <c r="E24" s="19">
        <v>37</v>
      </c>
      <c r="F24" s="19">
        <v>18</v>
      </c>
      <c r="G24" s="20">
        <f>SUMPRODUCT(G16:G23,B16:B23)/SUM(B16:B23)</f>
        <v>8.8595571095571088</v>
      </c>
    </row>
  </sheetData>
  <mergeCells count="1">
    <mergeCell ref="I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Свод</vt:lpstr>
      <vt:lpstr>Решение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shika</cp:lastModifiedBy>
  <dcterms:created xsi:type="dcterms:W3CDTF">2015-06-05T18:19:34Z</dcterms:created>
  <dcterms:modified xsi:type="dcterms:W3CDTF">2023-06-29T14:42:45Z</dcterms:modified>
</cp:coreProperties>
</file>