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vitor\Documents\GitHub\tcc-effisegnet\results\"/>
    </mc:Choice>
  </mc:AlternateContent>
  <xr:revisionPtr revIDLastSave="0" documentId="13_ncr:1_{925DFA2D-7FC6-4F42-9A8A-F00D75379017}" xr6:coauthVersionLast="36" xr6:coauthVersionMax="36" xr10:uidLastSave="{00000000-0000-0000-0000-000000000000}"/>
  <bookViews>
    <workbookView xWindow="0" yWindow="0" windowWidth="21570" windowHeight="7830" activeTab="1" xr2:uid="{00000000-000D-0000-FFFF-FFFF00000000}"/>
  </bookViews>
  <sheets>
    <sheet name="v3" sheetId="5" r:id="rId1"/>
    <sheet name="v3_calc" sheetId="6" r:id="rId2"/>
    <sheet name="v2" sheetId="1" r:id="rId3"/>
    <sheet name="v2_calc" sheetId="2" r:id="rId4"/>
    <sheet name="v1" sheetId="3" r:id="rId5"/>
    <sheet name="v1_calc" sheetId="4" r:id="rId6"/>
  </sheets>
  <calcPr calcId="191029"/>
</workbook>
</file>

<file path=xl/calcChain.xml><?xml version="1.0" encoding="utf-8"?>
<calcChain xmlns="http://schemas.openxmlformats.org/spreadsheetml/2006/main">
  <c r="C6" i="6" l="1"/>
  <c r="C5" i="6"/>
  <c r="C4" i="6"/>
  <c r="C3" i="6"/>
  <c r="C2" i="6"/>
  <c r="B6" i="6"/>
  <c r="E6" i="6" s="1"/>
  <c r="B5" i="6"/>
  <c r="B4" i="6"/>
  <c r="B3" i="6"/>
  <c r="E3" i="6" s="1"/>
  <c r="B2" i="6"/>
  <c r="E5" i="6"/>
  <c r="E4" i="6"/>
  <c r="C6" i="4"/>
  <c r="B6" i="4"/>
  <c r="E6" i="4" s="1"/>
  <c r="C5" i="4"/>
  <c r="B5" i="4"/>
  <c r="E5" i="4" s="1"/>
  <c r="C4" i="4"/>
  <c r="B4" i="4"/>
  <c r="E4" i="4" s="1"/>
  <c r="C3" i="4"/>
  <c r="B3" i="4"/>
  <c r="E3" i="4" s="1"/>
  <c r="E7" i="4" s="1"/>
  <c r="C2" i="4"/>
  <c r="B2" i="4"/>
  <c r="C6" i="2"/>
  <c r="B6" i="2"/>
  <c r="E6" i="2" s="1"/>
  <c r="C5" i="2"/>
  <c r="B5" i="2"/>
  <c r="E5" i="2" s="1"/>
  <c r="C4" i="2"/>
  <c r="B4" i="2"/>
  <c r="E4" i="2" s="1"/>
  <c r="C3" i="2"/>
  <c r="B3" i="2"/>
  <c r="E3" i="2" s="1"/>
  <c r="E7" i="2" s="1"/>
  <c r="C2" i="2"/>
  <c r="B2" i="2"/>
  <c r="E7" i="6" l="1"/>
</calcChain>
</file>

<file path=xl/sharedStrings.xml><?xml version="1.0" encoding="utf-8"?>
<sst xmlns="http://schemas.openxmlformats.org/spreadsheetml/2006/main" count="58" uniqueCount="19">
  <si>
    <t>N fold</t>
  </si>
  <si>
    <t>test_loss</t>
  </si>
  <si>
    <t>test_accuracy</t>
  </si>
  <si>
    <t>test_recall</t>
  </si>
  <si>
    <t>test_precision</t>
  </si>
  <si>
    <t>test_iou</t>
  </si>
  <si>
    <t>test_f1</t>
  </si>
  <si>
    <t>Métricas</t>
  </si>
  <si>
    <t>Média</t>
  </si>
  <si>
    <t>DP</t>
  </si>
  <si>
    <t>Kvasir-SEG</t>
  </si>
  <si>
    <t>Diferença</t>
  </si>
  <si>
    <t>Accuracy</t>
  </si>
  <si>
    <t>n/a</t>
  </si>
  <si>
    <t>Recall</t>
  </si>
  <si>
    <t>Precision</t>
  </si>
  <si>
    <t>IoU</t>
  </si>
  <si>
    <t>Dice</t>
  </si>
  <si>
    <t>test_dice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</si>
</sst>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"/>
    <numFmt numFmtId="165" formatCode="0.00000"/>
    <numFmt numFmtId="166" formatCode="0.000"/>
    <numFmt numFmtId="167" formatCode="0.000000000000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1"/>
      <color rgb="FF3F3F3F"/>
      <name val="Arial"/>
      <family val="2"/>
      <scheme val="minor"/>
    </font>
    <font>
      <sz val="8"/>
      <color rgb="FF000000"/>
      <name val="Times New Roman"/>
      <family val="1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9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56854"/>
      </right>
      <top style="thin">
        <color rgb="FF284E3F"/>
      </top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356854"/>
      </left>
      <right style="thin">
        <color indexed="6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indexed="64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indexed="64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indexed="64"/>
      </right>
      <top style="thin">
        <color rgb="FFF6F8F9"/>
      </top>
      <bottom style="thin">
        <color rgb="FF284E3F"/>
      </bottom>
      <diagonal/>
    </border>
    <border>
      <left/>
      <right style="thin">
        <color indexed="64"/>
      </right>
      <top/>
      <bottom/>
      <diagonal/>
    </border>
    <border>
      <left style="thin">
        <color rgb="FF284E3F"/>
      </left>
      <right/>
      <top style="thin">
        <color rgb="FF284E3F"/>
      </top>
      <bottom style="thin">
        <color rgb="FF284E3F"/>
      </bottom>
      <diagonal/>
    </border>
    <border>
      <left style="thin">
        <color rgb="FF284E3F"/>
      </left>
      <right/>
      <top style="thin">
        <color rgb="FFFFFFFF"/>
      </top>
      <bottom style="thin">
        <color rgb="FFFFFFFF"/>
      </bottom>
      <diagonal/>
    </border>
    <border>
      <left style="thin">
        <color rgb="FF284E3F"/>
      </left>
      <right/>
      <top style="thin">
        <color rgb="FFF6F8F9"/>
      </top>
      <bottom style="thin">
        <color rgb="FFF6F8F9"/>
      </bottom>
      <diagonal/>
    </border>
    <border>
      <left/>
      <right/>
      <top/>
      <bottom style="thin">
        <color indexed="64"/>
      </bottom>
      <diagonal/>
    </border>
    <border>
      <left style="thin">
        <color rgb="FF284E3F"/>
      </left>
      <right/>
      <top style="thin">
        <color rgb="FFF6F8F9"/>
      </top>
      <bottom style="thin">
        <color indexed="64"/>
      </bottom>
      <diagonal/>
    </border>
    <border>
      <left/>
      <right style="thin">
        <color rgb="FFF6F8F9"/>
      </right>
      <top style="thin">
        <color rgb="FFF6F8F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4" fillId="0" borderId="6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166" fontId="0" fillId="0" borderId="0" xfId="0" applyNumberFormat="1"/>
    <xf numFmtId="0" fontId="7" fillId="0" borderId="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0" xfId="0" applyFont="1"/>
    <xf numFmtId="0" fontId="8" fillId="0" borderId="2" xfId="0" applyFont="1" applyBorder="1" applyAlignment="1">
      <alignment horizontal="left" vertical="center"/>
    </xf>
    <xf numFmtId="0" fontId="9" fillId="0" borderId="0" xfId="0" applyFont="1"/>
    <xf numFmtId="166" fontId="5" fillId="2" borderId="13" xfId="0" applyNumberFormat="1" applyFont="1" applyFill="1" applyBorder="1"/>
    <xf numFmtId="0" fontId="2" fillId="0" borderId="14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0" fillId="0" borderId="21" xfId="0" applyBorder="1"/>
    <xf numFmtId="0" fontId="2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/>
    <xf numFmtId="0" fontId="1" fillId="0" borderId="26" xfId="0" applyFont="1" applyBorder="1" applyAlignment="1">
      <alignment vertical="center"/>
    </xf>
    <xf numFmtId="167" fontId="4" fillId="0" borderId="0" xfId="0" applyNumberFormat="1" applyFont="1" applyAlignment="1">
      <alignment vertical="center"/>
    </xf>
    <xf numFmtId="167" fontId="1" fillId="0" borderId="15" xfId="0" applyNumberFormat="1" applyFont="1" applyBorder="1" applyAlignment="1">
      <alignment vertical="center"/>
    </xf>
    <xf numFmtId="167" fontId="1" fillId="0" borderId="5" xfId="0" applyNumberFormat="1" applyFont="1" applyBorder="1" applyAlignment="1">
      <alignment vertical="center"/>
    </xf>
    <xf numFmtId="167" fontId="7" fillId="0" borderId="18" xfId="0" applyNumberFormat="1" applyFont="1" applyBorder="1" applyAlignment="1">
      <alignment vertical="center"/>
    </xf>
    <xf numFmtId="167" fontId="1" fillId="0" borderId="16" xfId="0" applyNumberFormat="1" applyFont="1" applyBorder="1" applyAlignment="1">
      <alignment vertical="center"/>
    </xf>
    <xf numFmtId="167" fontId="1" fillId="0" borderId="8" xfId="0" applyNumberFormat="1" applyFont="1" applyBorder="1" applyAlignment="1">
      <alignment vertical="center"/>
    </xf>
    <xf numFmtId="167" fontId="7" fillId="0" borderId="19" xfId="0" applyNumberFormat="1" applyFont="1" applyBorder="1" applyAlignment="1">
      <alignment vertical="center"/>
    </xf>
    <xf numFmtId="167" fontId="4" fillId="0" borderId="25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vertical="center"/>
    </xf>
    <xf numFmtId="167" fontId="1" fillId="0" borderId="11" xfId="0" applyNumberFormat="1" applyFont="1" applyBorder="1" applyAlignment="1">
      <alignment vertical="center"/>
    </xf>
    <xf numFmtId="167" fontId="7" fillId="0" borderId="20" xfId="0" applyNumberFormat="1" applyFont="1" applyBorder="1" applyAlignment="1">
      <alignment vertical="center"/>
    </xf>
    <xf numFmtId="164" fontId="0" fillId="0" borderId="0" xfId="0" applyNumberForma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6" fillId="0" borderId="0" xfId="0" applyNumberFormat="1" applyFont="1"/>
    <xf numFmtId="0" fontId="10" fillId="0" borderId="28" xfId="0" applyFont="1" applyBorder="1" applyAlignment="1">
      <alignment horizontal="center" vertical="top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Arial"/>
        <family val="2"/>
        <scheme val="minor"/>
      </font>
      <numFmt numFmtId="166" formatCode="0.000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4" formatCode="0.0000"/>
    </dxf>
    <dxf>
      <font>
        <strike val="0"/>
        <condense val="0"/>
        <extend val="0"/>
        <outline val="0"/>
        <shadow val="0"/>
        <vertAlign val="baseline"/>
        <sz val="8"/>
        <color rgb="FF000000"/>
        <name val="Times New Roman"/>
        <family val="1"/>
      </font>
      <numFmt numFmtId="164" formatCode="0.0000"/>
      <alignment horizontal="general" vertical="bottom"/>
    </dxf>
    <dxf>
      <numFmt numFmtId="165" formatCode="0.00000"/>
    </dxf>
    <dxf>
      <numFmt numFmtId="164" formatCode="0.0000"/>
    </dxf>
    <dxf>
      <font>
        <strike val="0"/>
        <outline val="0"/>
        <shadow val="0"/>
        <vertAlign val="baseline"/>
        <sz val="10"/>
        <color theme="0"/>
        <name val="Arial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rgb="FF3F3F3F"/>
        <name val="Arial"/>
        <family val="2"/>
        <scheme val="minor"/>
      </font>
      <numFmt numFmtId="166" formatCode="0.000"/>
      <fill>
        <patternFill patternType="solid">
          <fgColor indexed="64"/>
          <bgColor rgb="FFF2F2F2"/>
        </patternFill>
      </fill>
      <alignment horizontal="general" vertical="bottom"/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Times New Roman"/>
        <family val="1"/>
      </font>
      <numFmt numFmtId="164" formatCode="0.0000"/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8"/>
        <color rgb="FF000000"/>
        <name val="Times New Roman"/>
        <family val="1"/>
      </font>
      <numFmt numFmtId="164" formatCode="0.0000"/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  <scheme val="minor"/>
      </font>
      <numFmt numFmtId="165" formatCode="0.00000"/>
      <alignment horizontal="general" vertical="bottom"/>
    </dxf>
    <dxf>
      <numFmt numFmtId="165" formatCode="0.00000"/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  <scheme val="minor"/>
      </font>
      <numFmt numFmtId="164" formatCode="0.0000"/>
      <alignment horizontal="general" vertical="bottom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rgb="FF3F3F3F"/>
        <name val="Arial"/>
        <family val="2"/>
        <scheme val="minor"/>
      </font>
      <numFmt numFmtId="166" formatCode="0.000"/>
      <fill>
        <patternFill patternType="solid">
          <fgColor indexed="64"/>
          <bgColor rgb="FFF2F2F2"/>
        </patternFill>
      </fill>
      <alignment horizontal="general" vertical="bottom"/>
      <border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strike val="0"/>
        <condense val="0"/>
        <extend val="0"/>
        <outline val="0"/>
        <shadow val="0"/>
        <vertAlign val="baseline"/>
        <sz val="8"/>
        <color rgb="FF000000"/>
        <name val="Times New Roman"/>
        <family val="1"/>
      </font>
      <numFmt numFmtId="164" formatCode="0.0000"/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8"/>
        <color rgb="FF000000"/>
        <name val="Times New Roman"/>
        <family val="1"/>
      </font>
      <numFmt numFmtId="164" formatCode="0.0000"/>
      <alignment horizontal="general" vertical="bottom"/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  <scheme val="minor"/>
      </font>
      <numFmt numFmtId="165" formatCode="0.00000"/>
      <alignment horizontal="general" vertical="bottom"/>
    </dxf>
    <dxf>
      <numFmt numFmtId="165" formatCode="0.00000"/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"/>
        <family val="2"/>
        <scheme val="minor"/>
      </font>
      <numFmt numFmtId="164" formatCode="0.0000"/>
      <alignment horizontal="general" vertical="bottom"/>
    </dxf>
    <dxf>
      <numFmt numFmtId="164" formatCode="0.0000"/>
    </dxf>
    <dxf>
      <font>
        <strike val="0"/>
        <outline val="0"/>
        <shadow val="0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vertAlign val="baseline"/>
        <sz val="10"/>
        <color theme="1" tint="0.499984740745262"/>
        <name val="Arial"/>
        <family val="2"/>
        <scheme val="minor"/>
      </font>
    </dxf>
    <dxf>
      <font>
        <strike val="0"/>
        <outline val="0"/>
        <shadow val="0"/>
        <vertAlign val="baseline"/>
        <sz val="10"/>
        <color auto="1"/>
        <name val="Arial"/>
        <scheme val="minor"/>
      </font>
    </dxf>
    <dxf>
      <font>
        <strike val="0"/>
        <outline val="0"/>
        <shadow val="0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vertAlign val="baseline"/>
        <sz val="10"/>
        <color auto="1"/>
        <name val="Arial"/>
        <scheme val="minor"/>
      </font>
      <numFmt numFmtId="167" formatCode="0.000000000000000"/>
      <border outline="0">
        <right style="thin">
          <color indexed="64"/>
        </right>
      </border>
    </dxf>
    <dxf>
      <numFmt numFmtId="167" formatCode="0.000000000000000"/>
    </dxf>
    <dxf>
      <numFmt numFmtId="167" formatCode="0.000000000000000"/>
    </dxf>
    <dxf>
      <numFmt numFmtId="167" formatCode="0.000000000000000"/>
    </dxf>
    <dxf>
      <numFmt numFmtId="167" formatCode="0.000000000000000"/>
    </dxf>
    <dxf>
      <font>
        <strike val="0"/>
        <outline val="0"/>
        <shadow val="0"/>
        <vertAlign val="baseline"/>
        <sz val="10"/>
        <color theme="1" tint="0.499984740745262"/>
        <name val="Arial"/>
        <family val="2"/>
        <scheme val="minor"/>
      </font>
      <numFmt numFmtId="167" formatCode="0.000000000000000"/>
      <alignment horizontal="general" vertical="center"/>
    </dxf>
    <dxf>
      <font>
        <strike val="0"/>
        <outline val="0"/>
        <shadow val="0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9" defaultPivotStyle="PivotStyleLight16">
    <tableStyle name="Sheet1-style" pivot="0" count="3" xr9:uid="{00000000-0011-0000-FFFF-FFFF00000000}">
      <tableStyleElement type="headerRow" dxfId="39"/>
      <tableStyleElement type="firstRowStripe" dxfId="38"/>
      <tableStyleElement type="secondRow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D9523-C9D1-484C-B12F-2088C75EB15E}" name="TabelaV3" displayName="TabelaV3" ref="A1:G11" totalsRowShown="0" headerRowDxfId="15" headerRowBorderDxfId="16" tableBorderDxfId="17">
  <autoFilter ref="A1:G11" xr:uid="{CD43A314-C391-44A4-A6CA-C25326F7BF7D}"/>
  <tableColumns count="7">
    <tableColumn id="1" xr3:uid="{B6A06327-D815-4920-86BD-0D6C1815233C}" name="N fold"/>
    <tableColumn id="2" xr3:uid="{E2ED9484-18E3-4D20-B248-7A16B4C2452F}" name="test_loss"/>
    <tableColumn id="3" xr3:uid="{D24BE850-906E-497E-B93E-B0D6C6154604}" name="test_accuracy"/>
    <tableColumn id="4" xr3:uid="{A7B2409D-6572-47EC-8468-CB2B17C7899C}" name="test_recall"/>
    <tableColumn id="5" xr3:uid="{A429F5EF-5E09-4042-A0FD-8BB603F86CD3}" name="test_precision"/>
    <tableColumn id="6" xr3:uid="{1ABC194D-AFF9-4118-991D-04E9F9144802}" name="test_iou"/>
    <tableColumn id="7" xr3:uid="{31A3A000-BC6C-429C-A431-7E0567A3E534}" name="test_f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D3AF3-D93F-4A42-99F5-C01851B517F9}" name="Tabela257" displayName="Tabela257" ref="A1:E7" totalsRowCount="1" headerRowDxfId="7">
  <autoFilter ref="A1:E6" xr:uid="{00000000-0009-0000-0100-000002000000}"/>
  <tableColumns count="5">
    <tableColumn id="1" xr3:uid="{415C4FA8-B320-42BF-A613-DE9F51E04A7B}" name="Métricas"/>
    <tableColumn id="2" xr3:uid="{740D8A92-E9AB-488D-B972-76A4ADDDEDA7}" name="Média" dataDxfId="6" totalsRowDxfId="3"/>
    <tableColumn id="3" xr3:uid="{5D11FE8B-D63E-45B9-978F-333BA150874E}" name="DP" dataDxfId="5" totalsRowDxfId="2">
      <calculatedColumnFormula>STDEV(Table1[test_accuracy])</calculatedColumnFormula>
    </tableColumn>
    <tableColumn id="4" xr3:uid="{E8110B6A-BD9A-4FEB-A8DA-BD4FE656069B}" name="Kvasir-SEG" dataDxfId="4" totalsRowDxfId="1"/>
    <tableColumn id="5" xr3:uid="{AAF75CDD-104F-4446-9523-62386BA8B846}" name="Diferença" totalsRowFunction="custom" totalsRowDxfId="0">
      <totalsRowFormula>MEDIAN(E3:E6)</totalsRowFormula>
    </tableColumn>
  </tableColumns>
  <tableStyleInfo name="Sheet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V2" displayName="TableV2" ref="A1:G11" headerRowDxfId="36">
  <tableColumns count="7">
    <tableColumn id="1" xr3:uid="{00000000-0010-0000-0000-000001000000}" name="N fold"/>
    <tableColumn id="8" xr3:uid="{00000000-0010-0000-0000-000008000000}" name="test_loss" dataDxfId="35"/>
    <tableColumn id="2" xr3:uid="{00000000-0010-0000-0000-000002000000}" name="test_accuracy" dataDxfId="34"/>
    <tableColumn id="3" xr3:uid="{00000000-0010-0000-0000-000003000000}" name="test_recall" dataDxfId="33"/>
    <tableColumn id="4" xr3:uid="{00000000-0010-0000-0000-000004000000}" name="test_precision" dataDxfId="32"/>
    <tableColumn id="5" xr3:uid="{00000000-0010-0000-0000-000005000000}" name="test_iou" dataDxfId="31"/>
    <tableColumn id="7" xr3:uid="{00000000-0010-0000-0000-000007000000}" name="test_f1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5" displayName="Tabela25" ref="A1:E7" totalsRowCount="1" headerRowDxfId="29">
  <autoFilter ref="A1:E6" xr:uid="{00000000-0009-0000-0100-000002000000}"/>
  <tableColumns count="5">
    <tableColumn id="1" xr3:uid="{00000000-0010-0000-0100-000001000000}" name="Métricas"/>
    <tableColumn id="2" xr3:uid="{00000000-0010-0000-0100-000002000000}" name="Média" dataDxfId="14" totalsRowDxfId="13"/>
    <tableColumn id="3" xr3:uid="{00000000-0010-0000-0100-000003000000}" name="DP" dataDxfId="12" totalsRowDxfId="11">
      <calculatedColumnFormula>STDEV(Table1[test_accuracy])</calculatedColumnFormula>
    </tableColumn>
    <tableColumn id="4" xr3:uid="{00000000-0010-0000-0100-000004000000}" name="Kvasir-SEG" dataDxfId="10" totalsRowDxfId="9"/>
    <tableColumn id="5" xr3:uid="{00000000-0010-0000-0100-000005000000}" name="Diferença" totalsRowFunction="custom" totalsRowDxfId="8">
      <totalsRowFormula>MEDIAN(E3:E6)</totalsRowFormula>
    </tableColumn>
  </tableColumns>
  <tableStyleInfo name="Sheet1-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H11" headerRowDxfId="28">
  <tableColumns count="8">
    <tableColumn id="1" xr3:uid="{00000000-0010-0000-0200-000001000000}" name="N fold"/>
    <tableColumn id="2" xr3:uid="{00000000-0010-0000-0200-000002000000}" name="test_accuracy"/>
    <tableColumn id="3" xr3:uid="{00000000-0010-0000-0200-000003000000}" name="test_recall"/>
    <tableColumn id="4" xr3:uid="{00000000-0010-0000-0200-000004000000}" name="test_precision"/>
    <tableColumn id="5" xr3:uid="{00000000-0010-0000-0200-000005000000}" name="test_iou"/>
    <tableColumn id="6" xr3:uid="{00000000-0010-0000-0200-000006000000}" name="test_dice"/>
    <tableColumn id="7" xr3:uid="{00000000-0010-0000-0200-000007000000}" name="test_f1" dataDxfId="27"/>
    <tableColumn id="8" xr3:uid="{00000000-0010-0000-0200-000008000000}" name="test_loss" dataDxfId="26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" displayName="Tabela2" ref="A1:E7" totalsRowCount="1" headerRowDxfId="25">
  <autoFilter ref="A1:E6" xr:uid="{00000000-0009-0000-0100-000004000000}"/>
  <tableColumns count="5">
    <tableColumn id="1" xr3:uid="{00000000-0010-0000-0300-000001000000}" name="Métricas"/>
    <tableColumn id="2" xr3:uid="{00000000-0010-0000-0300-000002000000}" name="Média" dataDxfId="24" totalsRowDxfId="23"/>
    <tableColumn id="3" xr3:uid="{00000000-0010-0000-0300-000003000000}" name="DP" dataDxfId="22" totalsRowDxfId="21">
      <calculatedColumnFormula>STDEV(Table1[test_accuracy])</calculatedColumnFormula>
    </tableColumn>
    <tableColumn id="4" xr3:uid="{00000000-0010-0000-0300-000004000000}" name="Kvasir-SEG" dataDxfId="20" totalsRowDxfId="19"/>
    <tableColumn id="5" xr3:uid="{00000000-0010-0000-0300-000005000000}" name="Diferença" totalsRowFunction="custom" totalsRowDxfId="18">
      <totalsRowFormula>MEDIAN(E3:E6)</totalsRowFormula>
    </tableColumn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zoomScale="115" zoomScaleNormal="115" workbookViewId="0">
      <selection activeCell="C9" sqref="C9"/>
    </sheetView>
  </sheetViews>
  <sheetFormatPr defaultRowHeight="12.75" x14ac:dyDescent="0.2"/>
  <cols>
    <col min="2" max="2" width="10.7109375" customWidth="1"/>
    <col min="3" max="3" width="15.42578125" customWidth="1"/>
    <col min="4" max="4" width="12.42578125" customWidth="1"/>
    <col min="5" max="5" width="15.5703125" customWidth="1"/>
    <col min="6" max="6" width="10.140625" customWidth="1"/>
  </cols>
  <sheetData>
    <row r="1" spans="1:7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</row>
    <row r="2" spans="1:7" x14ac:dyDescent="0.2">
      <c r="A2">
        <v>1</v>
      </c>
      <c r="B2">
        <v>0.35570722818374628</v>
      </c>
      <c r="C2">
        <v>0.95755463838577271</v>
      </c>
      <c r="D2">
        <v>0.88193494081497192</v>
      </c>
      <c r="E2">
        <v>0.88350671529769897</v>
      </c>
      <c r="F2">
        <v>0.76226741075515747</v>
      </c>
      <c r="G2">
        <v>0.88272011280059814</v>
      </c>
    </row>
    <row r="3" spans="1:7" x14ac:dyDescent="0.2">
      <c r="A3">
        <v>2</v>
      </c>
      <c r="B3">
        <v>0.3071325421333313</v>
      </c>
      <c r="C3">
        <v>0.96090859174728394</v>
      </c>
      <c r="D3">
        <v>0.87903052568435669</v>
      </c>
      <c r="E3">
        <v>0.91839116811752319</v>
      </c>
      <c r="F3">
        <v>0.80200904607772827</v>
      </c>
      <c r="G3">
        <v>0.89827984571456909</v>
      </c>
    </row>
    <row r="4" spans="1:7" x14ac:dyDescent="0.2">
      <c r="A4">
        <v>3</v>
      </c>
      <c r="B4">
        <v>0.28470501303672791</v>
      </c>
      <c r="C4">
        <v>0.96224522590637207</v>
      </c>
      <c r="D4">
        <v>0.88602709770202637</v>
      </c>
      <c r="E4">
        <v>0.92649179697036743</v>
      </c>
      <c r="F4">
        <v>0.81412303447723389</v>
      </c>
      <c r="G4">
        <v>0.9058077335357666</v>
      </c>
    </row>
    <row r="5" spans="1:7" x14ac:dyDescent="0.2">
      <c r="A5">
        <v>4</v>
      </c>
      <c r="B5">
        <v>0.37161868810653692</v>
      </c>
      <c r="C5">
        <v>0.95481234788894653</v>
      </c>
      <c r="D5">
        <v>0.86002939939498901</v>
      </c>
      <c r="E5">
        <v>0.90955281257629395</v>
      </c>
      <c r="F5">
        <v>0.78697633743286133</v>
      </c>
      <c r="G5">
        <v>0.8840981125831604</v>
      </c>
    </row>
    <row r="6" spans="1:7" x14ac:dyDescent="0.2">
      <c r="A6">
        <v>5</v>
      </c>
      <c r="B6">
        <v>0.32196030020713812</v>
      </c>
      <c r="C6">
        <v>0.95925998687744141</v>
      </c>
      <c r="D6">
        <v>0.91063874959945679</v>
      </c>
      <c r="E6">
        <v>0.89565646648406982</v>
      </c>
      <c r="F6">
        <v>0.81129622459411621</v>
      </c>
      <c r="G6">
        <v>0.90308547019958496</v>
      </c>
    </row>
    <row r="7" spans="1:7" x14ac:dyDescent="0.2">
      <c r="A7">
        <v>6</v>
      </c>
      <c r="B7">
        <v>0.38178595900535578</v>
      </c>
      <c r="C7">
        <v>0.95826441049575806</v>
      </c>
      <c r="D7">
        <v>0.89218157529830933</v>
      </c>
      <c r="E7">
        <v>0.87416321039199829</v>
      </c>
      <c r="F7">
        <v>0.76887392997741699</v>
      </c>
      <c r="G7">
        <v>0.88308048248291016</v>
      </c>
    </row>
    <row r="8" spans="1:7" x14ac:dyDescent="0.2">
      <c r="A8">
        <v>7</v>
      </c>
      <c r="B8">
        <v>0.32824614644050598</v>
      </c>
      <c r="C8">
        <v>0.95667058229446411</v>
      </c>
      <c r="D8">
        <v>0.87587696313858032</v>
      </c>
      <c r="E8">
        <v>0.9136732816696167</v>
      </c>
      <c r="F8">
        <v>0.79962104558944702</v>
      </c>
      <c r="G8">
        <v>0.89437597990036011</v>
      </c>
    </row>
    <row r="9" spans="1:7" x14ac:dyDescent="0.2">
      <c r="A9">
        <v>8</v>
      </c>
      <c r="B9">
        <v>0.36032217741012568</v>
      </c>
      <c r="C9">
        <v>0.9526437520980835</v>
      </c>
      <c r="D9">
        <v>0.85230189561843872</v>
      </c>
      <c r="E9">
        <v>0.89783048629760742</v>
      </c>
      <c r="F9">
        <v>0.77581077814102173</v>
      </c>
      <c r="G9">
        <v>0.87447398900985718</v>
      </c>
    </row>
    <row r="10" spans="1:7" x14ac:dyDescent="0.2">
      <c r="A10">
        <v>9</v>
      </c>
      <c r="B10">
        <v>0.29015430808067322</v>
      </c>
      <c r="C10">
        <v>0.96116787195205688</v>
      </c>
      <c r="D10">
        <v>0.89937931299209595</v>
      </c>
      <c r="E10">
        <v>0.91762399673461914</v>
      </c>
      <c r="F10">
        <v>0.8297455906867981</v>
      </c>
      <c r="G10">
        <v>0.90841007232666016</v>
      </c>
    </row>
    <row r="11" spans="1:7" x14ac:dyDescent="0.2">
      <c r="A11">
        <v>10</v>
      </c>
      <c r="B11">
        <v>0.28965738415718079</v>
      </c>
      <c r="C11">
        <v>0.96103429794311523</v>
      </c>
      <c r="D11">
        <v>0.90044665336608887</v>
      </c>
      <c r="E11">
        <v>0.91214513778686523</v>
      </c>
      <c r="F11">
        <v>0.82335931062698364</v>
      </c>
      <c r="G11">
        <v>0.90625816583633423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BC2-8D42-40BD-9972-FD7033CDA49F}">
  <dimension ref="A1:E16"/>
  <sheetViews>
    <sheetView tabSelected="1" zoomScale="130" zoomScaleNormal="130" workbookViewId="0">
      <selection activeCell="B7" sqref="B7"/>
    </sheetView>
  </sheetViews>
  <sheetFormatPr defaultRowHeight="12.75" x14ac:dyDescent="0.2"/>
  <cols>
    <col min="1" max="1" width="10.42578125" style="30" bestFit="1" customWidth="1"/>
    <col min="2" max="2" width="8.28515625" style="30" bestFit="1" customWidth="1"/>
    <col min="3" max="3" width="7.5703125" style="30" bestFit="1" customWidth="1"/>
    <col min="4" max="4" width="12.85546875" style="30" bestFit="1" customWidth="1"/>
    <col min="5" max="5" width="11" style="30" bestFit="1" customWidth="1"/>
    <col min="6" max="16384" width="9.140625" style="30"/>
  </cols>
  <sheetData>
    <row r="1" spans="1:5" ht="15" customHeight="1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5" ht="15" customHeight="1" x14ac:dyDescent="0.2">
      <c r="A2" s="30" t="s">
        <v>12</v>
      </c>
      <c r="B2" s="43">
        <f>AVERAGE(TabelaV3[test_accuracy])</f>
        <v>0.9584561705589294</v>
      </c>
      <c r="C2" s="44">
        <f>STDEV(TabelaV3[test_accuracy])</f>
        <v>3.0933082916565846E-3</v>
      </c>
      <c r="D2" s="45" t="s">
        <v>13</v>
      </c>
      <c r="E2" s="45" t="s">
        <v>13</v>
      </c>
    </row>
    <row r="3" spans="1:5" ht="15" customHeight="1" x14ac:dyDescent="0.2">
      <c r="A3" s="30" t="s">
        <v>14</v>
      </c>
      <c r="B3" s="43">
        <f>AVERAGE(TabelaV3[test_recall])</f>
        <v>0.8837847113609314</v>
      </c>
      <c r="C3" s="44">
        <f>STDEV(TabelaV3[test_recall])</f>
        <v>1.8139967688819796E-2</v>
      </c>
      <c r="D3" s="43">
        <v>0.93679999999999997</v>
      </c>
      <c r="E3" s="15">
        <f>(Tabela257[[#This Row],[Kvasir-SEG]]-Tabela257[[#This Row],[Média]])/Tabela257[[#This Row],[Kvasir-SEG]]</f>
        <v>5.6591896497724781E-2</v>
      </c>
    </row>
    <row r="4" spans="1:5" ht="15" customHeight="1" x14ac:dyDescent="0.2">
      <c r="A4" s="30" t="s">
        <v>15</v>
      </c>
      <c r="B4" s="43">
        <f>AVERAGE(TabelaV3[test_precision])</f>
        <v>0.90490350723266599</v>
      </c>
      <c r="C4" s="44">
        <f>STDEV(TabelaV3[test_precision])</f>
        <v>1.6663573855584105E-2</v>
      </c>
      <c r="D4" s="43">
        <v>0.94750000000000001</v>
      </c>
      <c r="E4" s="15">
        <f>Tabela257[[#This Row],[Kvasir-SEG]]-Tabela257[[#This Row],[Média]]</f>
        <v>4.2596492767334015E-2</v>
      </c>
    </row>
    <row r="5" spans="1:5" ht="15" customHeight="1" x14ac:dyDescent="0.2">
      <c r="A5" s="30" t="s">
        <v>16</v>
      </c>
      <c r="B5" s="43">
        <f>AVERAGE(TabelaV3[test_iou])</f>
        <v>0.79740827083587651</v>
      </c>
      <c r="C5" s="44">
        <f>STDEV(TabelaV3[test_iou])</f>
        <v>2.3194459084882584E-2</v>
      </c>
      <c r="D5" s="43">
        <v>0.87939999999999996</v>
      </c>
      <c r="E5" s="15">
        <f>Tabela257[[#This Row],[Kvasir-SEG]]-Tabela257[[#This Row],[Média]]</f>
        <v>8.199172916412345E-2</v>
      </c>
    </row>
    <row r="6" spans="1:5" ht="15" customHeight="1" x14ac:dyDescent="0.2">
      <c r="A6" s="30" t="s">
        <v>17</v>
      </c>
      <c r="B6" s="43">
        <f>AVERAGE(TabelaV3[test_f1])</f>
        <v>0.89405899643898012</v>
      </c>
      <c r="C6" s="44">
        <f>STDEV(TabelaV3[test_f1])</f>
        <v>1.2129344519240819E-2</v>
      </c>
      <c r="D6" s="43">
        <v>0.9304</v>
      </c>
      <c r="E6" s="15">
        <f>Tabela257[[#This Row],[Kvasir-SEG]]-Tabela257[[#This Row],[Média]]</f>
        <v>3.634100356101988E-2</v>
      </c>
    </row>
    <row r="7" spans="1:5" ht="15" customHeight="1" x14ac:dyDescent="0.25">
      <c r="B7" s="46"/>
      <c r="C7" s="44"/>
      <c r="D7" s="47"/>
      <c r="E7" s="22">
        <f>MEDIAN(E3:E6)</f>
        <v>4.9594194632529398E-2</v>
      </c>
    </row>
    <row r="9" spans="1:5" x14ac:dyDescent="0.2">
      <c r="E9" s="10"/>
    </row>
    <row r="16" spans="1:5" x14ac:dyDescent="0.2">
      <c r="C16" s="21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4"/>
  <sheetViews>
    <sheetView zoomScale="115" zoomScaleNormal="115" workbookViewId="0">
      <pane ySplit="1" topLeftCell="A2" activePane="bottomLeft" state="frozen"/>
      <selection pane="bottomLeft" activeCell="A8" sqref="A8"/>
    </sheetView>
  </sheetViews>
  <sheetFormatPr defaultColWidth="12.5703125" defaultRowHeight="15.75" customHeight="1" x14ac:dyDescent="0.2"/>
  <cols>
    <col min="1" max="1" width="13.28515625" style="30" customWidth="1"/>
    <col min="2" max="2" width="17.85546875" style="25" bestFit="1" customWidth="1"/>
    <col min="3" max="3" width="19" style="30" customWidth="1"/>
    <col min="4" max="4" width="17.85546875" style="30" bestFit="1" customWidth="1"/>
    <col min="5" max="5" width="19.140625" style="30" customWidth="1"/>
    <col min="6" max="6" width="17.85546875" style="30" bestFit="1" customWidth="1"/>
    <col min="7" max="7" width="17.85546875" style="19" bestFit="1" customWidth="1"/>
    <col min="14" max="14" width="12.5703125" style="30" bestFit="1" customWidth="1"/>
  </cols>
  <sheetData>
    <row r="1" spans="1:11" ht="12.75" customHeight="1" x14ac:dyDescent="0.2">
      <c r="A1" s="26" t="s">
        <v>0</v>
      </c>
      <c r="B1" s="29" t="s">
        <v>1</v>
      </c>
      <c r="C1" s="23" t="s">
        <v>2</v>
      </c>
      <c r="D1" s="9" t="s">
        <v>3</v>
      </c>
      <c r="E1" s="9" t="s">
        <v>4</v>
      </c>
      <c r="F1" s="9" t="s">
        <v>5</v>
      </c>
      <c r="G1" s="24" t="s">
        <v>6</v>
      </c>
    </row>
    <row r="2" spans="1:11" ht="12.75" customHeight="1" x14ac:dyDescent="0.2">
      <c r="A2" s="27">
        <v>1</v>
      </c>
      <c r="B2" s="32">
        <v>0.45442831516265803</v>
      </c>
      <c r="C2" s="33">
        <v>0.95318001508712702</v>
      </c>
      <c r="D2" s="34">
        <v>0.90170240402221602</v>
      </c>
      <c r="E2" s="34">
        <v>0.84913325309753396</v>
      </c>
      <c r="F2" s="34">
        <v>0.74975812435150102</v>
      </c>
      <c r="G2" s="35">
        <v>0.87462860345840399</v>
      </c>
    </row>
    <row r="3" spans="1:11" ht="12.75" customHeight="1" x14ac:dyDescent="0.2">
      <c r="A3" s="28">
        <v>2</v>
      </c>
      <c r="B3" s="32">
        <v>0.37072920799255299</v>
      </c>
      <c r="C3" s="36">
        <v>0.95816010236740101</v>
      </c>
      <c r="D3" s="37">
        <v>0.87582379579544001</v>
      </c>
      <c r="E3" s="37">
        <v>0.907848060131073</v>
      </c>
      <c r="F3" s="37">
        <v>0.78651756048202504</v>
      </c>
      <c r="G3" s="38">
        <v>0.89154845476150502</v>
      </c>
    </row>
    <row r="4" spans="1:11" ht="12.75" customHeight="1" x14ac:dyDescent="0.2">
      <c r="A4" s="27">
        <v>3</v>
      </c>
      <c r="B4" s="32">
        <v>0.33314904570579501</v>
      </c>
      <c r="C4" s="33">
        <v>0.96178025007247903</v>
      </c>
      <c r="D4" s="34">
        <v>0.90849924087524403</v>
      </c>
      <c r="E4" s="34">
        <v>0.905295550823211</v>
      </c>
      <c r="F4" s="34">
        <v>0.81302207708358698</v>
      </c>
      <c r="G4" s="35">
        <v>0.90689456462860096</v>
      </c>
    </row>
    <row r="5" spans="1:11" ht="12.75" customHeight="1" x14ac:dyDescent="0.2">
      <c r="A5" s="28">
        <v>4</v>
      </c>
      <c r="B5" s="32">
        <v>0.39268881082534701</v>
      </c>
      <c r="C5" s="36">
        <v>0.95456421375274603</v>
      </c>
      <c r="D5" s="37">
        <v>0.88373941183090199</v>
      </c>
      <c r="E5" s="37">
        <v>0.88888567686080899</v>
      </c>
      <c r="F5" s="37">
        <v>0.78841674327850297</v>
      </c>
      <c r="G5" s="38">
        <v>0.88630509376525801</v>
      </c>
    </row>
    <row r="6" spans="1:11" ht="12.75" customHeight="1" x14ac:dyDescent="0.2">
      <c r="A6" s="27">
        <v>5</v>
      </c>
      <c r="B6" s="32">
        <v>0.37464591860771101</v>
      </c>
      <c r="C6" s="33">
        <v>0.95693588256835904</v>
      </c>
      <c r="D6" s="34">
        <v>0.91604906320571899</v>
      </c>
      <c r="E6" s="34">
        <v>0.88192069530487005</v>
      </c>
      <c r="F6" s="34">
        <v>0.80195122957229603</v>
      </c>
      <c r="G6" s="35">
        <v>0.89866095781326205</v>
      </c>
    </row>
    <row r="7" spans="1:11" ht="12.75" customHeight="1" x14ac:dyDescent="0.2">
      <c r="A7" s="28">
        <v>6</v>
      </c>
      <c r="B7" s="32">
        <v>0.44935667514800998</v>
      </c>
      <c r="C7" s="36">
        <v>0.956132471561431</v>
      </c>
      <c r="D7" s="37">
        <v>0.89274841547012296</v>
      </c>
      <c r="E7" s="37">
        <v>0.86354815959930398</v>
      </c>
      <c r="F7" s="37">
        <v>0.75525349378585804</v>
      </c>
      <c r="G7" s="38">
        <v>0.87790554761886597</v>
      </c>
    </row>
    <row r="8" spans="1:11" ht="15.75" customHeight="1" x14ac:dyDescent="0.2">
      <c r="A8" s="27">
        <v>7</v>
      </c>
      <c r="B8" s="32">
        <v>0.34385660290718001</v>
      </c>
      <c r="C8" s="33">
        <v>0.95579653978347701</v>
      </c>
      <c r="D8" s="34">
        <v>0.87745755910873402</v>
      </c>
      <c r="E8" s="34">
        <v>0.90837252140045099</v>
      </c>
      <c r="F8" s="34">
        <v>0.793737173080444</v>
      </c>
      <c r="G8" s="35">
        <v>0.892647445201873</v>
      </c>
    </row>
    <row r="9" spans="1:11" ht="12.75" customHeight="1" x14ac:dyDescent="0.2">
      <c r="A9" s="28">
        <v>8</v>
      </c>
      <c r="B9" s="32">
        <v>0.41091114282607999</v>
      </c>
      <c r="C9" s="36">
        <v>0.94939321279525701</v>
      </c>
      <c r="D9" s="37">
        <v>0.86789399385452204</v>
      </c>
      <c r="E9" s="37">
        <v>0.87026995420455899</v>
      </c>
      <c r="F9" s="37">
        <v>0.76411652565002397</v>
      </c>
      <c r="G9" s="38">
        <v>0.86908036470413197</v>
      </c>
      <c r="K9" s="10"/>
    </row>
    <row r="10" spans="1:11" ht="12.75" customHeight="1" x14ac:dyDescent="0.2">
      <c r="A10" s="27">
        <v>9</v>
      </c>
      <c r="B10" s="32">
        <v>0.32749462127685502</v>
      </c>
      <c r="C10" s="33">
        <v>0.95869755744934004</v>
      </c>
      <c r="D10" s="34">
        <v>0.90525692701339699</v>
      </c>
      <c r="E10" s="34">
        <v>0.90218055248260498</v>
      </c>
      <c r="F10" s="34">
        <v>0.82250267267227095</v>
      </c>
      <c r="G10" s="35">
        <v>0.90371608734130804</v>
      </c>
    </row>
    <row r="11" spans="1:11" ht="12.75" customHeight="1" x14ac:dyDescent="0.2">
      <c r="A11" s="31">
        <v>10</v>
      </c>
      <c r="B11" s="39">
        <v>0.31437999010085999</v>
      </c>
      <c r="C11" s="40">
        <v>0.96128457784652699</v>
      </c>
      <c r="D11" s="41">
        <v>0.90805256366729703</v>
      </c>
      <c r="E11" s="41">
        <v>0.90697348117828303</v>
      </c>
      <c r="F11" s="41">
        <v>0.82487988471984797</v>
      </c>
      <c r="G11" s="42">
        <v>0.90751272439956598</v>
      </c>
    </row>
    <row r="14" spans="1:11" ht="15.75" customHeight="1" x14ac:dyDescent="0.2">
      <c r="E14" s="10"/>
    </row>
  </sheetData>
  <dataValidations count="1">
    <dataValidation type="custom" showDropDown="1" sqref="A2:G11" xr:uid="{00000000-0002-0000-0000-000000000000}">
      <formula1>AND(ISNUMBER(A2),(NOT(OR(NOT(ISERROR(DATEVALUE(A2))), AND(ISNUMBER(A2), LEFT(CELL("format", A2))="D")))))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zoomScale="130" zoomScaleNormal="130" workbookViewId="0">
      <selection activeCell="B3" sqref="B3"/>
    </sheetView>
  </sheetViews>
  <sheetFormatPr defaultRowHeight="12.75" x14ac:dyDescent="0.2"/>
  <cols>
    <col min="1" max="1" width="10.42578125" style="30" bestFit="1" customWidth="1"/>
    <col min="2" max="2" width="8.28515625" style="30" bestFit="1" customWidth="1"/>
    <col min="3" max="3" width="7.5703125" style="30" bestFit="1" customWidth="1"/>
    <col min="4" max="4" width="12.85546875" style="30" bestFit="1" customWidth="1"/>
    <col min="5" max="5" width="11" style="30" bestFit="1" customWidth="1"/>
  </cols>
  <sheetData>
    <row r="1" spans="1:5" ht="15" customHeight="1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5" ht="15" customHeight="1" x14ac:dyDescent="0.2">
      <c r="A2" t="s">
        <v>12</v>
      </c>
      <c r="B2" s="43">
        <f>AVERAGE(TableV2[test_accuracy])</f>
        <v>0.95659248232841443</v>
      </c>
      <c r="C2" s="44">
        <f>STDEV(TableV2[test_accuracy])</f>
        <v>3.717358895672956E-3</v>
      </c>
      <c r="D2" s="45" t="s">
        <v>13</v>
      </c>
      <c r="E2" s="45" t="s">
        <v>13</v>
      </c>
    </row>
    <row r="3" spans="1:5" ht="15" customHeight="1" x14ac:dyDescent="0.2">
      <c r="A3" t="s">
        <v>14</v>
      </c>
      <c r="B3" s="43">
        <f>AVERAGE(TableV2[test_recall])</f>
        <v>0.89372233748435936</v>
      </c>
      <c r="C3" s="44">
        <f>STDEV(TableV2[test_recall])</f>
        <v>1.6571510454920786E-2</v>
      </c>
      <c r="D3" s="43">
        <v>0.93679999999999997</v>
      </c>
      <c r="E3" s="15">
        <f>(Tabela25[[#This Row],[Kvasir-SEG]]-Tabela25[[#This Row],[Média]])/Tabela25[[#This Row],[Kvasir-SEG]]</f>
        <v>4.5983841284842661E-2</v>
      </c>
    </row>
    <row r="4" spans="1:5" ht="15" customHeight="1" x14ac:dyDescent="0.2">
      <c r="A4" t="s">
        <v>15</v>
      </c>
      <c r="B4" s="43">
        <f>AVERAGE(TableV2[test_precision])</f>
        <v>0.88844279050826991</v>
      </c>
      <c r="C4" s="44">
        <f>STDEV(TableV2[test_precision])</f>
        <v>2.1416128466900657E-2</v>
      </c>
      <c r="D4" s="43">
        <v>0.94750000000000001</v>
      </c>
      <c r="E4" s="15">
        <f>Tabela25[[#This Row],[Kvasir-SEG]]-Tabela25[[#This Row],[Média]]</f>
        <v>5.90572094917301E-2</v>
      </c>
    </row>
    <row r="5" spans="1:5" ht="15" customHeight="1" x14ac:dyDescent="0.2">
      <c r="A5" t="s">
        <v>16</v>
      </c>
      <c r="B5" s="43">
        <f>AVERAGE(TableV2[test_iou])</f>
        <v>0.79001554846763578</v>
      </c>
      <c r="C5" s="44">
        <f>STDEV(TableV2[test_iou])</f>
        <v>2.6814504028385668E-2</v>
      </c>
      <c r="D5" s="43">
        <v>0.87939999999999996</v>
      </c>
      <c r="E5" s="15">
        <f>Tabela25[[#This Row],[Kvasir-SEG]]-Tabela25[[#This Row],[Média]]</f>
        <v>8.9384451532364184E-2</v>
      </c>
    </row>
    <row r="6" spans="1:5" ht="15" customHeight="1" x14ac:dyDescent="0.2">
      <c r="A6" t="s">
        <v>17</v>
      </c>
      <c r="B6" s="43">
        <f>AVERAGE(TableV2[test_f1])</f>
        <v>0.89088998436927758</v>
      </c>
      <c r="C6" s="44">
        <f>STDEV(TableV2[test_f1])</f>
        <v>1.3705595416903277E-2</v>
      </c>
      <c r="D6" s="43">
        <v>0.9304</v>
      </c>
      <c r="E6" s="15">
        <f>Tabela25[[#This Row],[Kvasir-SEG]]-Tabela25[[#This Row],[Média]]</f>
        <v>3.9510015630722428E-2</v>
      </c>
    </row>
    <row r="7" spans="1:5" ht="15" customHeight="1" x14ac:dyDescent="0.25">
      <c r="B7" s="46"/>
      <c r="C7" s="44"/>
      <c r="D7" s="47"/>
      <c r="E7" s="22">
        <f>MEDIAN(E3:E6)</f>
        <v>5.2520525388286381E-2</v>
      </c>
    </row>
    <row r="9" spans="1:5" x14ac:dyDescent="0.2">
      <c r="E9" s="10"/>
    </row>
    <row r="16" spans="1:5" x14ac:dyDescent="0.2">
      <c r="C16" s="21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5"/>
  <sheetViews>
    <sheetView topLeftCell="B1" zoomScale="115" zoomScaleNormal="115" workbookViewId="0">
      <pane ySplit="1" topLeftCell="A2" activePane="bottomLeft" state="frozen"/>
      <selection pane="bottomLeft" activeCell="F15" sqref="F15"/>
    </sheetView>
  </sheetViews>
  <sheetFormatPr defaultColWidth="12.5703125" defaultRowHeight="15.75" customHeight="1" x14ac:dyDescent="0.2"/>
  <cols>
    <col min="1" max="1" width="13.28515625" style="30" customWidth="1"/>
    <col min="2" max="2" width="19" style="30" customWidth="1"/>
    <col min="3" max="3" width="16.42578125" style="30" customWidth="1"/>
    <col min="4" max="4" width="19.140625" style="30" customWidth="1"/>
    <col min="5" max="5" width="14.5703125" style="30" customWidth="1"/>
    <col min="6" max="6" width="15.42578125" style="30" customWidth="1"/>
    <col min="7" max="7" width="13.85546875" style="19" customWidth="1"/>
    <col min="8" max="8" width="15.42578125" style="30" customWidth="1"/>
    <col min="14" max="14" width="12.5703125" style="30" bestFit="1" customWidth="1"/>
  </cols>
  <sheetData>
    <row r="1" spans="1:12" ht="12.75" customHeight="1" x14ac:dyDescent="0.2">
      <c r="A1" s="8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20" t="s">
        <v>18</v>
      </c>
      <c r="G1" s="9" t="s">
        <v>6</v>
      </c>
      <c r="H1" s="14" t="s">
        <v>1</v>
      </c>
    </row>
    <row r="2" spans="1:12" ht="12.75" customHeight="1" x14ac:dyDescent="0.2">
      <c r="A2" s="3">
        <v>1</v>
      </c>
      <c r="B2" s="4">
        <v>0.95308142900466897</v>
      </c>
      <c r="C2" s="4">
        <v>0.875649094581604</v>
      </c>
      <c r="D2" s="4">
        <v>0.86327540874481201</v>
      </c>
      <c r="E2" s="4">
        <v>0.74154651165008501</v>
      </c>
      <c r="F2" s="4">
        <v>0.83632951974868697</v>
      </c>
      <c r="G2" s="16">
        <v>0.86941820383071899</v>
      </c>
      <c r="H2" s="11">
        <v>0.45632398128509499</v>
      </c>
    </row>
    <row r="3" spans="1:12" ht="12.75" customHeight="1" x14ac:dyDescent="0.2">
      <c r="A3" s="1">
        <v>2</v>
      </c>
      <c r="B3" s="2">
        <v>0.96208959817886297</v>
      </c>
      <c r="C3" s="2">
        <v>0.87313073873519897</v>
      </c>
      <c r="D3" s="2">
        <v>0.917460978031158</v>
      </c>
      <c r="E3" s="2">
        <v>0.80147498846053999</v>
      </c>
      <c r="F3" s="2">
        <v>0.886846423149108</v>
      </c>
      <c r="G3" s="17">
        <v>0.89474707841873102</v>
      </c>
      <c r="H3" s="12">
        <v>0.37093949317932101</v>
      </c>
    </row>
    <row r="4" spans="1:12" ht="12.75" customHeight="1" x14ac:dyDescent="0.2">
      <c r="A4" s="3">
        <v>3</v>
      </c>
      <c r="B4" s="4">
        <v>0.95524036884307795</v>
      </c>
      <c r="C4" s="4">
        <v>0.87518084049224798</v>
      </c>
      <c r="D4" s="4">
        <v>0.92251294851303101</v>
      </c>
      <c r="E4" s="4">
        <v>0.81074726581573398</v>
      </c>
      <c r="F4" s="4">
        <v>0.89069527387618996</v>
      </c>
      <c r="G4" s="16">
        <v>0.89822375774383501</v>
      </c>
      <c r="H4" s="11">
        <v>0.39095532894134499</v>
      </c>
    </row>
    <row r="5" spans="1:12" ht="12.75" customHeight="1" x14ac:dyDescent="0.2">
      <c r="A5" s="1">
        <v>4</v>
      </c>
      <c r="B5" s="2">
        <v>0.95639348030090299</v>
      </c>
      <c r="C5" s="2">
        <v>0.85296207666397095</v>
      </c>
      <c r="D5" s="2">
        <v>0.92862617969512895</v>
      </c>
      <c r="E5" s="2">
        <v>0.77109944820403997</v>
      </c>
      <c r="F5" s="2">
        <v>0.85141932964324896</v>
      </c>
      <c r="G5" s="17">
        <v>0.88918739557266202</v>
      </c>
      <c r="H5" s="12">
        <v>0.42023080587387002</v>
      </c>
    </row>
    <row r="6" spans="1:12" ht="12.75" customHeight="1" x14ac:dyDescent="0.2">
      <c r="A6" s="3">
        <v>5</v>
      </c>
      <c r="B6" s="4">
        <v>0.96467763185501099</v>
      </c>
      <c r="C6" s="4">
        <v>0.90955793857574396</v>
      </c>
      <c r="D6" s="4">
        <v>0.92995214462280196</v>
      </c>
      <c r="E6" s="4">
        <v>0.84624046087265004</v>
      </c>
      <c r="F6" s="4">
        <v>0.91606765985488803</v>
      </c>
      <c r="G6" s="16">
        <v>0.91964197158813399</v>
      </c>
      <c r="H6" s="11">
        <v>0.295303434133529</v>
      </c>
    </row>
    <row r="7" spans="1:12" ht="12.75" customHeight="1" x14ac:dyDescent="0.2">
      <c r="A7" s="1">
        <v>6</v>
      </c>
      <c r="B7" s="2">
        <v>0.95666486024856501</v>
      </c>
      <c r="C7" s="2">
        <v>0.87144815921783403</v>
      </c>
      <c r="D7" s="2">
        <v>0.86801403760910001</v>
      </c>
      <c r="E7" s="2">
        <v>0.72975373268127397</v>
      </c>
      <c r="F7" s="2">
        <v>0.82969075441360396</v>
      </c>
      <c r="G7" s="17">
        <v>0.86972773075103704</v>
      </c>
      <c r="H7" s="12">
        <v>0.48123794794082603</v>
      </c>
    </row>
    <row r="8" spans="1:12" ht="15.75" customHeight="1" x14ac:dyDescent="0.2">
      <c r="A8" s="3">
        <v>7</v>
      </c>
      <c r="B8" s="4">
        <v>0.95988494157791104</v>
      </c>
      <c r="C8" s="4">
        <v>0.89522153139114302</v>
      </c>
      <c r="D8" s="4">
        <v>0.94473481178283603</v>
      </c>
      <c r="E8" s="4">
        <v>0.84452182054519598</v>
      </c>
      <c r="F8" s="4">
        <v>0.91456949710845903</v>
      </c>
      <c r="G8" s="16">
        <v>0.91931194067001298</v>
      </c>
      <c r="H8" s="11">
        <v>0.32481867074966397</v>
      </c>
    </row>
    <row r="9" spans="1:12" ht="12.75" customHeight="1" x14ac:dyDescent="0.2">
      <c r="A9" s="1">
        <v>8</v>
      </c>
      <c r="B9" s="2">
        <v>0.95174032449722201</v>
      </c>
      <c r="C9" s="2">
        <v>0.866885185241699</v>
      </c>
      <c r="D9" s="2">
        <v>0.868685662746429</v>
      </c>
      <c r="E9" s="2">
        <v>0.76258277893066395</v>
      </c>
      <c r="F9" s="2">
        <v>0.85750740766525202</v>
      </c>
      <c r="G9" s="17">
        <v>0.86778450012206998</v>
      </c>
      <c r="H9" s="12">
        <v>0.45104590058326699</v>
      </c>
      <c r="L9" s="10"/>
    </row>
    <row r="10" spans="1:12" ht="12.75" customHeight="1" x14ac:dyDescent="0.2">
      <c r="A10" s="3">
        <v>9</v>
      </c>
      <c r="B10" s="4">
        <v>0.95823651552200295</v>
      </c>
      <c r="C10" s="4">
        <v>0.87231230735778797</v>
      </c>
      <c r="D10" s="4">
        <v>0.91795635223388605</v>
      </c>
      <c r="E10" s="4">
        <v>0.81150507926940896</v>
      </c>
      <c r="F10" s="4">
        <v>0.89235252141952504</v>
      </c>
      <c r="G10" s="16">
        <v>0.89455246925354004</v>
      </c>
      <c r="H10" s="11">
        <v>0.37025827169418302</v>
      </c>
    </row>
    <row r="11" spans="1:12" ht="12.75" customHeight="1" x14ac:dyDescent="0.2">
      <c r="A11" s="5">
        <v>10</v>
      </c>
      <c r="B11" s="6">
        <v>0.96587151288986195</v>
      </c>
      <c r="C11" s="6">
        <v>0.90076112747192305</v>
      </c>
      <c r="D11" s="6">
        <v>0.93274009227752597</v>
      </c>
      <c r="E11" s="6">
        <v>0.84037411212921098</v>
      </c>
      <c r="F11" s="6">
        <v>0.91205739974975497</v>
      </c>
      <c r="G11" s="18">
        <v>0.91647171974182096</v>
      </c>
      <c r="H11" s="13">
        <v>0.29286625981330799</v>
      </c>
    </row>
    <row r="15" spans="1:12" ht="15.75" customHeight="1" x14ac:dyDescent="0.2">
      <c r="F15" s="21"/>
    </row>
  </sheetData>
  <dataValidations count="1">
    <dataValidation type="custom" showDropDown="1" sqref="A2:H11" xr:uid="{00000000-0002-0000-0200-000000000000}">
      <formula1>AND(ISNUMBER(A2),(NOT(OR(NOT(ISERROR(DATEVALUE(A2))), AND(ISNUMBER(A2), LEFT(CELL("format", A2))="D")))))</formula1>
    </dataValidation>
  </dataValidations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zoomScale="130" zoomScaleNormal="130" workbookViewId="0">
      <selection activeCell="D21" sqref="D21"/>
    </sheetView>
  </sheetViews>
  <sheetFormatPr defaultRowHeight="12.75" x14ac:dyDescent="0.2"/>
  <cols>
    <col min="1" max="1" width="10.42578125" style="30" bestFit="1" customWidth="1"/>
    <col min="2" max="2" width="8.28515625" style="30" bestFit="1" customWidth="1"/>
    <col min="3" max="3" width="7.5703125" style="30" bestFit="1" customWidth="1"/>
    <col min="4" max="4" width="12.85546875" style="30" bestFit="1" customWidth="1"/>
    <col min="5" max="5" width="11" style="30" bestFit="1" customWidth="1"/>
  </cols>
  <sheetData>
    <row r="1" spans="1:5" ht="15" customHeight="1" x14ac:dyDescent="0.2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spans="1:5" ht="15" customHeight="1" x14ac:dyDescent="0.2">
      <c r="A2" t="s">
        <v>12</v>
      </c>
      <c r="B2" s="43">
        <f>AVERAGE(Table1[test_accuracy])</f>
        <v>0.95838806629180873</v>
      </c>
      <c r="C2" s="44">
        <f>STDEV(Table1[test_accuracy])</f>
        <v>4.7226902804401935E-3</v>
      </c>
      <c r="D2" s="45" t="s">
        <v>13</v>
      </c>
      <c r="E2" s="45" t="s">
        <v>13</v>
      </c>
    </row>
    <row r="3" spans="1:5" ht="15" customHeight="1" x14ac:dyDescent="0.2">
      <c r="A3" t="s">
        <v>14</v>
      </c>
      <c r="B3" s="43">
        <f>AVERAGE(Table1[test_recall])</f>
        <v>0.87931089997291534</v>
      </c>
      <c r="C3" s="44">
        <f>STDEV(Table1[test_recall])</f>
        <v>1.7179659375133185E-2</v>
      </c>
      <c r="D3" s="43">
        <v>0.93679999999999997</v>
      </c>
      <c r="E3" s="15">
        <f>(Tabela2[[#This Row],[Kvasir-SEG]]-Tabela2[[#This Row],[Média]])/Tabela2[[#This Row],[Kvasir-SEG]]</f>
        <v>6.1367527782968223E-2</v>
      </c>
    </row>
    <row r="4" spans="1:5" ht="15" customHeight="1" x14ac:dyDescent="0.2">
      <c r="A4" t="s">
        <v>15</v>
      </c>
      <c r="B4" s="43">
        <f>AVERAGE(Table1[test_precision])</f>
        <v>0.90939586162567099</v>
      </c>
      <c r="C4" s="44">
        <f>STDEV(Table1[test_precision])</f>
        <v>3.0538533587015786E-2</v>
      </c>
      <c r="D4" s="43">
        <v>0.94750000000000001</v>
      </c>
      <c r="E4" s="15">
        <f>Tabela2[[#This Row],[Kvasir-SEG]]-Tabela2[[#This Row],[Média]]</f>
        <v>3.8104138374329022E-2</v>
      </c>
    </row>
    <row r="5" spans="1:5" ht="15" customHeight="1" x14ac:dyDescent="0.2">
      <c r="A5" t="s">
        <v>16</v>
      </c>
      <c r="B5" s="43">
        <f>AVERAGE(Table1[test_iou])</f>
        <v>0.7959846198558802</v>
      </c>
      <c r="C5" s="44">
        <f>STDEV(Table1[test_iou])</f>
        <v>4.2721180982942766E-2</v>
      </c>
      <c r="D5" s="43">
        <v>0.87939999999999996</v>
      </c>
      <c r="E5" s="15">
        <f>Tabela2[[#This Row],[Kvasir-SEG]]-Tabela2[[#This Row],[Média]]</f>
        <v>8.3415380144119755E-2</v>
      </c>
    </row>
    <row r="6" spans="1:5" ht="15" customHeight="1" x14ac:dyDescent="0.2">
      <c r="A6" t="s">
        <v>17</v>
      </c>
      <c r="B6" s="43">
        <f>AVERAGE(Table1[test_f1])</f>
        <v>0.89390667676925628</v>
      </c>
      <c r="C6" s="44">
        <f>STDEV(Table1[test_f1])</f>
        <v>2.0345955027567982E-2</v>
      </c>
      <c r="D6" s="43">
        <v>0.9304</v>
      </c>
      <c r="E6" s="15">
        <f>Tabela2[[#This Row],[Kvasir-SEG]]-Tabela2[[#This Row],[Média]]</f>
        <v>3.6493323230743724E-2</v>
      </c>
    </row>
    <row r="7" spans="1:5" ht="15" customHeight="1" x14ac:dyDescent="0.25">
      <c r="B7" s="46"/>
      <c r="C7" s="44"/>
      <c r="D7" s="47"/>
      <c r="E7" s="22">
        <f>MEDIAN(E3:E6)</f>
        <v>4.9735833078648622E-2</v>
      </c>
    </row>
    <row r="9" spans="1:5" x14ac:dyDescent="0.2">
      <c r="E9" s="10"/>
    </row>
    <row r="16" spans="1:5" x14ac:dyDescent="0.2">
      <c r="C16" s="21"/>
    </row>
  </sheetData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v3</vt:lpstr>
      <vt:lpstr>v3_calc</vt:lpstr>
      <vt:lpstr>v2</vt:lpstr>
      <vt:lpstr>v2_calc</vt:lpstr>
      <vt:lpstr>v1</vt:lpstr>
      <vt:lpstr>v1_calc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Simbalista</cp:lastModifiedBy>
  <dcterms:created xsi:type="dcterms:W3CDTF">2025-03-31T22:44:20Z</dcterms:created>
  <dcterms:modified xsi:type="dcterms:W3CDTF">2025-03-31T22:49:12Z</dcterms:modified>
</cp:coreProperties>
</file>