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ndi Skrelja\Documents\EDUCATION\CUNY\Refreshers\Math\WK3\"/>
    </mc:Choice>
  </mc:AlternateContent>
  <bookViews>
    <workbookView xWindow="0" yWindow="0" windowWidth="23040" windowHeight="9408"/>
  </bookViews>
  <sheets>
    <sheet name="Sheet1" sheetId="1" r:id="rId1"/>
  </sheets>
  <definedNames>
    <definedName name="_xlnm.Print_Area" localSheetId="0">Sheet1!$A$1:$J$72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5" i="1" l="1"/>
  <c r="C34" i="1"/>
  <c r="C30" i="1" l="1"/>
  <c r="C29" i="1"/>
  <c r="F16" i="1"/>
  <c r="H17" i="1"/>
  <c r="H15" i="1"/>
  <c r="F7" i="1"/>
  <c r="H7" i="1" s="1"/>
  <c r="H4" i="1"/>
  <c r="G6" i="1"/>
  <c r="H6" i="1" s="1"/>
  <c r="G5" i="1"/>
  <c r="H5" i="1" s="1"/>
  <c r="H16" i="1" l="1"/>
  <c r="H18" i="1" s="1"/>
  <c r="H8" i="1"/>
  <c r="I7" i="1" s="1"/>
  <c r="E56" i="1"/>
  <c r="E57" i="1"/>
  <c r="E58" i="1" s="1"/>
  <c r="C54" i="1"/>
  <c r="C46" i="1"/>
  <c r="I40" i="1"/>
  <c r="I41" i="1"/>
  <c r="I42" i="1" s="1"/>
  <c r="I43" i="1" s="1"/>
  <c r="I44" i="1" s="1"/>
  <c r="I45" i="1" s="1"/>
  <c r="I46" i="1" s="1"/>
  <c r="I47" i="1" s="1"/>
  <c r="I48" i="1" s="1"/>
  <c r="M64" i="1"/>
  <c r="I6" i="1" l="1"/>
  <c r="J6" i="1" s="1"/>
  <c r="I5" i="1"/>
  <c r="J5" i="1" s="1"/>
  <c r="I4" i="1"/>
  <c r="J4" i="1" s="1"/>
  <c r="G21" i="1"/>
  <c r="I15" i="1"/>
  <c r="I16" i="1"/>
  <c r="J16" i="1" s="1"/>
  <c r="I17" i="1"/>
  <c r="J17" i="1" s="1"/>
  <c r="E59" i="1"/>
  <c r="J15" i="1"/>
  <c r="J7" i="1"/>
  <c r="E60" i="1"/>
  <c r="C50" i="1"/>
  <c r="J18" i="1" l="1"/>
  <c r="G22" i="1" s="1"/>
  <c r="J8" i="1"/>
  <c r="J9" i="1" s="1"/>
  <c r="J19" i="1" l="1"/>
  <c r="H22" i="1" s="1"/>
</calcChain>
</file>

<file path=xl/sharedStrings.xml><?xml version="1.0" encoding="utf-8"?>
<sst xmlns="http://schemas.openxmlformats.org/spreadsheetml/2006/main" count="84" uniqueCount="67">
  <si>
    <t>Veneranda Skrelja / Week 3 Math Assignment</t>
  </si>
  <si>
    <r>
      <rPr>
        <b/>
        <sz val="10"/>
        <color theme="1"/>
        <rFont val="Arial"/>
        <family val="2"/>
      </rPr>
      <t>Card game.</t>
    </r>
    <r>
      <rPr>
        <sz val="10"/>
        <color theme="1"/>
        <rFont val="Arial"/>
        <family val="2"/>
      </rPr>
      <t xml:space="preserve"> Consider the following card game with a well-shuffled deck of cards. If you draw a red card, you win nothing. If you get a spade, you win $5. For any club, you win $10 plus an extra $20 for the ace of clubs.</t>
    </r>
  </si>
  <si>
    <t>a)</t>
  </si>
  <si>
    <t>Create a probability model for the amount you win at this game. Also, find the expected winnings for a single game and the standard deviation of the winnings.</t>
  </si>
  <si>
    <t>b)</t>
  </si>
  <si>
    <t>What is the maximum amount you would be willing to pay to play this game? Explain.</t>
  </si>
  <si>
    <t>Build a probability model, compute the average revenue per passenger, and compute the corresponding standard deviation.</t>
  </si>
  <si>
    <t>About how much revenue should the airline expect for a flight of 120 passengers? With what standard deviation? Note any assumptions you make and if you think they are justifed.</t>
  </si>
  <si>
    <r>
      <rPr>
        <b/>
        <sz val="10"/>
        <color theme="1"/>
        <rFont val="Arial"/>
        <family val="2"/>
      </rPr>
      <t xml:space="preserve">Selling on Ebay. </t>
    </r>
    <r>
      <rPr>
        <sz val="10"/>
        <color theme="1"/>
        <rFont val="Arial"/>
        <family val="2"/>
      </rPr>
      <t>Marcie has been tracking the following two items on Ebay:
• A textbook that sells for an average of $110 with a standard deviation of $4.
• Mario Kart for the Nintendo Wii, which sells for an average of $38 with a standard deviation of $5.</t>
    </r>
  </si>
  <si>
    <t>Lucy is selling the textbook on Ebay for a friend, and her friend is giving her a 10% commission (Lucy keeps 10% of the revenue). How much money should she expect to make? With what standard deviation?</t>
  </si>
  <si>
    <t>Describe the distribution of total personal income.</t>
  </si>
  <si>
    <t>c)</t>
  </si>
  <si>
    <t>d)</t>
  </si>
  <si>
    <t>What is the probability that a randomly chosen US resident makes less than $50,000 per year and is female? Note any assumptions you make.</t>
  </si>
  <si>
    <t>The same data source indicates that 71.8% of females make less than $50,000 per year. Use this value to determine whether or not the assumption you made in part (c) is valid.</t>
  </si>
  <si>
    <t>What is the probability that a randomly chosen US resident makes less than $50,000 per year?</t>
  </si>
  <si>
    <r>
      <rPr>
        <b/>
        <sz val="10"/>
        <color theme="1"/>
        <rFont val="Arial"/>
        <family val="2"/>
      </rPr>
      <t>Baggage fees.</t>
    </r>
    <r>
      <rPr>
        <sz val="10"/>
        <color theme="1"/>
        <rFont val="Arial"/>
        <family val="2"/>
      </rPr>
      <t xml:space="preserve"> An airline charges the following baggage fees: $25 for the first bag and $35 for the second. Suppose 54% of passengers have no checked luggage, 34% have one piece of checked luggage and 12% have two pieces. We suppose a negligible portion of people check more than two bags.</t>
    </r>
  </si>
  <si>
    <t>Marcie wants to sell the video game and buy the textbook. How much net money (profits-losses) would she expect to make or spend? Also compute the standard deviation of how much she would make or spend.</t>
  </si>
  <si>
    <r>
      <rPr>
        <b/>
        <sz val="10"/>
        <color theme="1"/>
        <rFont val="Arial"/>
        <family val="2"/>
      </rPr>
      <t>Income and gender.</t>
    </r>
    <r>
      <rPr>
        <sz val="10"/>
        <color theme="1"/>
        <rFont val="Arial"/>
        <family val="2"/>
      </rPr>
      <t xml:space="preserve"> The relative frequency table below displays the distribution of annual total personal income (in 2009 inflation-adjusted dollars) for a representative sample of 96,420,486 Americans. These data come from the American Community Survey for 2005-2009. This sample is comprised of 59% males and 41% females.</t>
    </r>
  </si>
  <si>
    <t>Income</t>
  </si>
  <si>
    <t>Total</t>
  </si>
  <si>
    <t>$10,000-$14,999</t>
  </si>
  <si>
    <t>$1-$9,999 or loss</t>
  </si>
  <si>
    <t>$15,000-$24,999</t>
  </si>
  <si>
    <t>$25,000-$34,999</t>
  </si>
  <si>
    <t>$35,000-$49,999</t>
  </si>
  <si>
    <t>$50,000-$64,999</t>
  </si>
  <si>
    <t>$100,000 or more</t>
  </si>
  <si>
    <t>$65,000-$74,999</t>
  </si>
  <si>
    <t>$75,000-$99,999</t>
  </si>
  <si>
    <t>2.2%+4.7%+15.8%+18.3%+21.2%=62.2%</t>
  </si>
  <si>
    <t>62.2%*41%=25.5%, assuming the 59/41 ratio among men and women is the same across income intervals.</t>
  </si>
  <si>
    <t>This is a positively skewed normal distribution. See chart below.</t>
  </si>
  <si>
    <t>total poplulation</t>
  </si>
  <si>
    <t>total females (41%)</t>
  </si>
  <si>
    <t>total females making &lt;50K (71.8% of females)</t>
  </si>
  <si>
    <t>women making &lt;50K</t>
  </si>
  <si>
    <t>% of total pop making &lt;50K that are women</t>
  </si>
  <si>
    <t>71.8%*41% = 29.4%, the true percentage of women making &lt;$50K, not 25.5% as calculated in part c). The assumption made in part c) that 41% of the total population making under 50K were females is invalid…its actually 47% ie [29.4% / 62.2%].</t>
  </si>
  <si>
    <t>spade</t>
  </si>
  <si>
    <t>red</t>
  </si>
  <si>
    <t>club/ace</t>
  </si>
  <si>
    <t>club/not ace</t>
  </si>
  <si>
    <t>Event</t>
  </si>
  <si>
    <t>X</t>
  </si>
  <si>
    <t>P(X)</t>
  </si>
  <si>
    <t>X P(X)</t>
  </si>
  <si>
    <t>E(X):</t>
  </si>
  <si>
    <r>
      <t>(X-E(X))</t>
    </r>
    <r>
      <rPr>
        <b/>
        <vertAlign val="superscript"/>
        <sz val="10"/>
        <color theme="1"/>
        <rFont val="Arial"/>
        <family val="2"/>
      </rPr>
      <t>2</t>
    </r>
  </si>
  <si>
    <r>
      <t>P(X) (X-E(X))</t>
    </r>
    <r>
      <rPr>
        <b/>
        <vertAlign val="superscript"/>
        <sz val="10"/>
        <color theme="1"/>
        <rFont val="Arial"/>
        <family val="2"/>
      </rPr>
      <t>2</t>
    </r>
  </si>
  <si>
    <t>E(X)=4.13; SD(X)=5.44</t>
  </si>
  <si>
    <t>V(X):</t>
  </si>
  <si>
    <t>SD(X):</t>
  </si>
  <si>
    <t>Considering a fair game is defined as a game that costs as much as its expected payout, i.e. expected profit is 0, we should not pay more than $4.13.</t>
  </si>
  <si>
    <t>1 Bag</t>
  </si>
  <si>
    <t>2 Bags</t>
  </si>
  <si>
    <t>0 Bags</t>
  </si>
  <si>
    <t>E(X)=15.70; SD(X)=19.95</t>
  </si>
  <si>
    <t>Revenue</t>
  </si>
  <si>
    <t>SD</t>
  </si>
  <si>
    <t>Passengers</t>
  </si>
  <si>
    <t>Revenue for the flight is expected to be $1,884.00 [120*15.70] with a standard deviation of $218.54 [=(120*19.95^2)^0.5 ]. This assumes the flight has the same probability distribution as the sample on which the given probabilities are based. We think that it is justified but the estimate can be improved if the sample set incorporates seasonality and destination of the flight, for example.</t>
  </si>
  <si>
    <t>Cum.</t>
  </si>
  <si>
    <t>E(X-Y)=E(X)-E(Y)=38-110=-72.00. She should expect to spend $72.00.</t>
  </si>
  <si>
    <t>SD=[(1)^2*Var(X) +(-1)^2*Var(Y)]^0.5 = (5^2+4^2)^0.5=6.40</t>
  </si>
  <si>
    <t>Lucy should expect to earn $11.00 [$110*10%].</t>
  </si>
  <si>
    <t>SD=10%*4=0.40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</si>
</sst>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_);_(* \(#,##0\);_(* &quot;-&quot;??_);_(@_)"/>
    <numFmt numFmtId="166" formatCode="#\ ?/52"/>
  </numFmts>
  <fonts count="7" x14ac:knownFonts="1">
    <font>
      <sz val="11"/>
      <color theme="1"/>
      <name val="Calibri"/>
      <family val="2"/>
      <scheme val="minor"/>
    </font>
    <font>
      <sz val="11"/>
      <color theme="1"/>
      <name val="Calibri"/>
      <family val="2"/>
      <scheme val="minor"/>
    </font>
    <font>
      <sz val="10"/>
      <color theme="1"/>
      <name val="calibri"/>
      <family val="2"/>
    </font>
    <font>
      <sz val="10"/>
      <color theme="1"/>
      <name val="Arial"/>
      <family val="2"/>
    </font>
    <font>
      <b/>
      <sz val="10"/>
      <color theme="1"/>
      <name val="Arial"/>
      <family val="2"/>
    </font>
    <font>
      <b/>
      <vertAlign val="superscript"/>
      <sz val="10"/>
      <color theme="1"/>
      <name val="Arial"/>
      <family val="2"/>
    </font>
    <font>
      <b/>
      <sz val="10"/>
      <color theme="8" tint="-0.249977111117893"/>
      <name val="Arial"/>
      <family val="2"/>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s>
  <cellStyleXfs count="5">
    <xf numFmtId="0" fontId="0" fillId="0" borderId="0"/>
    <xf numFmtId="9" fontId="1" fillId="0" borderId="0" applyFont="0" applyFill="0" applyBorder="0" applyAlignment="0" applyProtection="0"/>
    <xf numFmtId="0" fontId="2" fillId="0" borderId="0"/>
    <xf numFmtId="9" fontId="2" fillId="0" borderId="0" applyFont="0" applyFill="0" applyBorder="0" applyAlignment="0" applyProtection="0"/>
    <xf numFmtId="43" fontId="1" fillId="0" borderId="0" applyFont="0" applyFill="0" applyBorder="0" applyAlignment="0" applyProtection="0"/>
  </cellStyleXfs>
  <cellXfs count="98">
    <xf numFmtId="0" fontId="0" fillId="0" borderId="0" xfId="0"/>
    <xf numFmtId="0" fontId="3" fillId="0" borderId="0" xfId="2" applyFont="1" applyAlignment="1">
      <alignment horizontal="right"/>
    </xf>
    <xf numFmtId="0" fontId="4" fillId="0" borderId="0" xfId="2" applyFont="1" applyAlignment="1">
      <alignment horizontal="right"/>
    </xf>
    <xf numFmtId="2" fontId="4" fillId="0" borderId="0" xfId="2" quotePrefix="1" applyNumberFormat="1" applyFont="1" applyAlignment="1">
      <alignment horizontal="right" vertical="top"/>
    </xf>
    <xf numFmtId="0" fontId="3" fillId="0" borderId="0" xfId="2" applyFont="1" applyAlignment="1">
      <alignment vertical="top" wrapText="1"/>
    </xf>
    <xf numFmtId="0" fontId="4" fillId="0" borderId="0" xfId="2" quotePrefix="1" applyFont="1" applyAlignment="1">
      <alignment horizontal="right" vertical="top"/>
    </xf>
    <xf numFmtId="164" fontId="4" fillId="0" borderId="0" xfId="1" applyNumberFormat="1" applyFont="1" applyAlignment="1">
      <alignment horizontal="right"/>
    </xf>
    <xf numFmtId="164" fontId="3" fillId="0" borderId="0" xfId="2" quotePrefix="1" applyNumberFormat="1" applyFont="1" applyAlignment="1">
      <alignment horizontal="left" wrapText="1"/>
    </xf>
    <xf numFmtId="0" fontId="3" fillId="0" borderId="0" xfId="2" applyFont="1" applyAlignment="1">
      <alignment horizontal="right" vertical="top"/>
    </xf>
    <xf numFmtId="0" fontId="3" fillId="0" borderId="0" xfId="2" applyFont="1" applyAlignment="1">
      <alignment horizontal="right" vertical="top" wrapText="1"/>
    </xf>
    <xf numFmtId="0" fontId="3" fillId="0" borderId="0" xfId="2" quotePrefix="1" applyFont="1" applyAlignment="1">
      <alignment vertical="top" wrapText="1"/>
    </xf>
    <xf numFmtId="0" fontId="4" fillId="0" borderId="0" xfId="2" applyFont="1" applyAlignment="1">
      <alignment wrapText="1"/>
    </xf>
    <xf numFmtId="0" fontId="3" fillId="0" borderId="0" xfId="2" applyFont="1" applyAlignment="1">
      <alignment wrapText="1"/>
    </xf>
    <xf numFmtId="0" fontId="3" fillId="0" borderId="0" xfId="2" quotePrefix="1" applyFont="1" applyAlignment="1">
      <alignment horizontal="left" wrapText="1"/>
    </xf>
    <xf numFmtId="164" fontId="3" fillId="0" borderId="0" xfId="3" applyNumberFormat="1" applyFont="1" applyAlignment="1">
      <alignment wrapText="1"/>
    </xf>
    <xf numFmtId="0" fontId="3" fillId="0" borderId="0" xfId="0" applyFont="1"/>
    <xf numFmtId="0" fontId="3" fillId="0" borderId="0" xfId="0" applyFont="1" applyAlignment="1">
      <alignment wrapText="1"/>
    </xf>
    <xf numFmtId="164" fontId="3" fillId="0" borderId="0" xfId="1" applyNumberFormat="1" applyFont="1"/>
    <xf numFmtId="0" fontId="4" fillId="0" borderId="0" xfId="2" quotePrefix="1" applyFont="1" applyAlignment="1">
      <alignment horizontal="left" wrapText="1"/>
    </xf>
    <xf numFmtId="164" fontId="4" fillId="0" borderId="0" xfId="1" applyNumberFormat="1" applyFont="1" applyAlignment="1">
      <alignment horizontal="right" vertical="top"/>
    </xf>
    <xf numFmtId="0" fontId="4" fillId="0" borderId="1" xfId="0" applyFont="1" applyBorder="1"/>
    <xf numFmtId="0" fontId="4" fillId="0" borderId="2" xfId="0" applyFont="1" applyBorder="1"/>
    <xf numFmtId="0" fontId="3" fillId="0" borderId="3" xfId="0" applyFont="1" applyBorder="1"/>
    <xf numFmtId="164" fontId="3" fillId="0" borderId="0" xfId="1" applyNumberFormat="1" applyFont="1" applyBorder="1"/>
    <xf numFmtId="164" fontId="3" fillId="0" borderId="5" xfId="0" applyNumberFormat="1" applyFont="1" applyBorder="1"/>
    <xf numFmtId="164" fontId="3" fillId="2" borderId="0" xfId="1" applyNumberFormat="1" applyFont="1" applyFill="1" applyBorder="1"/>
    <xf numFmtId="164" fontId="3" fillId="0" borderId="7" xfId="1" applyNumberFormat="1" applyFont="1" applyBorder="1"/>
    <xf numFmtId="164" fontId="3" fillId="0" borderId="8" xfId="0" applyNumberFormat="1" applyFont="1" applyBorder="1"/>
    <xf numFmtId="164" fontId="3" fillId="2" borderId="5" xfId="0" applyNumberFormat="1" applyFont="1" applyFill="1" applyBorder="1"/>
    <xf numFmtId="0" fontId="3" fillId="0" borderId="0" xfId="0" applyFont="1" applyAlignment="1">
      <alignment horizontal="right"/>
    </xf>
    <xf numFmtId="0" fontId="3" fillId="0" borderId="0" xfId="0" applyFont="1" applyAlignment="1">
      <alignment horizontal="left"/>
    </xf>
    <xf numFmtId="43" fontId="4" fillId="0" borderId="0" xfId="4" applyFont="1" applyAlignment="1">
      <alignment horizontal="right"/>
    </xf>
    <xf numFmtId="43" fontId="4" fillId="0" borderId="0" xfId="2" applyNumberFormat="1" applyFont="1" applyAlignment="1">
      <alignment horizontal="right"/>
    </xf>
    <xf numFmtId="164" fontId="4" fillId="0" borderId="7" xfId="1" applyNumberFormat="1" applyFont="1" applyBorder="1" applyAlignment="1">
      <alignment horizontal="right"/>
    </xf>
    <xf numFmtId="0" fontId="3" fillId="0" borderId="7" xfId="0" applyFont="1" applyBorder="1" applyAlignment="1">
      <alignment horizontal="right"/>
    </xf>
    <xf numFmtId="0" fontId="3" fillId="0" borderId="0" xfId="2" applyFont="1" applyBorder="1" applyAlignment="1">
      <alignment horizontal="right"/>
    </xf>
    <xf numFmtId="164" fontId="4" fillId="0" borderId="0" xfId="1" applyNumberFormat="1" applyFont="1" applyBorder="1" applyAlignment="1">
      <alignment horizontal="right"/>
    </xf>
    <xf numFmtId="43" fontId="4" fillId="0" borderId="0" xfId="4" applyFont="1" applyBorder="1" applyAlignment="1">
      <alignment horizontal="right"/>
    </xf>
    <xf numFmtId="0" fontId="3" fillId="0" borderId="9" xfId="2" applyFont="1" applyBorder="1" applyAlignment="1">
      <alignment horizontal="right"/>
    </xf>
    <xf numFmtId="0" fontId="4" fillId="0" borderId="9" xfId="2" quotePrefix="1" applyFont="1" applyBorder="1" applyAlignment="1">
      <alignment horizontal="left" wrapText="1"/>
    </xf>
    <xf numFmtId="164" fontId="4" fillId="0" borderId="9" xfId="1" applyNumberFormat="1" applyFont="1" applyBorder="1" applyAlignment="1">
      <alignment horizontal="right"/>
    </xf>
    <xf numFmtId="0" fontId="3" fillId="0" borderId="9" xfId="0" applyFont="1" applyBorder="1" applyAlignment="1">
      <alignment horizontal="right"/>
    </xf>
    <xf numFmtId="43" fontId="4" fillId="0" borderId="9" xfId="4" applyFont="1" applyBorder="1" applyAlignment="1">
      <alignment horizontal="right"/>
    </xf>
    <xf numFmtId="0" fontId="3" fillId="0" borderId="9" xfId="0" applyFont="1" applyBorder="1"/>
    <xf numFmtId="0" fontId="3" fillId="0" borderId="9" xfId="2" applyFont="1" applyBorder="1" applyAlignment="1">
      <alignment wrapText="1"/>
    </xf>
    <xf numFmtId="0" fontId="4" fillId="0" borderId="9" xfId="2" applyFont="1" applyBorder="1" applyAlignment="1">
      <alignment horizontal="right"/>
    </xf>
    <xf numFmtId="43" fontId="4" fillId="0" borderId="9" xfId="2" applyNumberFormat="1" applyFont="1" applyBorder="1" applyAlignment="1">
      <alignment horizontal="right"/>
    </xf>
    <xf numFmtId="0" fontId="3" fillId="0" borderId="9" xfId="0" applyFont="1" applyBorder="1" applyAlignment="1">
      <alignment wrapText="1"/>
    </xf>
    <xf numFmtId="0" fontId="6" fillId="0" borderId="0" xfId="2" quotePrefix="1" applyFont="1" applyAlignment="1">
      <alignment horizontal="left" wrapText="1"/>
    </xf>
    <xf numFmtId="0" fontId="6" fillId="0" borderId="0" xfId="0" applyFont="1" applyAlignment="1">
      <alignment wrapText="1"/>
    </xf>
    <xf numFmtId="2" fontId="4" fillId="0" borderId="0" xfId="2" applyNumberFormat="1" applyFont="1" applyAlignment="1">
      <alignment horizontal="right"/>
    </xf>
    <xf numFmtId="0" fontId="4" fillId="0" borderId="3" xfId="0" applyFont="1" applyBorder="1" applyAlignment="1">
      <alignment horizontal="right"/>
    </xf>
    <xf numFmtId="0" fontId="3" fillId="0" borderId="2" xfId="0" applyFont="1" applyBorder="1" applyAlignment="1">
      <alignment horizontal="right"/>
    </xf>
    <xf numFmtId="165" fontId="3" fillId="0" borderId="1" xfId="4" applyNumberFormat="1" applyFont="1" applyBorder="1" applyAlignment="1">
      <alignment vertical="top"/>
    </xf>
    <xf numFmtId="165" fontId="3" fillId="0" borderId="4" xfId="4" applyNumberFormat="1" applyFont="1" applyBorder="1" applyAlignment="1">
      <alignment vertical="top"/>
    </xf>
    <xf numFmtId="164" fontId="3" fillId="0" borderId="4" xfId="1" applyNumberFormat="1" applyFont="1" applyBorder="1" applyAlignment="1">
      <alignment vertical="top"/>
    </xf>
    <xf numFmtId="9" fontId="3" fillId="0" borderId="6" xfId="0" applyNumberFormat="1" applyFont="1" applyBorder="1" applyAlignment="1">
      <alignment vertical="top"/>
    </xf>
    <xf numFmtId="0" fontId="4" fillId="0" borderId="1" xfId="0" applyFont="1" applyBorder="1" applyAlignment="1">
      <alignment horizontal="right"/>
    </xf>
    <xf numFmtId="0" fontId="4" fillId="0" borderId="2" xfId="0" applyFont="1" applyBorder="1" applyAlignment="1">
      <alignment horizontal="right"/>
    </xf>
    <xf numFmtId="0" fontId="4" fillId="0" borderId="3" xfId="0" applyFont="1" applyBorder="1" applyAlignment="1">
      <alignment horizontal="right" wrapText="1"/>
    </xf>
    <xf numFmtId="0" fontId="3" fillId="0" borderId="4" xfId="2" applyFont="1" applyBorder="1" applyAlignment="1">
      <alignment horizontal="right"/>
    </xf>
    <xf numFmtId="166" fontId="3" fillId="0" borderId="0" xfId="2" applyNumberFormat="1" applyFont="1" applyBorder="1" applyAlignment="1">
      <alignment horizontal="right"/>
    </xf>
    <xf numFmtId="43" fontId="3" fillId="0" borderId="0" xfId="4" applyFont="1" applyBorder="1" applyAlignment="1">
      <alignment horizontal="right"/>
    </xf>
    <xf numFmtId="43" fontId="3" fillId="0" borderId="0" xfId="4" applyFont="1" applyBorder="1" applyAlignment="1"/>
    <xf numFmtId="43" fontId="3" fillId="0" borderId="5" xfId="4" applyFont="1" applyBorder="1" applyAlignment="1"/>
    <xf numFmtId="164" fontId="3" fillId="0" borderId="4" xfId="1" applyNumberFormat="1" applyFont="1" applyBorder="1" applyAlignment="1">
      <alignment horizontal="right"/>
    </xf>
    <xf numFmtId="164" fontId="4" fillId="0" borderId="4" xfId="1" applyNumberFormat="1" applyFont="1" applyBorder="1" applyAlignment="1">
      <alignment horizontal="right"/>
    </xf>
    <xf numFmtId="0" fontId="4" fillId="0" borderId="0" xfId="2" applyFont="1" applyBorder="1" applyAlignment="1">
      <alignment horizontal="right"/>
    </xf>
    <xf numFmtId="43" fontId="4" fillId="0" borderId="5" xfId="4" applyFont="1" applyBorder="1" applyAlignment="1">
      <alignment horizontal="right"/>
    </xf>
    <xf numFmtId="0" fontId="4" fillId="0" borderId="6" xfId="2" applyFont="1" applyBorder="1" applyAlignment="1">
      <alignment horizontal="right"/>
    </xf>
    <xf numFmtId="0" fontId="4" fillId="0" borderId="7" xfId="2" applyFont="1" applyBorder="1" applyAlignment="1">
      <alignment horizontal="right"/>
    </xf>
    <xf numFmtId="43" fontId="4" fillId="0" borderId="8" xfId="4" applyFont="1" applyBorder="1" applyAlignment="1">
      <alignment horizontal="right"/>
    </xf>
    <xf numFmtId="9" fontId="3" fillId="0" borderId="0" xfId="1" applyFont="1" applyBorder="1" applyAlignment="1">
      <alignment horizontal="right"/>
    </xf>
    <xf numFmtId="164" fontId="3" fillId="0" borderId="1" xfId="1" applyNumberFormat="1" applyFont="1" applyBorder="1" applyAlignment="1">
      <alignment horizontal="right" wrapText="1"/>
    </xf>
    <xf numFmtId="164" fontId="4" fillId="0" borderId="2" xfId="1" applyNumberFormat="1" applyFont="1" applyBorder="1" applyAlignment="1">
      <alignment horizontal="right"/>
    </xf>
    <xf numFmtId="165" fontId="4" fillId="0" borderId="2" xfId="4" applyNumberFormat="1" applyFont="1" applyBorder="1" applyAlignment="1">
      <alignment horizontal="right"/>
    </xf>
    <xf numFmtId="43" fontId="4" fillId="0" borderId="0" xfId="4" applyNumberFormat="1" applyFont="1" applyBorder="1" applyAlignment="1">
      <alignment horizontal="right"/>
    </xf>
    <xf numFmtId="0" fontId="3" fillId="0" borderId="5" xfId="0" applyFont="1" applyBorder="1"/>
    <xf numFmtId="0" fontId="3" fillId="0" borderId="6" xfId="2" applyFont="1" applyBorder="1" applyAlignment="1">
      <alignment horizontal="right" vertical="top"/>
    </xf>
    <xf numFmtId="0" fontId="4" fillId="0" borderId="7" xfId="2" applyFont="1" applyBorder="1" applyAlignment="1">
      <alignment horizontal="right" vertical="top"/>
    </xf>
    <xf numFmtId="43" fontId="4" fillId="0" borderId="7" xfId="2" applyNumberFormat="1" applyFont="1" applyBorder="1" applyAlignment="1">
      <alignment horizontal="right" vertical="top"/>
    </xf>
    <xf numFmtId="43" fontId="4" fillId="0" borderId="7" xfId="4" applyFont="1" applyBorder="1" applyAlignment="1">
      <alignment horizontal="right" vertical="top"/>
    </xf>
    <xf numFmtId="0" fontId="3" fillId="0" borderId="8" xfId="0" applyFont="1" applyBorder="1"/>
    <xf numFmtId="43" fontId="3" fillId="0" borderId="0" xfId="0" applyNumberFormat="1" applyFont="1"/>
    <xf numFmtId="0" fontId="3" fillId="0" borderId="4" xfId="0" applyFont="1" applyBorder="1" applyAlignment="1">
      <alignment horizontal="center"/>
    </xf>
    <xf numFmtId="0" fontId="3" fillId="0" borderId="0"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0" xfId="0" applyFont="1" applyBorder="1" applyAlignment="1">
      <alignment horizontal="left" vertical="top" wrapText="1"/>
    </xf>
    <xf numFmtId="0" fontId="3" fillId="0" borderId="5"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2" xfId="0" applyFont="1" applyBorder="1" applyAlignment="1">
      <alignment horizontal="left" vertical="top"/>
    </xf>
    <xf numFmtId="0" fontId="3" fillId="0" borderId="3" xfId="0" applyFont="1" applyBorder="1" applyAlignment="1">
      <alignment horizontal="left" vertical="top"/>
    </xf>
    <xf numFmtId="0" fontId="3" fillId="0" borderId="0" xfId="0" applyFont="1" applyBorder="1" applyAlignment="1">
      <alignment horizontal="left" vertical="top"/>
    </xf>
    <xf numFmtId="0" fontId="3" fillId="0" borderId="5" xfId="0" applyFont="1" applyBorder="1" applyAlignment="1">
      <alignment horizontal="left" vertical="top"/>
    </xf>
    <xf numFmtId="0" fontId="3" fillId="2" borderId="4" xfId="0" applyFont="1" applyFill="1" applyBorder="1" applyAlignment="1">
      <alignment horizontal="center"/>
    </xf>
    <xf numFmtId="0" fontId="3" fillId="2" borderId="0" xfId="0" applyFont="1" applyFill="1" applyBorder="1" applyAlignment="1">
      <alignment horizontal="center"/>
    </xf>
  </cellXfs>
  <cellStyles count="5">
    <cellStyle name="Comma" xfId="4" builtinId="3"/>
    <cellStyle name="Normal" xfId="0" builtinId="0"/>
    <cellStyle name="Normal 2" xfId="2"/>
    <cellStyle name="Percent" xfId="1" builtinId="5"/>
    <cellStyle name="Percent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and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Sheet1!$F$40:$F$48</c:f>
              <c:strCache>
                <c:ptCount val="9"/>
                <c:pt idx="0">
                  <c:v>$1-$9,999 or loss</c:v>
                </c:pt>
                <c:pt idx="1">
                  <c:v>$10,000-$14,999</c:v>
                </c:pt>
                <c:pt idx="2">
                  <c:v>$15,000-$24,999</c:v>
                </c:pt>
                <c:pt idx="3">
                  <c:v>$25,000-$34,999</c:v>
                </c:pt>
                <c:pt idx="4">
                  <c:v>$35,000-$49,999</c:v>
                </c:pt>
                <c:pt idx="5">
                  <c:v>$50,000-$64,999</c:v>
                </c:pt>
                <c:pt idx="6">
                  <c:v>$65,000-$74,999</c:v>
                </c:pt>
                <c:pt idx="7">
                  <c:v>$75,000-$99,999</c:v>
                </c:pt>
                <c:pt idx="8">
                  <c:v>$100,000 or more</c:v>
                </c:pt>
              </c:strCache>
            </c:strRef>
          </c:cat>
          <c:val>
            <c:numRef>
              <c:f>Sheet1!$H$40:$H$48</c:f>
              <c:numCache>
                <c:formatCode>0.0%</c:formatCode>
                <c:ptCount val="9"/>
                <c:pt idx="0">
                  <c:v>2.1999999999999999E-2</c:v>
                </c:pt>
                <c:pt idx="1">
                  <c:v>4.7E-2</c:v>
                </c:pt>
                <c:pt idx="2">
                  <c:v>0.158</c:v>
                </c:pt>
                <c:pt idx="3">
                  <c:v>0.183</c:v>
                </c:pt>
                <c:pt idx="4">
                  <c:v>0.21199999999999999</c:v>
                </c:pt>
                <c:pt idx="5">
                  <c:v>0.13900000000000001</c:v>
                </c:pt>
                <c:pt idx="6">
                  <c:v>5.8000000000000003E-2</c:v>
                </c:pt>
                <c:pt idx="7">
                  <c:v>8.4000000000000005E-2</c:v>
                </c:pt>
                <c:pt idx="8">
                  <c:v>9.7000000000000003E-2</c:v>
                </c:pt>
              </c:numCache>
            </c:numRef>
          </c:val>
        </c:ser>
        <c:dLbls>
          <c:showLegendKey val="0"/>
          <c:showVal val="0"/>
          <c:showCatName val="0"/>
          <c:showSerName val="0"/>
          <c:showPercent val="0"/>
          <c:showBubbleSize val="0"/>
        </c:dLbls>
        <c:gapWidth val="219"/>
        <c:axId val="133077952"/>
        <c:axId val="187779336"/>
      </c:barChart>
      <c:lineChart>
        <c:grouping val="standard"/>
        <c:varyColors val="0"/>
        <c:ser>
          <c:idx val="1"/>
          <c:order val="1"/>
          <c:spPr>
            <a:ln w="28575" cap="rnd">
              <a:solidFill>
                <a:schemeClr val="accent2"/>
              </a:solidFill>
              <a:round/>
            </a:ln>
            <a:effectLst/>
          </c:spPr>
          <c:marker>
            <c:symbol val="none"/>
          </c:marker>
          <c:val>
            <c:numRef>
              <c:f>Sheet1!$I$40:$I$48</c:f>
              <c:numCache>
                <c:formatCode>0.0%</c:formatCode>
                <c:ptCount val="9"/>
                <c:pt idx="0">
                  <c:v>2.1999999999999999E-2</c:v>
                </c:pt>
                <c:pt idx="1">
                  <c:v>6.9000000000000006E-2</c:v>
                </c:pt>
                <c:pt idx="2">
                  <c:v>0.22700000000000001</c:v>
                </c:pt>
                <c:pt idx="3">
                  <c:v>0.41000000000000003</c:v>
                </c:pt>
                <c:pt idx="4">
                  <c:v>0.622</c:v>
                </c:pt>
                <c:pt idx="5">
                  <c:v>0.76100000000000001</c:v>
                </c:pt>
                <c:pt idx="6">
                  <c:v>0.81900000000000006</c:v>
                </c:pt>
                <c:pt idx="7">
                  <c:v>0.90300000000000002</c:v>
                </c:pt>
                <c:pt idx="8">
                  <c:v>1</c:v>
                </c:pt>
              </c:numCache>
            </c:numRef>
          </c:val>
          <c:smooth val="0"/>
        </c:ser>
        <c:dLbls>
          <c:showLegendKey val="0"/>
          <c:showVal val="0"/>
          <c:showCatName val="0"/>
          <c:showSerName val="0"/>
          <c:showPercent val="0"/>
          <c:showBubbleSize val="0"/>
        </c:dLbls>
        <c:marker val="1"/>
        <c:smooth val="0"/>
        <c:axId val="188002760"/>
        <c:axId val="188167768"/>
      </c:lineChart>
      <c:catAx>
        <c:axId val="13307795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79336"/>
        <c:crosses val="autoZero"/>
        <c:auto val="1"/>
        <c:lblAlgn val="ctr"/>
        <c:lblOffset val="100"/>
        <c:noMultiLvlLbl val="0"/>
      </c:catAx>
      <c:valAx>
        <c:axId val="1877793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77952"/>
        <c:crosses val="autoZero"/>
        <c:crossBetween val="between"/>
      </c:valAx>
      <c:valAx>
        <c:axId val="188167768"/>
        <c:scaling>
          <c:orientation val="minMax"/>
          <c:max val="1.01"/>
          <c:min val="0"/>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02760"/>
        <c:crosses val="max"/>
        <c:crossBetween val="between"/>
      </c:valAx>
      <c:catAx>
        <c:axId val="188002760"/>
        <c:scaling>
          <c:orientation val="minMax"/>
        </c:scaling>
        <c:delete val="1"/>
        <c:axPos val="b"/>
        <c:majorTickMark val="out"/>
        <c:minorTickMark val="none"/>
        <c:tickLblPos val="nextTo"/>
        <c:crossAx val="188167768"/>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38100</xdr:colOff>
      <xdr:row>55</xdr:row>
      <xdr:rowOff>19050</xdr:rowOff>
    </xdr:from>
    <xdr:to>
      <xdr:col>1</xdr:col>
      <xdr:colOff>4610100</xdr:colOff>
      <xdr:row>71</xdr:row>
      <xdr:rowOff>80010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8"/>
  <sheetViews>
    <sheetView tabSelected="1" zoomScaleNormal="100" workbookViewId="0"/>
  </sheetViews>
  <sheetFormatPr defaultRowHeight="13.2" x14ac:dyDescent="0.25"/>
  <cols>
    <col min="1" max="1" width="4.5546875" style="15" bestFit="1" customWidth="1"/>
    <col min="2" max="2" width="133.88671875" style="16" customWidth="1"/>
    <col min="3" max="3" width="7.5546875" style="15" bestFit="1" customWidth="1"/>
    <col min="4" max="4" width="4.109375" style="15" customWidth="1"/>
    <col min="5" max="5" width="11.44140625" style="15" bestFit="1" customWidth="1"/>
    <col min="6" max="6" width="7.21875" style="15" bestFit="1" customWidth="1"/>
    <col min="7" max="7" width="9.44140625" style="29" bestFit="1" customWidth="1"/>
    <col min="8" max="8" width="7.88671875" style="29" bestFit="1" customWidth="1"/>
    <col min="9" max="9" width="9.44140625" style="15" bestFit="1" customWidth="1"/>
    <col min="10" max="10" width="7.88671875" style="15" bestFit="1" customWidth="1"/>
    <col min="11" max="11" width="2.5546875" style="15" customWidth="1"/>
    <col min="12" max="12" width="15.5546875" style="15" bestFit="1" customWidth="1"/>
    <col min="13" max="14" width="7.21875" style="15" bestFit="1" customWidth="1"/>
    <col min="15" max="15" width="8.88671875" style="15"/>
    <col min="16" max="16" width="11.44140625" style="15" bestFit="1" customWidth="1"/>
    <col min="17" max="17" width="39" style="15" bestFit="1" customWidth="1"/>
    <col min="18" max="16384" width="8.88671875" style="15"/>
  </cols>
  <sheetData>
    <row r="1" spans="1:10" x14ac:dyDescent="0.25">
      <c r="A1" s="1"/>
      <c r="B1" s="11" t="s">
        <v>0</v>
      </c>
      <c r="C1" s="2"/>
      <c r="D1" s="2"/>
      <c r="E1" s="2"/>
      <c r="F1" s="2"/>
      <c r="G1" s="2"/>
      <c r="H1" s="2"/>
      <c r="I1" s="2"/>
    </row>
    <row r="2" spans="1:10" x14ac:dyDescent="0.25">
      <c r="A2" s="1"/>
      <c r="B2" s="12"/>
      <c r="C2" s="2"/>
      <c r="D2" s="2"/>
      <c r="E2" s="2"/>
      <c r="F2" s="2"/>
      <c r="G2" s="2"/>
      <c r="H2" s="2"/>
      <c r="I2" s="2"/>
    </row>
    <row r="3" spans="1:10" ht="28.8" x14ac:dyDescent="0.25">
      <c r="A3" s="3">
        <v>2.34</v>
      </c>
      <c r="B3" s="4" t="s">
        <v>1</v>
      </c>
      <c r="C3" s="2"/>
      <c r="D3" s="2"/>
      <c r="E3" s="57" t="s">
        <v>43</v>
      </c>
      <c r="F3" s="58" t="s">
        <v>44</v>
      </c>
      <c r="G3" s="58" t="s">
        <v>45</v>
      </c>
      <c r="H3" s="58" t="s">
        <v>46</v>
      </c>
      <c r="I3" s="21" t="s">
        <v>48</v>
      </c>
      <c r="J3" s="59" t="s">
        <v>49</v>
      </c>
    </row>
    <row r="4" spans="1:10" x14ac:dyDescent="0.25">
      <c r="A4" s="5"/>
      <c r="B4" s="4"/>
      <c r="C4" s="2"/>
      <c r="D4" s="2"/>
      <c r="E4" s="60" t="s">
        <v>40</v>
      </c>
      <c r="F4" s="35">
        <v>0</v>
      </c>
      <c r="G4" s="61">
        <v>0.5</v>
      </c>
      <c r="H4" s="62">
        <f>F4*G4</f>
        <v>0</v>
      </c>
      <c r="I4" s="63">
        <f>(F4-H$8)^2</f>
        <v>17.09504437869823</v>
      </c>
      <c r="J4" s="64">
        <f>G4*I4</f>
        <v>8.5475221893491149</v>
      </c>
    </row>
    <row r="5" spans="1:10" x14ac:dyDescent="0.25">
      <c r="A5" s="1" t="s">
        <v>2</v>
      </c>
      <c r="B5" s="12" t="s">
        <v>3</v>
      </c>
      <c r="C5" s="2"/>
      <c r="D5" s="2"/>
      <c r="E5" s="60" t="s">
        <v>39</v>
      </c>
      <c r="F5" s="35">
        <v>5</v>
      </c>
      <c r="G5" s="61">
        <f>13/52</f>
        <v>0.25</v>
      </c>
      <c r="H5" s="62">
        <f>F5*G5</f>
        <v>1.25</v>
      </c>
      <c r="I5" s="63">
        <f>(F5-H$8)^2</f>
        <v>0.74889053254437798</v>
      </c>
      <c r="J5" s="64">
        <f t="shared" ref="J5:J7" si="0">G5*I5</f>
        <v>0.1872226331360945</v>
      </c>
    </row>
    <row r="6" spans="1:10" x14ac:dyDescent="0.25">
      <c r="A6" s="1"/>
      <c r="B6" s="12"/>
      <c r="C6" s="2"/>
      <c r="D6" s="2"/>
      <c r="E6" s="60" t="s">
        <v>42</v>
      </c>
      <c r="F6" s="35">
        <v>10</v>
      </c>
      <c r="G6" s="61">
        <f>12/52</f>
        <v>0.23076923076923078</v>
      </c>
      <c r="H6" s="62">
        <f>F6*G6</f>
        <v>2.3076923076923079</v>
      </c>
      <c r="I6" s="63">
        <f>(F6-H$8)^2</f>
        <v>34.402736686390526</v>
      </c>
      <c r="J6" s="64">
        <f t="shared" si="0"/>
        <v>7.9390930814747369</v>
      </c>
    </row>
    <row r="7" spans="1:10" x14ac:dyDescent="0.25">
      <c r="A7" s="1"/>
      <c r="B7" s="48" t="s">
        <v>50</v>
      </c>
      <c r="C7" s="6"/>
      <c r="D7" s="6"/>
      <c r="E7" s="65" t="s">
        <v>41</v>
      </c>
      <c r="F7" s="35">
        <f>10+20</f>
        <v>30</v>
      </c>
      <c r="G7" s="61">
        <v>1.9230769230769232E-2</v>
      </c>
      <c r="H7" s="62">
        <f>F7*G7</f>
        <v>0.57692307692307698</v>
      </c>
      <c r="I7" s="63">
        <f>(F7-H$8)^2</f>
        <v>669.01812130177507</v>
      </c>
      <c r="J7" s="64">
        <f t="shared" si="0"/>
        <v>12.865733101957213</v>
      </c>
    </row>
    <row r="8" spans="1:10" x14ac:dyDescent="0.25">
      <c r="A8" s="1"/>
      <c r="B8" s="12"/>
      <c r="C8" s="6"/>
      <c r="D8" s="6"/>
      <c r="E8" s="66" t="s">
        <v>20</v>
      </c>
      <c r="F8" s="36"/>
      <c r="G8" s="67" t="s">
        <v>47</v>
      </c>
      <c r="H8" s="37">
        <f>SUM(H4:H7)</f>
        <v>4.134615384615385</v>
      </c>
      <c r="I8" s="67" t="s">
        <v>51</v>
      </c>
      <c r="J8" s="68">
        <f>SUM(J4:J7)</f>
        <v>29.539571005917161</v>
      </c>
    </row>
    <row r="9" spans="1:10" x14ac:dyDescent="0.25">
      <c r="A9" s="1" t="s">
        <v>4</v>
      </c>
      <c r="B9" s="12" t="s">
        <v>5</v>
      </c>
      <c r="C9" s="2"/>
      <c r="D9" s="2"/>
      <c r="E9" s="69"/>
      <c r="F9" s="70"/>
      <c r="G9" s="70"/>
      <c r="H9" s="34"/>
      <c r="I9" s="33" t="s">
        <v>52</v>
      </c>
      <c r="J9" s="71">
        <f>J8^0.5</f>
        <v>5.4350318311779153</v>
      </c>
    </row>
    <row r="10" spans="1:10" x14ac:dyDescent="0.25">
      <c r="A10" s="1"/>
      <c r="B10" s="12"/>
      <c r="C10" s="2"/>
      <c r="D10" s="2"/>
      <c r="E10" s="6"/>
      <c r="F10" s="6"/>
      <c r="H10" s="31"/>
      <c r="I10" s="6"/>
    </row>
    <row r="11" spans="1:10" x14ac:dyDescent="0.25">
      <c r="A11" s="1"/>
      <c r="B11" s="48" t="s">
        <v>53</v>
      </c>
      <c r="C11" s="6"/>
      <c r="D11" s="6"/>
      <c r="E11" s="6"/>
      <c r="F11" s="6"/>
      <c r="H11" s="31"/>
      <c r="I11" s="6"/>
    </row>
    <row r="12" spans="1:10" s="43" customFormat="1" ht="13.8" thickBot="1" x14ac:dyDescent="0.3">
      <c r="A12" s="38"/>
      <c r="B12" s="39"/>
      <c r="C12" s="40"/>
      <c r="D12" s="40"/>
      <c r="E12" s="40"/>
      <c r="F12" s="40"/>
      <c r="G12" s="41"/>
      <c r="H12" s="42"/>
      <c r="I12" s="40"/>
    </row>
    <row r="13" spans="1:10" x14ac:dyDescent="0.25">
      <c r="A13" s="1"/>
      <c r="B13" s="12"/>
      <c r="C13" s="6"/>
      <c r="D13" s="6"/>
      <c r="E13" s="6"/>
      <c r="F13" s="6"/>
      <c r="I13" s="6"/>
    </row>
    <row r="14" spans="1:10" ht="28.8" x14ac:dyDescent="0.25">
      <c r="A14" s="3">
        <v>2.4</v>
      </c>
      <c r="B14" s="4" t="s">
        <v>16</v>
      </c>
      <c r="C14" s="6"/>
      <c r="D14" s="6"/>
      <c r="E14" s="57" t="s">
        <v>43</v>
      </c>
      <c r="F14" s="58" t="s">
        <v>44</v>
      </c>
      <c r="G14" s="58" t="s">
        <v>45</v>
      </c>
      <c r="H14" s="58" t="s">
        <v>46</v>
      </c>
      <c r="I14" s="21" t="s">
        <v>48</v>
      </c>
      <c r="J14" s="59" t="s">
        <v>49</v>
      </c>
    </row>
    <row r="15" spans="1:10" x14ac:dyDescent="0.25">
      <c r="A15" s="1"/>
      <c r="B15" s="12"/>
      <c r="C15" s="6"/>
      <c r="D15" s="6"/>
      <c r="E15" s="60" t="s">
        <v>54</v>
      </c>
      <c r="F15" s="35">
        <v>25</v>
      </c>
      <c r="G15" s="72">
        <v>0.34</v>
      </c>
      <c r="H15" s="62">
        <f>F15*G15</f>
        <v>8.5</v>
      </c>
      <c r="I15" s="63">
        <f>(F15-$H$18)^2</f>
        <v>86.490000000000009</v>
      </c>
      <c r="J15" s="64">
        <f>G15*I15</f>
        <v>29.406600000000005</v>
      </c>
    </row>
    <row r="16" spans="1:10" x14ac:dyDescent="0.25">
      <c r="A16" s="1" t="s">
        <v>2</v>
      </c>
      <c r="B16" s="7" t="s">
        <v>6</v>
      </c>
      <c r="C16" s="6"/>
      <c r="D16" s="6"/>
      <c r="E16" s="60" t="s">
        <v>55</v>
      </c>
      <c r="F16" s="35">
        <f>25+35</f>
        <v>60</v>
      </c>
      <c r="G16" s="72">
        <v>0.12</v>
      </c>
      <c r="H16" s="62">
        <f>F16*G16</f>
        <v>7.1999999999999993</v>
      </c>
      <c r="I16" s="63">
        <f t="shared" ref="I16:I17" si="1">(F16-$H$18)^2</f>
        <v>1962.4899999999998</v>
      </c>
      <c r="J16" s="64">
        <f t="shared" ref="J16:J17" si="2">G16*I16</f>
        <v>235.49879999999996</v>
      </c>
    </row>
    <row r="17" spans="1:10" x14ac:dyDescent="0.25">
      <c r="A17" s="1"/>
      <c r="B17" s="7"/>
      <c r="C17" s="6"/>
      <c r="D17" s="6"/>
      <c r="E17" s="60" t="s">
        <v>56</v>
      </c>
      <c r="F17" s="35">
        <v>0</v>
      </c>
      <c r="G17" s="72">
        <v>0.54</v>
      </c>
      <c r="H17" s="62">
        <f>F17*G17</f>
        <v>0</v>
      </c>
      <c r="I17" s="63">
        <f t="shared" si="1"/>
        <v>246.48999999999998</v>
      </c>
      <c r="J17" s="64">
        <f t="shared" si="2"/>
        <v>133.1046</v>
      </c>
    </row>
    <row r="18" spans="1:10" x14ac:dyDescent="0.25">
      <c r="A18" s="1"/>
      <c r="B18" s="48" t="s">
        <v>57</v>
      </c>
      <c r="C18" s="6"/>
      <c r="D18" s="6"/>
      <c r="E18" s="66" t="s">
        <v>20</v>
      </c>
      <c r="F18" s="36"/>
      <c r="G18" s="67" t="s">
        <v>47</v>
      </c>
      <c r="H18" s="37">
        <f>SUM(H15:H17)</f>
        <v>15.7</v>
      </c>
      <c r="I18" s="67" t="s">
        <v>51</v>
      </c>
      <c r="J18" s="68">
        <f>SUM(J15:J17)</f>
        <v>398.01</v>
      </c>
    </row>
    <row r="19" spans="1:10" x14ac:dyDescent="0.25">
      <c r="A19" s="1"/>
      <c r="B19" s="12"/>
      <c r="C19" s="6"/>
      <c r="D19" s="6"/>
      <c r="E19" s="69"/>
      <c r="F19" s="70"/>
      <c r="G19" s="70"/>
      <c r="H19" s="34"/>
      <c r="I19" s="33" t="s">
        <v>52</v>
      </c>
      <c r="J19" s="71">
        <f>J18^0.5</f>
        <v>19.950187969039288</v>
      </c>
    </row>
    <row r="20" spans="1:10" ht="26.4" x14ac:dyDescent="0.25">
      <c r="A20" s="8" t="s">
        <v>4</v>
      </c>
      <c r="B20" s="7" t="s">
        <v>7</v>
      </c>
      <c r="C20" s="6"/>
      <c r="D20" s="6"/>
      <c r="E20" s="73" t="s">
        <v>60</v>
      </c>
      <c r="F20" s="74"/>
      <c r="G20" s="75">
        <v>120</v>
      </c>
      <c r="H20" s="74"/>
      <c r="I20" s="74"/>
      <c r="J20" s="22"/>
    </row>
    <row r="21" spans="1:10" x14ac:dyDescent="0.25">
      <c r="A21" s="5"/>
      <c r="B21" s="4"/>
      <c r="C21" s="6"/>
      <c r="D21" s="6"/>
      <c r="E21" s="65" t="s">
        <v>58</v>
      </c>
      <c r="F21" s="36"/>
      <c r="G21" s="76">
        <f>G20*H18</f>
        <v>1884</v>
      </c>
      <c r="H21" s="36"/>
      <c r="I21" s="36"/>
      <c r="J21" s="77"/>
    </row>
    <row r="22" spans="1:10" ht="39.6" x14ac:dyDescent="0.25">
      <c r="A22" s="1"/>
      <c r="B22" s="48" t="s">
        <v>61</v>
      </c>
      <c r="C22" s="6"/>
      <c r="D22" s="6"/>
      <c r="E22" s="78" t="s">
        <v>59</v>
      </c>
      <c r="F22" s="79"/>
      <c r="G22" s="80">
        <f>(G20*J18)^0.5</f>
        <v>218.54335954221989</v>
      </c>
      <c r="H22" s="81">
        <f>(G20*J19^2)^0.5</f>
        <v>218.54335954221989</v>
      </c>
      <c r="I22" s="33"/>
      <c r="J22" s="82"/>
    </row>
    <row r="23" spans="1:10" s="43" customFormat="1" ht="13.8" thickBot="1" x14ac:dyDescent="0.3">
      <c r="A23" s="38"/>
      <c r="B23" s="44"/>
      <c r="C23" s="45"/>
      <c r="D23" s="45"/>
      <c r="G23" s="46"/>
      <c r="H23" s="45"/>
      <c r="I23" s="45"/>
    </row>
    <row r="24" spans="1:10" x14ac:dyDescent="0.25">
      <c r="A24" s="1"/>
      <c r="B24" s="12"/>
      <c r="C24" s="2"/>
      <c r="D24" s="2"/>
      <c r="G24" s="32"/>
      <c r="H24" s="2"/>
      <c r="I24" s="2"/>
    </row>
    <row r="25" spans="1:10" ht="39.6" x14ac:dyDescent="0.25">
      <c r="A25" s="3">
        <v>2.42</v>
      </c>
      <c r="B25" s="4" t="s">
        <v>8</v>
      </c>
      <c r="C25" s="2"/>
      <c r="D25" s="2"/>
      <c r="E25" s="2"/>
      <c r="F25" s="2"/>
      <c r="G25" s="2"/>
      <c r="H25" s="2"/>
      <c r="I25" s="2"/>
    </row>
    <row r="26" spans="1:10" x14ac:dyDescent="0.25">
      <c r="A26" s="1"/>
      <c r="B26" s="14"/>
      <c r="C26" s="2"/>
      <c r="D26" s="2"/>
      <c r="E26" s="50"/>
      <c r="F26" s="2"/>
      <c r="G26" s="2"/>
      <c r="H26" s="2"/>
      <c r="I26" s="2"/>
    </row>
    <row r="27" spans="1:10" ht="26.4" x14ac:dyDescent="0.25">
      <c r="A27" s="9" t="s">
        <v>2</v>
      </c>
      <c r="B27" s="10" t="s">
        <v>17</v>
      </c>
      <c r="C27" s="2"/>
      <c r="D27" s="2"/>
      <c r="E27" s="2"/>
      <c r="F27" s="2"/>
      <c r="G27" s="2"/>
      <c r="H27" s="2"/>
      <c r="I27" s="2"/>
    </row>
    <row r="28" spans="1:10" x14ac:dyDescent="0.25">
      <c r="A28" s="9"/>
      <c r="B28" s="10"/>
      <c r="C28" s="2"/>
      <c r="D28" s="2"/>
      <c r="E28" s="6"/>
      <c r="F28" s="6"/>
      <c r="G28" s="6"/>
      <c r="H28" s="6"/>
      <c r="I28" s="6"/>
    </row>
    <row r="29" spans="1:10" x14ac:dyDescent="0.25">
      <c r="A29" s="1"/>
      <c r="B29" s="48" t="s">
        <v>63</v>
      </c>
      <c r="C29" s="31">
        <f>38-110</f>
        <v>-72</v>
      </c>
      <c r="D29" s="6"/>
      <c r="E29" s="6"/>
      <c r="F29" s="6"/>
      <c r="G29" s="6"/>
      <c r="H29" s="6"/>
      <c r="I29" s="6"/>
    </row>
    <row r="30" spans="1:10" x14ac:dyDescent="0.25">
      <c r="A30" s="1"/>
      <c r="B30" s="48" t="s">
        <v>64</v>
      </c>
      <c r="C30" s="31">
        <f>(5*5+4*4)^0.5</f>
        <v>6.4031242374328485</v>
      </c>
      <c r="D30" s="6"/>
    </row>
    <row r="31" spans="1:10" x14ac:dyDescent="0.25">
      <c r="C31" s="83"/>
      <c r="E31" s="2"/>
      <c r="F31" s="2"/>
      <c r="G31" s="2"/>
      <c r="H31" s="2"/>
      <c r="I31" s="2"/>
    </row>
    <row r="32" spans="1:10" ht="26.4" x14ac:dyDescent="0.25">
      <c r="A32" s="8" t="s">
        <v>4</v>
      </c>
      <c r="B32" s="10" t="s">
        <v>9</v>
      </c>
      <c r="C32" s="2"/>
      <c r="D32" s="2"/>
      <c r="E32" s="2"/>
      <c r="F32" s="2"/>
      <c r="G32" s="2"/>
      <c r="H32" s="2"/>
      <c r="I32" s="2"/>
    </row>
    <row r="33" spans="1:9" x14ac:dyDescent="0.25">
      <c r="A33" s="9"/>
      <c r="B33" s="10"/>
      <c r="C33" s="2"/>
      <c r="D33" s="2"/>
      <c r="E33" s="6"/>
      <c r="F33" s="6"/>
      <c r="G33" s="6"/>
      <c r="H33" s="6"/>
      <c r="I33" s="6"/>
    </row>
    <row r="34" spans="1:9" x14ac:dyDescent="0.25">
      <c r="A34" s="1"/>
      <c r="B34" s="48" t="s">
        <v>65</v>
      </c>
      <c r="C34" s="31">
        <f>110*0.1</f>
        <v>11</v>
      </c>
      <c r="D34" s="6"/>
      <c r="F34" s="6"/>
      <c r="G34" s="6"/>
      <c r="H34" s="6"/>
      <c r="I34" s="6"/>
    </row>
    <row r="35" spans="1:9" x14ac:dyDescent="0.25">
      <c r="A35" s="1"/>
      <c r="B35" s="48" t="s">
        <v>66</v>
      </c>
      <c r="C35" s="31">
        <f>0.1*4</f>
        <v>0.4</v>
      </c>
      <c r="D35" s="6"/>
      <c r="E35" s="83"/>
    </row>
    <row r="36" spans="1:9" s="43" customFormat="1" ht="13.8" thickBot="1" x14ac:dyDescent="0.3">
      <c r="B36" s="47"/>
      <c r="E36" s="45"/>
      <c r="F36" s="45"/>
      <c r="G36" s="45"/>
      <c r="H36" s="45"/>
      <c r="I36" s="45"/>
    </row>
    <row r="37" spans="1:9" x14ac:dyDescent="0.25">
      <c r="E37" s="2"/>
      <c r="F37" s="2"/>
      <c r="G37" s="2"/>
      <c r="H37" s="2"/>
      <c r="I37" s="2"/>
    </row>
    <row r="38" spans="1:9" ht="39.6" x14ac:dyDescent="0.25">
      <c r="A38" s="3">
        <v>2.46</v>
      </c>
      <c r="B38" s="4" t="s">
        <v>18</v>
      </c>
      <c r="C38" s="2"/>
      <c r="D38" s="2"/>
    </row>
    <row r="39" spans="1:9" x14ac:dyDescent="0.25">
      <c r="A39" s="1"/>
      <c r="B39" s="14"/>
      <c r="C39" s="2"/>
      <c r="D39" s="2"/>
      <c r="F39" s="20" t="s">
        <v>19</v>
      </c>
      <c r="G39" s="52"/>
      <c r="H39" s="21" t="s">
        <v>20</v>
      </c>
      <c r="I39" s="51" t="s">
        <v>62</v>
      </c>
    </row>
    <row r="40" spans="1:9" x14ac:dyDescent="0.25">
      <c r="A40" s="9" t="s">
        <v>2</v>
      </c>
      <c r="B40" s="10" t="s">
        <v>10</v>
      </c>
      <c r="C40" s="2"/>
      <c r="D40" s="2"/>
      <c r="F40" s="84" t="s">
        <v>22</v>
      </c>
      <c r="G40" s="85"/>
      <c r="H40" s="23">
        <v>2.1999999999999999E-2</v>
      </c>
      <c r="I40" s="24">
        <f>H40</f>
        <v>2.1999999999999999E-2</v>
      </c>
    </row>
    <row r="41" spans="1:9" x14ac:dyDescent="0.25">
      <c r="A41" s="9"/>
      <c r="B41" s="10"/>
      <c r="C41" s="2"/>
      <c r="D41" s="2"/>
      <c r="F41" s="84" t="s">
        <v>21</v>
      </c>
      <c r="G41" s="85"/>
      <c r="H41" s="23">
        <v>4.7E-2</v>
      </c>
      <c r="I41" s="24">
        <f>H40+H41</f>
        <v>6.9000000000000006E-2</v>
      </c>
    </row>
    <row r="42" spans="1:9" x14ac:dyDescent="0.25">
      <c r="A42" s="1"/>
      <c r="B42" s="48" t="s">
        <v>32</v>
      </c>
      <c r="C42" s="6"/>
      <c r="D42" s="6"/>
      <c r="F42" s="84" t="s">
        <v>23</v>
      </c>
      <c r="G42" s="85"/>
      <c r="H42" s="23">
        <v>0.158</v>
      </c>
      <c r="I42" s="24">
        <f>I41+H42</f>
        <v>0.22700000000000001</v>
      </c>
    </row>
    <row r="43" spans="1:9" x14ac:dyDescent="0.25">
      <c r="F43" s="84" t="s">
        <v>24</v>
      </c>
      <c r="G43" s="85"/>
      <c r="H43" s="23">
        <v>0.183</v>
      </c>
      <c r="I43" s="24">
        <f t="shared" ref="I43:I48" si="3">I42+H43</f>
        <v>0.41000000000000003</v>
      </c>
    </row>
    <row r="44" spans="1:9" x14ac:dyDescent="0.25">
      <c r="A44" s="8" t="s">
        <v>4</v>
      </c>
      <c r="B44" s="10" t="s">
        <v>15</v>
      </c>
      <c r="C44" s="2"/>
      <c r="D44" s="2"/>
      <c r="F44" s="96" t="s">
        <v>25</v>
      </c>
      <c r="G44" s="97"/>
      <c r="H44" s="25">
        <v>0.21199999999999999</v>
      </c>
      <c r="I44" s="28">
        <f t="shared" si="3"/>
        <v>0.622</v>
      </c>
    </row>
    <row r="45" spans="1:9" x14ac:dyDescent="0.25">
      <c r="A45" s="9"/>
      <c r="B45" s="10"/>
      <c r="C45" s="2"/>
      <c r="D45" s="2"/>
      <c r="F45" s="84" t="s">
        <v>26</v>
      </c>
      <c r="G45" s="85"/>
      <c r="H45" s="23">
        <v>0.13900000000000001</v>
      </c>
      <c r="I45" s="24">
        <f t="shared" si="3"/>
        <v>0.76100000000000001</v>
      </c>
    </row>
    <row r="46" spans="1:9" x14ac:dyDescent="0.25">
      <c r="A46" s="1"/>
      <c r="B46" s="48" t="s">
        <v>30</v>
      </c>
      <c r="C46" s="6">
        <f>H40+H41+H42+H43+H44</f>
        <v>0.622</v>
      </c>
      <c r="D46" s="6"/>
      <c r="F46" s="84" t="s">
        <v>28</v>
      </c>
      <c r="G46" s="85"/>
      <c r="H46" s="23">
        <v>5.8000000000000003E-2</v>
      </c>
      <c r="I46" s="24">
        <f t="shared" si="3"/>
        <v>0.81900000000000006</v>
      </c>
    </row>
    <row r="47" spans="1:9" x14ac:dyDescent="0.25">
      <c r="F47" s="84" t="s">
        <v>29</v>
      </c>
      <c r="G47" s="85"/>
      <c r="H47" s="23">
        <v>8.4000000000000005E-2</v>
      </c>
      <c r="I47" s="24">
        <f t="shared" si="3"/>
        <v>0.90300000000000002</v>
      </c>
    </row>
    <row r="48" spans="1:9" x14ac:dyDescent="0.25">
      <c r="A48" s="9" t="s">
        <v>11</v>
      </c>
      <c r="B48" s="13" t="s">
        <v>13</v>
      </c>
      <c r="C48" s="6"/>
      <c r="D48" s="6"/>
      <c r="F48" s="86" t="s">
        <v>27</v>
      </c>
      <c r="G48" s="87"/>
      <c r="H48" s="26">
        <v>9.7000000000000003E-2</v>
      </c>
      <c r="I48" s="27">
        <f t="shared" si="3"/>
        <v>1</v>
      </c>
    </row>
    <row r="50" spans="1:13" x14ac:dyDescent="0.25">
      <c r="A50" s="1"/>
      <c r="B50" s="48" t="s">
        <v>31</v>
      </c>
      <c r="C50" s="6">
        <f>C46*0.41</f>
        <v>0.25501999999999997</v>
      </c>
      <c r="D50" s="6"/>
    </row>
    <row r="52" spans="1:13" ht="26.4" customHeight="1" x14ac:dyDescent="0.25">
      <c r="A52" s="9" t="s">
        <v>12</v>
      </c>
      <c r="B52" s="16" t="s">
        <v>14</v>
      </c>
    </row>
    <row r="54" spans="1:13" ht="26.4" x14ac:dyDescent="0.25">
      <c r="B54" s="49" t="s">
        <v>38</v>
      </c>
      <c r="C54" s="19">
        <f>0.718*0.41</f>
        <v>0.29437999999999998</v>
      </c>
      <c r="D54" s="19"/>
    </row>
    <row r="55" spans="1:13" x14ac:dyDescent="0.25">
      <c r="A55" s="1"/>
      <c r="B55" s="18"/>
    </row>
    <row r="56" spans="1:13" x14ac:dyDescent="0.25">
      <c r="E56" s="53">
        <f>96420486</f>
        <v>96420486</v>
      </c>
      <c r="F56" s="92" t="s">
        <v>33</v>
      </c>
      <c r="G56" s="92"/>
      <c r="H56" s="92"/>
      <c r="I56" s="93"/>
    </row>
    <row r="57" spans="1:13" x14ac:dyDescent="0.25">
      <c r="E57" s="54">
        <f>96420486*0.41</f>
        <v>39532399.259999998</v>
      </c>
      <c r="F57" s="94" t="s">
        <v>34</v>
      </c>
      <c r="G57" s="94"/>
      <c r="H57" s="94"/>
      <c r="I57" s="95"/>
    </row>
    <row r="58" spans="1:13" x14ac:dyDescent="0.25">
      <c r="E58" s="54">
        <f>E57*0.718</f>
        <v>28384262.668679997</v>
      </c>
      <c r="F58" s="88" t="s">
        <v>35</v>
      </c>
      <c r="G58" s="88"/>
      <c r="H58" s="88"/>
      <c r="I58" s="89"/>
    </row>
    <row r="59" spans="1:13" x14ac:dyDescent="0.25">
      <c r="E59" s="55">
        <f>E58/E56</f>
        <v>0.29437999999999998</v>
      </c>
      <c r="F59" s="94" t="s">
        <v>36</v>
      </c>
      <c r="G59" s="94"/>
      <c r="H59" s="94"/>
      <c r="I59" s="95"/>
      <c r="J59" s="30"/>
      <c r="K59" s="30"/>
    </row>
    <row r="60" spans="1:13" x14ac:dyDescent="0.25">
      <c r="E60" s="56">
        <f>C54/C46</f>
        <v>0.47327974276527329</v>
      </c>
      <c r="F60" s="90" t="s">
        <v>37</v>
      </c>
      <c r="G60" s="90"/>
      <c r="H60" s="90"/>
      <c r="I60" s="91"/>
      <c r="J60" s="30"/>
      <c r="K60" s="30"/>
    </row>
    <row r="64" spans="1:13" x14ac:dyDescent="0.25">
      <c r="M64" s="17">
        <f>SUM(H40:H48)</f>
        <v>1</v>
      </c>
    </row>
    <row r="68" spans="13:13" x14ac:dyDescent="0.25">
      <c r="M68" s="17"/>
    </row>
  </sheetData>
  <mergeCells count="14">
    <mergeCell ref="F60:I60"/>
    <mergeCell ref="F56:I56"/>
    <mergeCell ref="F57:I57"/>
    <mergeCell ref="F59:I59"/>
    <mergeCell ref="F40:G40"/>
    <mergeCell ref="F41:G41"/>
    <mergeCell ref="F42:G42"/>
    <mergeCell ref="F43:G43"/>
    <mergeCell ref="F44:G44"/>
    <mergeCell ref="F45:G45"/>
    <mergeCell ref="F46:G46"/>
    <mergeCell ref="F47:G47"/>
    <mergeCell ref="F48:G48"/>
    <mergeCell ref="F58:I58"/>
  </mergeCells>
  <pageMargins left="0.7" right="0.7" top="0.5" bottom="0.5" header="0" footer="0"/>
  <pageSetup scale="63" fitToHeight="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Randi Skrelja</dc:creator>
  <cp:lastModifiedBy>Randi Skrelja</cp:lastModifiedBy>
  <cp:lastPrinted>2015-07-16T17:37:58Z</cp:lastPrinted>
  <dcterms:created xsi:type="dcterms:W3CDTF">2015-07-15T20:32:42Z</dcterms:created>
  <dcterms:modified xsi:type="dcterms:W3CDTF">2015-07-16T18:33:56Z</dcterms:modified>
</cp:coreProperties>
</file>