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INPUT" sheetId="2" r:id="rId1"/>
    <sheet name="SP1" sheetId="3" r:id="rId2"/>
    <sheet name="SP2" sheetId="1" r:id="rId3"/>
    <sheet name="SP3" sheetId="4" r:id="rId4"/>
    <sheet name="SP4" sheetId="5" r:id="rId5"/>
    <sheet name="SP5" sheetId="6" r:id="rId6"/>
    <sheet name="SP6" sheetId="7" r:id="rId7"/>
    <sheet name="SP7" sheetId="8" r:id="rId8"/>
    <sheet name="SP8" sheetId="9" r:id="rId9"/>
  </sheets>
  <calcPr calcId="145621"/>
  <fileRecoveryPr repairLoad="1"/>
</workbook>
</file>

<file path=xl/calcChain.xml><?xml version="1.0" encoding="utf-8"?>
<calcChain xmlns="http://schemas.openxmlformats.org/spreadsheetml/2006/main">
  <c r="O21" i="5" l="1"/>
  <c r="O20" i="5"/>
  <c r="O19" i="5"/>
  <c r="O18" i="5"/>
  <c r="N21" i="5"/>
  <c r="N20" i="5"/>
  <c r="N19" i="5"/>
  <c r="N18" i="5"/>
  <c r="M18" i="5"/>
  <c r="L21" i="5"/>
  <c r="L20" i="5"/>
  <c r="M20" i="5" s="1"/>
  <c r="L19" i="5"/>
  <c r="L18" i="5"/>
  <c r="K21" i="5"/>
  <c r="K20" i="5"/>
  <c r="K19" i="5"/>
  <c r="K18" i="5"/>
  <c r="J18" i="5"/>
  <c r="J21" i="5"/>
  <c r="J20" i="5"/>
  <c r="J19" i="5"/>
  <c r="M21" i="9"/>
  <c r="N21" i="9" s="1"/>
  <c r="O21" i="9" s="1"/>
  <c r="L21" i="9"/>
  <c r="P21" i="9" s="1"/>
  <c r="K21" i="9"/>
  <c r="P20" i="9"/>
  <c r="M20" i="9"/>
  <c r="L20" i="9"/>
  <c r="N20" i="9" s="1"/>
  <c r="O20" i="9" s="1"/>
  <c r="K20" i="9"/>
  <c r="M19" i="9"/>
  <c r="P19" i="9" s="1"/>
  <c r="L19" i="9"/>
  <c r="K19" i="9"/>
  <c r="M18" i="9"/>
  <c r="L18" i="9"/>
  <c r="P18" i="9" s="1"/>
  <c r="P22" i="9" s="1"/>
  <c r="P23" i="9" s="1"/>
  <c r="K18" i="9"/>
  <c r="M21" i="8"/>
  <c r="N21" i="8" s="1"/>
  <c r="O21" i="8" s="1"/>
  <c r="M20" i="8"/>
  <c r="L21" i="8"/>
  <c r="P21" i="8" s="1"/>
  <c r="L20" i="8"/>
  <c r="P20" i="8" s="1"/>
  <c r="K21" i="8"/>
  <c r="K20" i="8"/>
  <c r="M19" i="8"/>
  <c r="N19" i="8" s="1"/>
  <c r="O19" i="8" s="1"/>
  <c r="L19" i="8"/>
  <c r="K19" i="8"/>
  <c r="M18" i="8"/>
  <c r="L18" i="8"/>
  <c r="P18" i="8" s="1"/>
  <c r="K18" i="8"/>
  <c r="P21" i="6"/>
  <c r="P20" i="6"/>
  <c r="P19" i="6"/>
  <c r="P18" i="6"/>
  <c r="O21" i="6"/>
  <c r="O20" i="6"/>
  <c r="O19" i="6"/>
  <c r="O18" i="6"/>
  <c r="N18" i="6"/>
  <c r="M21" i="6"/>
  <c r="M20" i="6"/>
  <c r="M19" i="6"/>
  <c r="M18" i="6"/>
  <c r="L21" i="6"/>
  <c r="L20" i="6"/>
  <c r="L19" i="6"/>
  <c r="L18" i="6"/>
  <c r="K21" i="6"/>
  <c r="K20" i="6"/>
  <c r="N19" i="6"/>
  <c r="K19" i="6"/>
  <c r="K18" i="6"/>
  <c r="L21" i="4"/>
  <c r="O21" i="4" s="1"/>
  <c r="L18" i="4"/>
  <c r="K19" i="4"/>
  <c r="M19" i="4" s="1"/>
  <c r="N19" i="4" s="1"/>
  <c r="K20" i="4"/>
  <c r="O20" i="4" s="1"/>
  <c r="K21" i="4"/>
  <c r="K18" i="4"/>
  <c r="J21" i="4"/>
  <c r="L20" i="4"/>
  <c r="J20" i="4"/>
  <c r="L19" i="4"/>
  <c r="J19" i="4"/>
  <c r="J18" i="4"/>
  <c r="P19" i="7"/>
  <c r="P20" i="7"/>
  <c r="P21" i="7"/>
  <c r="P18" i="7"/>
  <c r="O19" i="7"/>
  <c r="O20" i="7"/>
  <c r="O21" i="7"/>
  <c r="O18" i="7"/>
  <c r="N18" i="7"/>
  <c r="M21" i="7"/>
  <c r="M20" i="7"/>
  <c r="M19" i="7"/>
  <c r="M18" i="7"/>
  <c r="L21" i="7"/>
  <c r="L20" i="7"/>
  <c r="L19" i="7"/>
  <c r="L18" i="7"/>
  <c r="K21" i="7"/>
  <c r="K20" i="7"/>
  <c r="K19" i="7"/>
  <c r="K18" i="7"/>
  <c r="G18" i="7"/>
  <c r="G22" i="7" s="1"/>
  <c r="I18" i="7"/>
  <c r="G19" i="7"/>
  <c r="I19" i="7"/>
  <c r="G20" i="7"/>
  <c r="I20" i="7" s="1"/>
  <c r="G21" i="7"/>
  <c r="I21" i="7" s="1"/>
  <c r="O19" i="1"/>
  <c r="O20" i="1"/>
  <c r="O21" i="1"/>
  <c r="O18" i="1"/>
  <c r="N18" i="1"/>
  <c r="M18" i="1"/>
  <c r="L19" i="1"/>
  <c r="L18" i="1"/>
  <c r="L20" i="1"/>
  <c r="L21" i="1"/>
  <c r="I19" i="9"/>
  <c r="I20" i="9"/>
  <c r="I21" i="9"/>
  <c r="I18" i="9"/>
  <c r="I19" i="8"/>
  <c r="I20" i="8"/>
  <c r="I21" i="8"/>
  <c r="I18" i="8"/>
  <c r="I19" i="6"/>
  <c r="I20" i="6"/>
  <c r="I21" i="6"/>
  <c r="I18" i="6"/>
  <c r="G21" i="9"/>
  <c r="G20" i="9"/>
  <c r="G19" i="9"/>
  <c r="G18" i="9"/>
  <c r="G22" i="9" s="1"/>
  <c r="G21" i="8"/>
  <c r="G20" i="8"/>
  <c r="G19" i="8"/>
  <c r="G18" i="8"/>
  <c r="G22" i="8" s="1"/>
  <c r="G21" i="6"/>
  <c r="G20" i="6"/>
  <c r="G19" i="6"/>
  <c r="G18" i="6"/>
  <c r="G22" i="6" s="1"/>
  <c r="G21" i="5"/>
  <c r="G20" i="5"/>
  <c r="G19" i="5"/>
  <c r="G18" i="5"/>
  <c r="G22" i="5" s="1"/>
  <c r="M19" i="5" l="1"/>
  <c r="O22" i="5"/>
  <c r="O23" i="5" s="1"/>
  <c r="M21" i="5"/>
  <c r="N19" i="9"/>
  <c r="O19" i="9" s="1"/>
  <c r="N18" i="9"/>
  <c r="O18" i="9" s="1"/>
  <c r="O22" i="9" s="1"/>
  <c r="N20" i="8"/>
  <c r="O20" i="8" s="1"/>
  <c r="P22" i="8"/>
  <c r="P23" i="8" s="1"/>
  <c r="N18" i="8"/>
  <c r="O18" i="8" s="1"/>
  <c r="O22" i="8" s="1"/>
  <c r="P19" i="8"/>
  <c r="N21" i="6"/>
  <c r="N20" i="6"/>
  <c r="O18" i="4"/>
  <c r="M21" i="4"/>
  <c r="N21" i="4" s="1"/>
  <c r="O19" i="4"/>
  <c r="M20" i="4"/>
  <c r="N20" i="4" s="1"/>
  <c r="M18" i="4"/>
  <c r="N18" i="4" s="1"/>
  <c r="N19" i="7"/>
  <c r="N21" i="7"/>
  <c r="N20" i="7"/>
  <c r="G6" i="9"/>
  <c r="G5" i="9"/>
  <c r="G4" i="9"/>
  <c r="G3" i="9"/>
  <c r="G6" i="8"/>
  <c r="G5" i="8"/>
  <c r="G4" i="8"/>
  <c r="G3" i="8"/>
  <c r="G6" i="7"/>
  <c r="G5" i="7"/>
  <c r="G4" i="7"/>
  <c r="G3" i="7"/>
  <c r="G6" i="6"/>
  <c r="G5" i="6"/>
  <c r="G4" i="6"/>
  <c r="G3" i="6"/>
  <c r="G6" i="5"/>
  <c r="G5" i="5"/>
  <c r="G4" i="5"/>
  <c r="G3" i="5"/>
  <c r="G22" i="4"/>
  <c r="G21" i="4"/>
  <c r="G20" i="4"/>
  <c r="G19" i="4"/>
  <c r="G18" i="4"/>
  <c r="G6" i="4"/>
  <c r="G5" i="4"/>
  <c r="G4" i="4"/>
  <c r="G3" i="4"/>
  <c r="G21" i="1"/>
  <c r="G20" i="1"/>
  <c r="G19" i="1"/>
  <c r="G18" i="1"/>
  <c r="G6" i="1"/>
  <c r="G5" i="1"/>
  <c r="G4" i="1"/>
  <c r="G3" i="1"/>
  <c r="O43" i="3"/>
  <c r="O42" i="3"/>
  <c r="N42" i="3"/>
  <c r="G42" i="3"/>
  <c r="O40" i="3"/>
  <c r="N40" i="3"/>
  <c r="M40" i="3"/>
  <c r="L40" i="3"/>
  <c r="K40" i="3"/>
  <c r="J40" i="3"/>
  <c r="O39" i="3"/>
  <c r="N39" i="3"/>
  <c r="M39" i="3"/>
  <c r="L39" i="3"/>
  <c r="K39" i="3"/>
  <c r="J39" i="3"/>
  <c r="G39" i="3"/>
  <c r="O38" i="3"/>
  <c r="N38" i="3"/>
  <c r="M38" i="3"/>
  <c r="L38" i="3"/>
  <c r="K38" i="3"/>
  <c r="J38" i="3"/>
  <c r="G38" i="3"/>
  <c r="O33" i="3"/>
  <c r="O32" i="3"/>
  <c r="N32" i="3"/>
  <c r="G32" i="3"/>
  <c r="O28" i="3"/>
  <c r="N28" i="3"/>
  <c r="M28" i="3"/>
  <c r="L28" i="3"/>
  <c r="K28" i="3"/>
  <c r="J28" i="3"/>
  <c r="O23" i="3"/>
  <c r="O22" i="3"/>
  <c r="N22" i="3"/>
  <c r="G22" i="3"/>
  <c r="O21" i="3"/>
  <c r="N21" i="3"/>
  <c r="M21" i="3"/>
  <c r="L21" i="3"/>
  <c r="K21" i="3"/>
  <c r="J21" i="3"/>
  <c r="G21" i="3"/>
  <c r="O20" i="3"/>
  <c r="N20" i="3"/>
  <c r="M20" i="3"/>
  <c r="L20" i="3"/>
  <c r="K20" i="3"/>
  <c r="J20" i="3"/>
  <c r="G20" i="3"/>
  <c r="O19" i="3"/>
  <c r="N19" i="3"/>
  <c r="M19" i="3"/>
  <c r="L19" i="3"/>
  <c r="K19" i="3"/>
  <c r="J19" i="3"/>
  <c r="G19" i="3"/>
  <c r="O18" i="3"/>
  <c r="N18" i="3"/>
  <c r="M18" i="3"/>
  <c r="L18" i="3"/>
  <c r="K18" i="3"/>
  <c r="J18" i="3"/>
  <c r="G18" i="3"/>
  <c r="G6" i="3"/>
  <c r="G5" i="3"/>
  <c r="G4" i="3"/>
  <c r="G3" i="3"/>
  <c r="N22" i="5" l="1"/>
  <c r="P22" i="6"/>
  <c r="P23" i="6" s="1"/>
  <c r="O22" i="6"/>
  <c r="O22" i="4"/>
  <c r="O23" i="4" s="1"/>
  <c r="N22" i="4"/>
  <c r="O22" i="7"/>
  <c r="K20" i="1"/>
  <c r="J20" i="1"/>
  <c r="J18" i="1"/>
  <c r="K18" i="1"/>
  <c r="K21" i="1"/>
  <c r="J21" i="1"/>
  <c r="K19" i="1"/>
  <c r="J19" i="1"/>
  <c r="G22" i="1"/>
  <c r="P22" i="7" l="1"/>
  <c r="P23" i="7" s="1"/>
  <c r="M19" i="1"/>
  <c r="N19" i="1" s="1"/>
  <c r="M20" i="1"/>
  <c r="N20" i="1" s="1"/>
  <c r="M21" i="1"/>
  <c r="N21" i="1" s="1"/>
  <c r="O22" i="1" l="1"/>
  <c r="O23" i="1" s="1"/>
  <c r="N22" i="1"/>
</calcChain>
</file>

<file path=xl/sharedStrings.xml><?xml version="1.0" encoding="utf-8"?>
<sst xmlns="http://schemas.openxmlformats.org/spreadsheetml/2006/main" count="557" uniqueCount="57">
  <si>
    <t>Ordem</t>
  </si>
  <si>
    <t>F1</t>
  </si>
  <si>
    <t>F2</t>
  </si>
  <si>
    <t>F3</t>
  </si>
  <si>
    <t>F4</t>
  </si>
  <si>
    <t>(A)</t>
  </si>
  <si>
    <t>(B)</t>
  </si>
  <si>
    <t>(C)</t>
  </si>
  <si>
    <t>(D)</t>
  </si>
  <si>
    <t>P1</t>
  </si>
  <si>
    <t>P2</t>
  </si>
  <si>
    <t>P3</t>
  </si>
  <si>
    <t>P4</t>
  </si>
  <si>
    <t>Inventary = Space                                                                   (because it is considered pallet)</t>
  </si>
  <si>
    <t>MÁX INV.</t>
  </si>
  <si>
    <t>Popularity</t>
  </si>
  <si>
    <t>Demand</t>
  </si>
  <si>
    <t>Client</t>
  </si>
  <si>
    <t>Item (n)</t>
  </si>
  <si>
    <t>Code (pj)</t>
  </si>
  <si>
    <t xml:space="preserve">Option selected: </t>
  </si>
  <si>
    <t>Index:</t>
  </si>
  <si>
    <t>Rank:</t>
  </si>
  <si>
    <t>Ascending</t>
  </si>
  <si>
    <t>Cb = {[2], [4], [1], [3]}</t>
  </si>
  <si>
    <t>Parametros:</t>
  </si>
  <si>
    <t>Tc</t>
  </si>
  <si>
    <t>T</t>
  </si>
  <si>
    <t>Tx</t>
  </si>
  <si>
    <t>Tz</t>
  </si>
  <si>
    <t>Rows</t>
  </si>
  <si>
    <t>y(column)</t>
  </si>
  <si>
    <t>h (height)</t>
  </si>
  <si>
    <t>z (shelf level)</t>
  </si>
  <si>
    <t>xc</t>
  </si>
  <si>
    <t>V</t>
  </si>
  <si>
    <t>vz (m/s)</t>
  </si>
  <si>
    <t>vx (m/s)</t>
  </si>
  <si>
    <t>Segundos</t>
  </si>
  <si>
    <t>Horas</t>
  </si>
  <si>
    <t>SOLUÇÃO DEDICADA</t>
  </si>
  <si>
    <t>SOLUÇÃO ALEATÓRIA</t>
  </si>
  <si>
    <t xml:space="preserve">SOLUÇÃO CLASSE </t>
  </si>
  <si>
    <t>Cb = {[1], [1], [1], [1]}</t>
  </si>
  <si>
    <t>Cb = {[2], [3], [1], [3]}</t>
  </si>
  <si>
    <t>Cb = {[2], [4], [3], [1]}</t>
  </si>
  <si>
    <t>Cb = {[1], [4], [3], [2]}</t>
  </si>
  <si>
    <t>Cb = {[1], [4], [2], [3]}</t>
  </si>
  <si>
    <t>Turnover</t>
  </si>
  <si>
    <t>(A)+(C)</t>
  </si>
  <si>
    <t>COIC</t>
  </si>
  <si>
    <t>(A) +(B) + (D)</t>
  </si>
  <si>
    <t>CIC</t>
  </si>
  <si>
    <t>(A) + (D)</t>
  </si>
  <si>
    <t>COI</t>
  </si>
  <si>
    <t>(A) + (B)</t>
  </si>
  <si>
    <t>Descending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</si>
</sst>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9" formatCode="0.000"/>
  </numFmts>
  <fonts count="7" x14ac:knownFonts="1">
    <font>
      <sz val="11"/>
      <color theme="1"/>
      <name val="Calibri"/>
      <family val="2"/>
      <scheme val="minor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  <font>
      <i/>
      <sz val="10"/>
      <color rgb="FF000000"/>
      <name val="Times New Roman"/>
      <family val="1"/>
    </font>
    <font>
      <sz val="11"/>
      <color theme="1"/>
      <name val="Times New Roman"/>
      <family val="1"/>
    </font>
    <font>
      <b/>
      <sz val="10"/>
      <color rgb="FF000000"/>
      <name val="Times New Roman"/>
      <family val="1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4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52">
    <xf numFmtId="0" fontId="0" fillId="0" borderId="0" xfId="0"/>
    <xf numFmtId="0" fontId="1" fillId="0" borderId="0" xfId="0" applyFont="1" applyFill="1" applyBorder="1" applyAlignment="1">
      <alignment horizontal="justify" vertical="center" wrapText="1"/>
    </xf>
    <xf numFmtId="0" fontId="1" fillId="0" borderId="4" xfId="0" applyFont="1" applyBorder="1" applyAlignment="1">
      <alignment horizontal="justify" vertical="center"/>
    </xf>
    <xf numFmtId="0" fontId="1" fillId="0" borderId="9" xfId="0" applyFont="1" applyBorder="1" applyAlignment="1">
      <alignment horizontal="justify" vertical="center"/>
    </xf>
    <xf numFmtId="0" fontId="1" fillId="0" borderId="10" xfId="0" applyFont="1" applyBorder="1" applyAlignment="1">
      <alignment horizontal="justify" vertical="center"/>
    </xf>
    <xf numFmtId="0" fontId="1" fillId="0" borderId="1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justify" vertical="center" wrapText="1"/>
    </xf>
    <xf numFmtId="0" fontId="0" fillId="0" borderId="11" xfId="0" applyBorder="1" applyAlignment="1">
      <alignment horizontal="center"/>
    </xf>
    <xf numFmtId="0" fontId="0" fillId="0" borderId="15" xfId="0" applyBorder="1"/>
    <xf numFmtId="0" fontId="1" fillId="0" borderId="16" xfId="0" applyFont="1" applyBorder="1" applyAlignment="1">
      <alignment horizontal="justify" vertical="center" wrapText="1"/>
    </xf>
    <xf numFmtId="0" fontId="0" fillId="0" borderId="16" xfId="0" applyBorder="1" applyAlignment="1">
      <alignment horizontal="center"/>
    </xf>
    <xf numFmtId="0" fontId="0" fillId="0" borderId="17" xfId="0" applyBorder="1"/>
    <xf numFmtId="0" fontId="0" fillId="0" borderId="18" xfId="0" applyBorder="1"/>
    <xf numFmtId="0" fontId="1" fillId="0" borderId="19" xfId="0" applyFont="1" applyBorder="1" applyAlignment="1">
      <alignment horizontal="justify" vertical="center" wrapText="1"/>
    </xf>
    <xf numFmtId="0" fontId="0" fillId="0" borderId="19" xfId="0" applyBorder="1" applyAlignment="1">
      <alignment horizontal="center"/>
    </xf>
    <xf numFmtId="0" fontId="1" fillId="0" borderId="11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justify" vertical="center" wrapText="1"/>
    </xf>
    <xf numFmtId="0" fontId="1" fillId="0" borderId="0" xfId="0" applyFont="1" applyBorder="1" applyAlignment="1">
      <alignment horizontal="justify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30" xfId="0" applyFont="1" applyBorder="1" applyAlignment="1">
      <alignment horizontal="justify" vertical="center" wrapText="1"/>
    </xf>
    <xf numFmtId="0" fontId="1" fillId="0" borderId="11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justify" vertical="center"/>
    </xf>
    <xf numFmtId="0" fontId="1" fillId="0" borderId="27" xfId="0" applyFont="1" applyBorder="1" applyAlignment="1">
      <alignment horizontal="center" vertical="center" wrapText="1"/>
    </xf>
    <xf numFmtId="2" fontId="1" fillId="0" borderId="16" xfId="0" applyNumberFormat="1" applyFont="1" applyBorder="1" applyAlignment="1">
      <alignment horizontal="center" vertical="center" wrapText="1"/>
    </xf>
    <xf numFmtId="0" fontId="4" fillId="0" borderId="0" xfId="0" applyFont="1"/>
    <xf numFmtId="0" fontId="1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2" fontId="1" fillId="0" borderId="21" xfId="0" applyNumberFormat="1" applyFont="1" applyBorder="1" applyAlignment="1">
      <alignment horizontal="center" vertical="center" wrapText="1"/>
    </xf>
    <xf numFmtId="2" fontId="1" fillId="0" borderId="11" xfId="0" applyNumberFormat="1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/>
    </xf>
    <xf numFmtId="0" fontId="1" fillId="0" borderId="34" xfId="0" applyFont="1" applyBorder="1" applyAlignment="1">
      <alignment horizontal="justify" vertical="center" wrapText="1"/>
    </xf>
    <xf numFmtId="2" fontId="5" fillId="0" borderId="7" xfId="0" applyNumberFormat="1" applyFont="1" applyBorder="1" applyAlignment="1">
      <alignment horizontal="center" vertical="center" wrapText="1"/>
    </xf>
    <xf numFmtId="2" fontId="1" fillId="0" borderId="25" xfId="0" applyNumberFormat="1" applyFont="1" applyBorder="1" applyAlignment="1">
      <alignment horizontal="center" vertical="center" wrapText="1"/>
    </xf>
    <xf numFmtId="2" fontId="1" fillId="0" borderId="23" xfId="0" applyNumberFormat="1" applyFont="1" applyBorder="1" applyAlignment="1">
      <alignment horizontal="center" vertical="center" wrapText="1"/>
    </xf>
    <xf numFmtId="2" fontId="1" fillId="0" borderId="19" xfId="0" applyNumberFormat="1" applyFont="1" applyBorder="1" applyAlignment="1">
      <alignment horizontal="center" vertical="center" wrapText="1"/>
    </xf>
    <xf numFmtId="2" fontId="1" fillId="0" borderId="26" xfId="0" applyNumberFormat="1" applyFont="1" applyBorder="1" applyAlignment="1">
      <alignment horizontal="center" vertical="center" wrapText="1"/>
    </xf>
    <xf numFmtId="2" fontId="1" fillId="0" borderId="11" xfId="0" applyNumberFormat="1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2" fontId="5" fillId="0" borderId="35" xfId="0" applyNumberFormat="1" applyFont="1" applyFill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justify" vertical="center"/>
    </xf>
    <xf numFmtId="0" fontId="2" fillId="0" borderId="21" xfId="0" applyFont="1" applyBorder="1"/>
    <xf numFmtId="0" fontId="1" fillId="0" borderId="16" xfId="0" applyFont="1" applyBorder="1" applyAlignment="1">
      <alignment horizontal="center" vertical="center" wrapText="1"/>
    </xf>
    <xf numFmtId="1" fontId="1" fillId="0" borderId="11" xfId="0" applyNumberFormat="1" applyFont="1" applyBorder="1" applyAlignment="1">
      <alignment horizontal="center" vertical="center" wrapText="1"/>
    </xf>
    <xf numFmtId="1" fontId="1" fillId="0" borderId="19" xfId="0" applyNumberFormat="1" applyFont="1" applyBorder="1" applyAlignment="1">
      <alignment horizontal="center" vertical="center" wrapText="1"/>
    </xf>
    <xf numFmtId="1" fontId="1" fillId="0" borderId="16" xfId="0" applyNumberFormat="1" applyFont="1" applyFill="1" applyBorder="1" applyAlignment="1">
      <alignment horizontal="center" vertical="center" wrapText="1"/>
    </xf>
    <xf numFmtId="1" fontId="1" fillId="0" borderId="16" xfId="0" applyNumberFormat="1" applyFont="1" applyBorder="1" applyAlignment="1">
      <alignment horizontal="center" vertical="center" wrapText="1"/>
    </xf>
    <xf numFmtId="1" fontId="1" fillId="0" borderId="19" xfId="0" applyNumberFormat="1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 wrapText="1"/>
    </xf>
    <xf numFmtId="0" fontId="2" fillId="0" borderId="28" xfId="0" applyFont="1" applyBorder="1"/>
    <xf numFmtId="2" fontId="1" fillId="0" borderId="36" xfId="0" applyNumberFormat="1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 wrapText="1"/>
    </xf>
    <xf numFmtId="0" fontId="1" fillId="0" borderId="25" xfId="0" applyFont="1" applyFill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2" fontId="5" fillId="0" borderId="22" xfId="0" applyNumberFormat="1" applyFont="1" applyFill="1" applyBorder="1" applyAlignment="1">
      <alignment horizontal="center" vertical="center" wrapText="1"/>
    </xf>
    <xf numFmtId="0" fontId="4" fillId="0" borderId="15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4" fillId="0" borderId="0" xfId="0" applyFont="1" applyBorder="1"/>
    <xf numFmtId="0" fontId="4" fillId="0" borderId="17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4" fillId="0" borderId="19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6" fillId="0" borderId="8" xfId="0" applyFont="1" applyBorder="1"/>
    <xf numFmtId="0" fontId="4" fillId="0" borderId="27" xfId="0" applyFont="1" applyBorder="1"/>
    <xf numFmtId="0" fontId="4" fillId="0" borderId="31" xfId="0" applyFont="1" applyBorder="1"/>
    <xf numFmtId="0" fontId="4" fillId="0" borderId="31" xfId="0" applyFont="1" applyFill="1" applyBorder="1"/>
    <xf numFmtId="0" fontId="4" fillId="0" borderId="21" xfId="0" applyFont="1" applyBorder="1"/>
    <xf numFmtId="0" fontId="4" fillId="0" borderId="33" xfId="0" applyFont="1" applyBorder="1" applyAlignment="1">
      <alignment horizontal="center"/>
    </xf>
    <xf numFmtId="0" fontId="6" fillId="0" borderId="7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26" xfId="0" applyFont="1" applyBorder="1"/>
    <xf numFmtId="0" fontId="4" fillId="0" borderId="28" xfId="0" applyFont="1" applyBorder="1"/>
    <xf numFmtId="0" fontId="4" fillId="0" borderId="15" xfId="0" applyFont="1" applyBorder="1"/>
    <xf numFmtId="0" fontId="4" fillId="0" borderId="17" xfId="0" applyFont="1" applyBorder="1"/>
    <xf numFmtId="0" fontId="4" fillId="0" borderId="18" xfId="0" applyFont="1" applyBorder="1"/>
    <xf numFmtId="0" fontId="1" fillId="0" borderId="28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justify" vertical="center"/>
    </xf>
    <xf numFmtId="0" fontId="1" fillId="0" borderId="38" xfId="0" applyFont="1" applyBorder="1" applyAlignment="1">
      <alignment horizontal="center" vertical="center" wrapText="1"/>
    </xf>
    <xf numFmtId="1" fontId="1" fillId="0" borderId="21" xfId="0" applyNumberFormat="1" applyFont="1" applyFill="1" applyBorder="1" applyAlignment="1">
      <alignment horizontal="center" vertical="center" wrapText="1"/>
    </xf>
    <xf numFmtId="1" fontId="1" fillId="0" borderId="21" xfId="0" applyNumberFormat="1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/>
    </xf>
    <xf numFmtId="0" fontId="1" fillId="0" borderId="19" xfId="0" applyFont="1" applyBorder="1" applyAlignment="1">
      <alignment horizontal="justify" vertical="center" wrapText="1"/>
    </xf>
    <xf numFmtId="0" fontId="1" fillId="0" borderId="1" xfId="0" applyFont="1" applyBorder="1" applyAlignment="1">
      <alignment horizontal="justify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2" fontId="1" fillId="0" borderId="37" xfId="0" applyNumberFormat="1" applyFont="1" applyBorder="1" applyAlignment="1">
      <alignment horizontal="center" vertical="center" wrapText="1"/>
    </xf>
    <xf numFmtId="2" fontId="1" fillId="0" borderId="24" xfId="0" applyNumberFormat="1" applyFont="1" applyBorder="1" applyAlignment="1">
      <alignment horizontal="center" vertical="center" wrapText="1"/>
    </xf>
    <xf numFmtId="2" fontId="1" fillId="0" borderId="33" xfId="0" applyNumberFormat="1" applyFont="1" applyBorder="1" applyAlignment="1">
      <alignment horizontal="center" vertical="center" wrapText="1"/>
    </xf>
    <xf numFmtId="2" fontId="1" fillId="0" borderId="20" xfId="0" applyNumberFormat="1" applyFont="1" applyBorder="1" applyAlignment="1">
      <alignment horizontal="center" vertical="center" wrapText="1"/>
    </xf>
    <xf numFmtId="2" fontId="1" fillId="0" borderId="33" xfId="0" applyNumberFormat="1" applyFont="1" applyFill="1" applyBorder="1" applyAlignment="1">
      <alignment horizontal="center" vertical="center" wrapText="1"/>
    </xf>
    <xf numFmtId="2" fontId="1" fillId="0" borderId="20" xfId="0" applyNumberFormat="1" applyFont="1" applyFill="1" applyBorder="1" applyAlignment="1">
      <alignment horizontal="center" vertical="center" wrapText="1"/>
    </xf>
    <xf numFmtId="0" fontId="1" fillId="0" borderId="32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4" fillId="0" borderId="8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30" xfId="0" applyFont="1" applyBorder="1" applyAlignment="1">
      <alignment horizontal="center"/>
    </xf>
    <xf numFmtId="0" fontId="1" fillId="0" borderId="29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2" fontId="1" fillId="0" borderId="29" xfId="0" applyNumberFormat="1" applyFont="1" applyBorder="1" applyAlignment="1">
      <alignment horizontal="center" vertical="center" wrapText="1"/>
    </xf>
    <xf numFmtId="2" fontId="1" fillId="0" borderId="0" xfId="0" applyNumberFormat="1" applyFont="1" applyBorder="1" applyAlignment="1">
      <alignment horizontal="center" vertical="center" wrapText="1"/>
    </xf>
    <xf numFmtId="2" fontId="1" fillId="0" borderId="6" xfId="0" applyNumberFormat="1" applyFont="1" applyBorder="1" applyAlignment="1">
      <alignment horizontal="center" vertical="center" wrapText="1"/>
    </xf>
    <xf numFmtId="2" fontId="1" fillId="0" borderId="4" xfId="0" applyNumberFormat="1" applyFont="1" applyBorder="1" applyAlignment="1">
      <alignment horizontal="center" vertical="center" wrapText="1"/>
    </xf>
    <xf numFmtId="2" fontId="1" fillId="0" borderId="13" xfId="0" applyNumberFormat="1" applyFont="1" applyBorder="1" applyAlignment="1">
      <alignment horizontal="center" vertical="center" wrapText="1"/>
    </xf>
    <xf numFmtId="2" fontId="1" fillId="0" borderId="5" xfId="0" applyNumberFormat="1" applyFont="1" applyBorder="1" applyAlignment="1">
      <alignment horizontal="center" vertical="center" wrapText="1"/>
    </xf>
    <xf numFmtId="1" fontId="1" fillId="0" borderId="33" xfId="0" applyNumberFormat="1" applyFont="1" applyBorder="1" applyAlignment="1">
      <alignment horizontal="center" vertical="center" wrapText="1"/>
    </xf>
    <xf numFmtId="1" fontId="1" fillId="0" borderId="20" xfId="0" applyNumberFormat="1" applyFont="1" applyBorder="1" applyAlignment="1">
      <alignment horizontal="center" vertical="center" wrapText="1"/>
    </xf>
    <xf numFmtId="0" fontId="1" fillId="0" borderId="33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4" fillId="0" borderId="21" xfId="0" applyFont="1" applyBorder="1" applyAlignment="1">
      <alignment horizontal="center"/>
    </xf>
    <xf numFmtId="0" fontId="1" fillId="0" borderId="12" xfId="0" applyFont="1" applyBorder="1" applyAlignment="1">
      <alignment horizontal="justify" vertical="center" wrapText="1"/>
    </xf>
    <xf numFmtId="0" fontId="4" fillId="0" borderId="28" xfId="0" applyFont="1" applyBorder="1" applyAlignment="1">
      <alignment horizontal="center"/>
    </xf>
    <xf numFmtId="0" fontId="1" fillId="0" borderId="15" xfId="0" applyFont="1" applyBorder="1" applyAlignment="1">
      <alignment horizontal="justify" vertical="center" wrapText="1"/>
    </xf>
    <xf numFmtId="0" fontId="1" fillId="0" borderId="18" xfId="0" applyFont="1" applyBorder="1" applyAlignment="1">
      <alignment horizontal="justify" vertical="center" wrapText="1"/>
    </xf>
    <xf numFmtId="0" fontId="1" fillId="0" borderId="16" xfId="0" applyFont="1" applyBorder="1" applyAlignment="1">
      <alignment horizontal="justify" vertical="center" wrapText="1"/>
    </xf>
    <xf numFmtId="0" fontId="1" fillId="0" borderId="19" xfId="0" applyFont="1" applyBorder="1" applyAlignment="1">
      <alignment horizontal="justify" vertical="center" wrapText="1"/>
    </xf>
    <xf numFmtId="0" fontId="1" fillId="0" borderId="16" xfId="0" applyFont="1" applyBorder="1" applyAlignment="1">
      <alignment horizontal="center" vertical="center" wrapText="1"/>
    </xf>
    <xf numFmtId="0" fontId="2" fillId="0" borderId="0" xfId="0" applyFont="1"/>
    <xf numFmtId="169" fontId="1" fillId="0" borderId="11" xfId="0" applyNumberFormat="1" applyFont="1" applyBorder="1" applyAlignment="1">
      <alignment horizontal="center" vertical="center" wrapText="1"/>
    </xf>
    <xf numFmtId="169" fontId="1" fillId="0" borderId="19" xfId="0" applyNumberFormat="1" applyFont="1" applyBorder="1" applyAlignment="1">
      <alignment horizontal="center" vertical="center" wrapText="1"/>
    </xf>
    <xf numFmtId="0" fontId="1" fillId="0" borderId="39" xfId="0" applyFont="1" applyBorder="1" applyAlignment="1">
      <alignment horizontal="center" vertical="center"/>
    </xf>
    <xf numFmtId="0" fontId="1" fillId="0" borderId="40" xfId="0" applyFont="1" applyBorder="1" applyAlignment="1">
      <alignment horizontal="justify" vertical="center" wrapText="1"/>
    </xf>
    <xf numFmtId="169" fontId="1" fillId="0" borderId="21" xfId="0" applyNumberFormat="1" applyFont="1" applyBorder="1" applyAlignment="1">
      <alignment horizontal="center" vertical="center" wrapText="1"/>
    </xf>
    <xf numFmtId="0" fontId="2" fillId="0" borderId="11" xfId="0" applyFont="1" applyBorder="1"/>
    <xf numFmtId="0" fontId="2" fillId="0" borderId="11" xfId="0" applyFont="1" applyBorder="1" applyAlignment="1">
      <alignment horizontal="center"/>
    </xf>
    <xf numFmtId="0" fontId="1" fillId="0" borderId="41" xfId="0" applyFont="1" applyBorder="1" applyAlignment="1">
      <alignment horizontal="center" vertical="center" wrapText="1"/>
    </xf>
    <xf numFmtId="0" fontId="1" fillId="0" borderId="42" xfId="0" applyFont="1" applyBorder="1" applyAlignment="1">
      <alignment horizontal="center" vertical="center" wrapText="1"/>
    </xf>
    <xf numFmtId="0" fontId="1" fillId="0" borderId="43" xfId="0" applyFont="1" applyBorder="1" applyAlignment="1">
      <alignment horizontal="center" vertical="center" wrapText="1"/>
    </xf>
    <xf numFmtId="0" fontId="1" fillId="0" borderId="44" xfId="0" applyFont="1" applyBorder="1" applyAlignment="1">
      <alignment horizontal="center" vertical="center" wrapText="1"/>
    </xf>
    <xf numFmtId="0" fontId="1" fillId="0" borderId="45" xfId="0" applyFont="1" applyBorder="1" applyAlignment="1">
      <alignment horizontal="center" vertical="center" wrapText="1"/>
    </xf>
    <xf numFmtId="0" fontId="1" fillId="0" borderId="46" xfId="0" applyFont="1" applyBorder="1" applyAlignment="1">
      <alignment horizontal="center" vertical="center" wrapText="1"/>
    </xf>
    <xf numFmtId="0" fontId="0" fillId="0" borderId="11" xfId="0" applyBorder="1"/>
    <xf numFmtId="0" fontId="2" fillId="0" borderId="33" xfId="0" applyFont="1" applyBorder="1" applyAlignment="1">
      <alignment horizontal="center"/>
    </xf>
    <xf numFmtId="169" fontId="1" fillId="0" borderId="41" xfId="0" applyNumberFormat="1" applyFont="1" applyBorder="1" applyAlignment="1">
      <alignment horizontal="center" vertical="center" wrapText="1"/>
    </xf>
    <xf numFmtId="169" fontId="1" fillId="0" borderId="42" xfId="0" applyNumberFormat="1" applyFont="1" applyBorder="1" applyAlignment="1">
      <alignment horizontal="center" vertical="center" wrapText="1"/>
    </xf>
    <xf numFmtId="169" fontId="1" fillId="0" borderId="43" xfId="0" applyNumberFormat="1" applyFont="1" applyBorder="1" applyAlignment="1">
      <alignment horizontal="center" vertical="center" wrapText="1"/>
    </xf>
    <xf numFmtId="0" fontId="1" fillId="0" borderId="47" xfId="0" applyFont="1" applyBorder="1" applyAlignment="1">
      <alignment horizontal="justify" vertical="center" wrapText="1"/>
    </xf>
    <xf numFmtId="0" fontId="3" fillId="0" borderId="33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/>
    </xf>
    <xf numFmtId="0" fontId="2" fillId="0" borderId="19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tabSelected="1" workbookViewId="0">
      <selection activeCell="A7" sqref="A7"/>
    </sheetView>
  </sheetViews>
  <sheetFormatPr defaultRowHeight="15" x14ac:dyDescent="0.25"/>
  <cols>
    <col min="7" max="7" width="9" customWidth="1"/>
  </cols>
  <sheetData>
    <row r="1" spans="1:10" ht="27" customHeight="1" thickBot="1" x14ac:dyDescent="0.3">
      <c r="A1" s="93" t="s">
        <v>18</v>
      </c>
      <c r="B1" s="93" t="s">
        <v>19</v>
      </c>
      <c r="C1" s="94" t="s">
        <v>13</v>
      </c>
      <c r="D1" s="95"/>
      <c r="E1" s="95"/>
      <c r="F1" s="96"/>
      <c r="G1" s="2" t="s">
        <v>14</v>
      </c>
      <c r="H1" s="3" t="s">
        <v>15</v>
      </c>
      <c r="I1" s="4" t="s">
        <v>16</v>
      </c>
      <c r="J1" s="4" t="s">
        <v>17</v>
      </c>
    </row>
    <row r="2" spans="1:10" x14ac:dyDescent="0.25">
      <c r="A2" s="122"/>
      <c r="B2" s="122"/>
      <c r="C2" s="5" t="s">
        <v>1</v>
      </c>
      <c r="D2" s="5" t="s">
        <v>2</v>
      </c>
      <c r="E2" s="5" t="s">
        <v>3</v>
      </c>
      <c r="F2" s="5" t="s">
        <v>4</v>
      </c>
      <c r="G2" s="6" t="s">
        <v>5</v>
      </c>
      <c r="H2" s="5" t="s">
        <v>6</v>
      </c>
      <c r="I2" s="5" t="s">
        <v>7</v>
      </c>
      <c r="J2" s="5" t="s">
        <v>8</v>
      </c>
    </row>
    <row r="3" spans="1:10" x14ac:dyDescent="0.25">
      <c r="A3" s="143">
        <v>1</v>
      </c>
      <c r="B3" s="7" t="s">
        <v>9</v>
      </c>
      <c r="C3" s="8"/>
      <c r="D3" s="8"/>
      <c r="E3" s="8"/>
      <c r="F3" s="8"/>
      <c r="G3" s="8"/>
      <c r="H3" s="8"/>
      <c r="I3" s="143"/>
      <c r="J3" s="143"/>
    </row>
    <row r="4" spans="1:10" x14ac:dyDescent="0.25">
      <c r="A4" s="143">
        <v>2</v>
      </c>
      <c r="B4" s="7" t="s">
        <v>10</v>
      </c>
      <c r="C4" s="8"/>
      <c r="D4" s="8"/>
      <c r="E4" s="8"/>
      <c r="F4" s="8"/>
      <c r="G4" s="8"/>
      <c r="H4" s="8"/>
      <c r="I4" s="143"/>
      <c r="J4" s="143"/>
    </row>
    <row r="5" spans="1:10" x14ac:dyDescent="0.25">
      <c r="A5" s="143">
        <v>3</v>
      </c>
      <c r="B5" s="7" t="s">
        <v>11</v>
      </c>
      <c r="C5" s="8"/>
      <c r="D5" s="8"/>
      <c r="E5" s="8"/>
      <c r="F5" s="8"/>
      <c r="G5" s="8"/>
      <c r="H5" s="8"/>
      <c r="I5" s="143"/>
      <c r="J5" s="143"/>
    </row>
    <row r="6" spans="1:10" x14ac:dyDescent="0.25">
      <c r="A6" s="143">
        <v>4</v>
      </c>
      <c r="B6" s="7" t="s">
        <v>12</v>
      </c>
      <c r="C6" s="8"/>
      <c r="D6" s="8"/>
      <c r="E6" s="8"/>
      <c r="F6" s="8"/>
      <c r="G6" s="8"/>
      <c r="H6" s="8"/>
      <c r="I6" s="143"/>
      <c r="J6" s="143"/>
    </row>
  </sheetData>
  <mergeCells count="3">
    <mergeCell ref="B1:B2"/>
    <mergeCell ref="C1:F1"/>
    <mergeCell ref="A1:A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3"/>
  <sheetViews>
    <sheetView workbookViewId="0">
      <selection activeCell="J18" sqref="J18:O21"/>
    </sheetView>
  </sheetViews>
  <sheetFormatPr defaultRowHeight="15" x14ac:dyDescent="0.25"/>
  <cols>
    <col min="1" max="1" width="10.375" style="27" customWidth="1"/>
    <col min="2" max="12" width="9" style="27"/>
    <col min="13" max="13" width="9.125" style="27" bestFit="1" customWidth="1"/>
    <col min="14" max="14" width="9.375" style="27" bestFit="1" customWidth="1"/>
    <col min="15" max="16384" width="9" style="27"/>
  </cols>
  <sheetData>
    <row r="1" spans="1:15" ht="33.75" customHeight="1" thickBot="1" x14ac:dyDescent="0.3">
      <c r="A1" s="93" t="s">
        <v>18</v>
      </c>
      <c r="B1" s="93" t="s">
        <v>19</v>
      </c>
      <c r="C1" s="94" t="s">
        <v>13</v>
      </c>
      <c r="D1" s="95"/>
      <c r="E1" s="95"/>
      <c r="F1" s="96"/>
      <c r="G1" s="2" t="s">
        <v>14</v>
      </c>
      <c r="H1" s="3" t="s">
        <v>15</v>
      </c>
      <c r="I1" s="4" t="s">
        <v>16</v>
      </c>
      <c r="J1" s="4" t="s">
        <v>17</v>
      </c>
      <c r="K1" s="24"/>
    </row>
    <row r="2" spans="1:15" ht="15.75" thickBot="1" x14ac:dyDescent="0.3">
      <c r="A2" s="122"/>
      <c r="B2" s="122"/>
      <c r="C2" s="5" t="s">
        <v>1</v>
      </c>
      <c r="D2" s="5" t="s">
        <v>2</v>
      </c>
      <c r="E2" s="5" t="s">
        <v>3</v>
      </c>
      <c r="F2" s="5" t="s">
        <v>4</v>
      </c>
      <c r="G2" s="6" t="s">
        <v>5</v>
      </c>
      <c r="H2" s="5" t="s">
        <v>6</v>
      </c>
      <c r="I2" s="5" t="s">
        <v>7</v>
      </c>
      <c r="J2" s="5" t="s">
        <v>8</v>
      </c>
      <c r="K2" s="21"/>
    </row>
    <row r="3" spans="1:15" x14ac:dyDescent="0.25">
      <c r="A3" s="65">
        <v>1</v>
      </c>
      <c r="B3" s="17" t="s">
        <v>9</v>
      </c>
      <c r="C3" s="17">
        <v>27</v>
      </c>
      <c r="D3" s="17">
        <v>38</v>
      </c>
      <c r="E3" s="17">
        <v>25</v>
      </c>
      <c r="F3" s="17">
        <v>20</v>
      </c>
      <c r="G3" s="17">
        <f>LARGE(C3:F3,1)</f>
        <v>38</v>
      </c>
      <c r="H3" s="17">
        <v>50</v>
      </c>
      <c r="I3" s="17">
        <v>70</v>
      </c>
      <c r="J3" s="66">
        <v>20</v>
      </c>
      <c r="K3" s="67"/>
    </row>
    <row r="4" spans="1:15" x14ac:dyDescent="0.25">
      <c r="A4" s="68">
        <v>2</v>
      </c>
      <c r="B4" s="16" t="s">
        <v>10</v>
      </c>
      <c r="C4" s="16">
        <v>30</v>
      </c>
      <c r="D4" s="16">
        <v>18</v>
      </c>
      <c r="E4" s="16">
        <v>18</v>
      </c>
      <c r="F4" s="16">
        <v>46</v>
      </c>
      <c r="G4" s="16">
        <f>LARGE(C4:F4,1)</f>
        <v>46</v>
      </c>
      <c r="H4" s="16">
        <v>10</v>
      </c>
      <c r="I4" s="16">
        <v>10</v>
      </c>
      <c r="J4" s="69">
        <v>5</v>
      </c>
      <c r="K4" s="67"/>
    </row>
    <row r="5" spans="1:15" x14ac:dyDescent="0.25">
      <c r="A5" s="68">
        <v>3</v>
      </c>
      <c r="B5" s="16" t="s">
        <v>11</v>
      </c>
      <c r="C5" s="16">
        <v>9</v>
      </c>
      <c r="D5" s="16">
        <v>20</v>
      </c>
      <c r="E5" s="16">
        <v>0</v>
      </c>
      <c r="F5" s="16">
        <v>15</v>
      </c>
      <c r="G5" s="16">
        <f>LARGE(C5:F5,1)</f>
        <v>20</v>
      </c>
      <c r="H5" s="16">
        <v>25</v>
      </c>
      <c r="I5" s="16">
        <v>25</v>
      </c>
      <c r="J5" s="69">
        <v>10</v>
      </c>
      <c r="K5" s="67"/>
    </row>
    <row r="6" spans="1:15" ht="15.75" thickBot="1" x14ac:dyDescent="0.3">
      <c r="A6" s="70">
        <v>4</v>
      </c>
      <c r="B6" s="18" t="s">
        <v>12</v>
      </c>
      <c r="C6" s="18">
        <v>15</v>
      </c>
      <c r="D6" s="18">
        <v>0</v>
      </c>
      <c r="E6" s="18">
        <v>40</v>
      </c>
      <c r="F6" s="18">
        <v>26</v>
      </c>
      <c r="G6" s="18">
        <f>LARGE(C6:F6,1)</f>
        <v>40</v>
      </c>
      <c r="H6" s="18">
        <v>60</v>
      </c>
      <c r="I6" s="18">
        <v>60</v>
      </c>
      <c r="J6" s="71">
        <v>5</v>
      </c>
      <c r="K6" s="67"/>
    </row>
    <row r="7" spans="1:15" ht="15.75" thickBot="1" x14ac:dyDescent="0.3">
      <c r="A7" s="67"/>
      <c r="B7" s="20"/>
      <c r="C7" s="72"/>
      <c r="D7" s="72"/>
      <c r="E7" s="72"/>
      <c r="F7" s="72"/>
      <c r="G7" s="72"/>
      <c r="H7" s="72"/>
      <c r="I7" s="21"/>
      <c r="J7" s="67"/>
      <c r="K7" s="67"/>
    </row>
    <row r="8" spans="1:15" ht="15.75" thickBot="1" x14ac:dyDescent="0.3">
      <c r="A8" s="73" t="s">
        <v>25</v>
      </c>
      <c r="B8" s="22"/>
      <c r="C8" s="72"/>
      <c r="D8" s="72"/>
      <c r="E8" s="72"/>
      <c r="F8" s="72"/>
      <c r="G8" s="72"/>
      <c r="H8" s="72"/>
      <c r="I8" s="21"/>
      <c r="J8" s="67"/>
      <c r="K8" s="67"/>
    </row>
    <row r="9" spans="1:15" x14ac:dyDescent="0.25">
      <c r="A9" s="74" t="s">
        <v>32</v>
      </c>
      <c r="B9" s="29">
        <v>1.5</v>
      </c>
      <c r="C9" s="72"/>
      <c r="D9" s="72"/>
      <c r="E9" s="72"/>
      <c r="F9" s="72"/>
      <c r="G9" s="72"/>
      <c r="H9" s="72"/>
      <c r="I9" s="21"/>
      <c r="J9" s="67"/>
      <c r="K9" s="67"/>
    </row>
    <row r="10" spans="1:15" x14ac:dyDescent="0.25">
      <c r="A10" s="75" t="s">
        <v>33</v>
      </c>
      <c r="B10" s="5">
        <v>3</v>
      </c>
      <c r="C10" s="72"/>
      <c r="D10" s="72"/>
      <c r="E10" s="72"/>
      <c r="F10" s="72"/>
      <c r="G10" s="72"/>
      <c r="H10" s="72"/>
      <c r="I10" s="21"/>
      <c r="J10" s="67"/>
      <c r="K10" s="67"/>
    </row>
    <row r="11" spans="1:15" x14ac:dyDescent="0.25">
      <c r="A11" s="75" t="s">
        <v>31</v>
      </c>
      <c r="B11" s="5">
        <v>8</v>
      </c>
      <c r="C11" s="72"/>
      <c r="D11" s="72"/>
      <c r="E11" s="72"/>
      <c r="F11" s="72"/>
      <c r="G11" s="72"/>
      <c r="H11" s="72"/>
      <c r="I11" s="21"/>
      <c r="J11" s="67"/>
      <c r="K11" s="67"/>
    </row>
    <row r="12" spans="1:15" x14ac:dyDescent="0.25">
      <c r="A12" s="76" t="s">
        <v>37</v>
      </c>
      <c r="B12" s="5">
        <v>0.8</v>
      </c>
      <c r="C12" s="72"/>
      <c r="D12" s="72"/>
      <c r="E12" s="72"/>
      <c r="F12" s="72"/>
      <c r="G12" s="72"/>
      <c r="H12" s="72"/>
      <c r="I12" s="21"/>
      <c r="J12" s="67"/>
      <c r="K12" s="67"/>
    </row>
    <row r="13" spans="1:15" ht="15.75" thickBot="1" x14ac:dyDescent="0.3">
      <c r="A13" s="76" t="s">
        <v>36</v>
      </c>
      <c r="B13" s="5">
        <v>0.4</v>
      </c>
      <c r="C13" s="72"/>
      <c r="D13" s="72"/>
      <c r="E13" s="72"/>
      <c r="F13" s="72"/>
      <c r="G13" s="72"/>
      <c r="H13" s="72"/>
      <c r="I13" s="21"/>
      <c r="J13" s="67"/>
      <c r="K13" s="67"/>
    </row>
    <row r="14" spans="1:15" ht="15.75" thickBot="1" x14ac:dyDescent="0.3">
      <c r="A14" s="105" t="s">
        <v>40</v>
      </c>
      <c r="B14" s="106"/>
      <c r="C14" s="106"/>
      <c r="D14" s="106"/>
      <c r="E14" s="106"/>
      <c r="F14" s="106"/>
      <c r="G14" s="106"/>
      <c r="H14" s="106"/>
      <c r="I14" s="106"/>
      <c r="J14" s="106"/>
      <c r="K14" s="106"/>
      <c r="L14" s="106"/>
      <c r="M14" s="106"/>
      <c r="N14" s="106"/>
      <c r="O14" s="107"/>
    </row>
    <row r="15" spans="1:15" ht="15.75" thickBot="1" x14ac:dyDescent="0.3">
      <c r="A15" s="123" t="s">
        <v>20</v>
      </c>
      <c r="B15" s="123"/>
      <c r="C15" s="86" t="s">
        <v>5</v>
      </c>
      <c r="E15" s="82" t="s">
        <v>21</v>
      </c>
      <c r="F15" s="87" t="s">
        <v>14</v>
      </c>
      <c r="H15" s="82" t="s">
        <v>22</v>
      </c>
      <c r="I15" s="55" t="s">
        <v>23</v>
      </c>
    </row>
    <row r="16" spans="1:15" ht="38.25" customHeight="1" x14ac:dyDescent="0.25">
      <c r="A16" s="124" t="s">
        <v>18</v>
      </c>
      <c r="B16" s="126" t="s">
        <v>19</v>
      </c>
      <c r="C16" s="128" t="s">
        <v>13</v>
      </c>
      <c r="D16" s="128"/>
      <c r="E16" s="128"/>
      <c r="F16" s="128"/>
      <c r="G16" s="91" t="s">
        <v>14</v>
      </c>
      <c r="H16" s="91" t="s">
        <v>15</v>
      </c>
      <c r="I16" s="17" t="s">
        <v>0</v>
      </c>
      <c r="J16" s="17" t="s">
        <v>30</v>
      </c>
      <c r="K16" s="17" t="s">
        <v>28</v>
      </c>
      <c r="L16" s="17" t="s">
        <v>29</v>
      </c>
      <c r="M16" s="58" t="s">
        <v>26</v>
      </c>
      <c r="N16" s="58" t="s">
        <v>27</v>
      </c>
      <c r="O16" s="59" t="s">
        <v>35</v>
      </c>
    </row>
    <row r="17" spans="1:16" ht="15.75" thickBot="1" x14ac:dyDescent="0.3">
      <c r="A17" s="125"/>
      <c r="B17" s="127"/>
      <c r="C17" s="18" t="s">
        <v>1</v>
      </c>
      <c r="D17" s="18" t="s">
        <v>2</v>
      </c>
      <c r="E17" s="18" t="s">
        <v>3</v>
      </c>
      <c r="F17" s="18" t="s">
        <v>4</v>
      </c>
      <c r="G17" s="18" t="s">
        <v>5</v>
      </c>
      <c r="H17" s="18" t="s">
        <v>6</v>
      </c>
      <c r="I17" s="14"/>
      <c r="J17" s="61" t="s">
        <v>34</v>
      </c>
      <c r="K17" s="14"/>
      <c r="L17" s="14"/>
      <c r="M17" s="71"/>
      <c r="N17" s="71"/>
      <c r="O17" s="81"/>
    </row>
    <row r="18" spans="1:16" x14ac:dyDescent="0.25">
      <c r="A18" s="88">
        <v>1</v>
      </c>
      <c r="B18" s="30" t="s">
        <v>9</v>
      </c>
      <c r="C18" s="89">
        <v>27</v>
      </c>
      <c r="D18" s="90">
        <v>38</v>
      </c>
      <c r="E18" s="90">
        <v>25</v>
      </c>
      <c r="F18" s="90">
        <v>20</v>
      </c>
      <c r="G18" s="89">
        <f>LARGE(C18:F18,1)</f>
        <v>38</v>
      </c>
      <c r="H18" s="43">
        <v>50</v>
      </c>
      <c r="I18" s="43">
        <v>2</v>
      </c>
      <c r="J18" s="30">
        <f>G18/($B$11*$B$10)</f>
        <v>1.5833333333333333</v>
      </c>
      <c r="K18" s="30">
        <f>(4*0.5+24*1.5+10*2.5)/38</f>
        <v>1.6578947368421053</v>
      </c>
      <c r="L18" s="30">
        <f>((16*($B$9/2) )+(10*(2*$B$9)/2)+(12*(($B$9*2) +($B$9/2))))/G18</f>
        <v>1.8947368421052631</v>
      </c>
      <c r="M18" s="30">
        <f>2*(K18+L18)</f>
        <v>7.1052631578947363</v>
      </c>
      <c r="N18" s="30">
        <f>H18*M18</f>
        <v>355.26315789473682</v>
      </c>
      <c r="O18" s="56">
        <f>(2*((K18/$B$12)+(L18/$B$13)))*H18</f>
        <v>680.92105263157896</v>
      </c>
    </row>
    <row r="19" spans="1:16" x14ac:dyDescent="0.25">
      <c r="A19" s="63">
        <v>2</v>
      </c>
      <c r="B19" s="31" t="s">
        <v>10</v>
      </c>
      <c r="C19" s="47">
        <v>30</v>
      </c>
      <c r="D19" s="47">
        <v>18</v>
      </c>
      <c r="E19" s="47">
        <v>18</v>
      </c>
      <c r="F19" s="47">
        <v>46</v>
      </c>
      <c r="G19" s="47">
        <f>LARGE(C19:F19,1)</f>
        <v>46</v>
      </c>
      <c r="H19" s="16">
        <v>10</v>
      </c>
      <c r="I19" s="16">
        <v>4</v>
      </c>
      <c r="J19" s="31">
        <f>G19/($B$11*$B$10)</f>
        <v>1.9166666666666667</v>
      </c>
      <c r="K19" s="40">
        <f>(22*4.5+24*5.5)/G19</f>
        <v>5.0217391304347823</v>
      </c>
      <c r="L19" s="31">
        <f>((14*($B$9/2) )+(16*(2*$B$9)/2)+(16*(($B$9*2) +($B$9/2))))/G19</f>
        <v>2.0543478260869565</v>
      </c>
      <c r="M19" s="31">
        <f>2*(K19+L19)</f>
        <v>14.152173913043477</v>
      </c>
      <c r="N19" s="31">
        <f>H19*M19</f>
        <v>141.52173913043475</v>
      </c>
      <c r="O19" s="37">
        <f>(2*((K19/$B$12)+(L19/$B$13)))*H19</f>
        <v>228.26086956521735</v>
      </c>
    </row>
    <row r="20" spans="1:16" x14ac:dyDescent="0.25">
      <c r="A20" s="63">
        <v>3</v>
      </c>
      <c r="B20" s="31" t="s">
        <v>11</v>
      </c>
      <c r="C20" s="47">
        <v>9</v>
      </c>
      <c r="D20" s="47">
        <v>20</v>
      </c>
      <c r="E20" s="47">
        <v>0</v>
      </c>
      <c r="F20" s="47">
        <v>15</v>
      </c>
      <c r="G20" s="47">
        <f>LARGE(C20:F20,1)</f>
        <v>20</v>
      </c>
      <c r="H20" s="16">
        <v>25</v>
      </c>
      <c r="I20" s="16">
        <v>1</v>
      </c>
      <c r="J20" s="31">
        <f>G20/($B$11*$B$10)</f>
        <v>0.83333333333333337</v>
      </c>
      <c r="K20" s="31">
        <f>(1/2)</f>
        <v>0.5</v>
      </c>
      <c r="L20" s="31">
        <f>(($B$11*($B$9/2) )+($B$11*(2*$B$9)/2)+(4*(($B$9*2) +($B$9/2))))/G20</f>
        <v>1.65</v>
      </c>
      <c r="M20" s="31">
        <f>2*(K20+L20)</f>
        <v>4.3</v>
      </c>
      <c r="N20" s="31">
        <f>H20*M20</f>
        <v>107.5</v>
      </c>
      <c r="O20" s="37">
        <f>(2*((K20/$B$12)+(L20/$B$13)))*H20</f>
        <v>237.49999999999994</v>
      </c>
    </row>
    <row r="21" spans="1:16" ht="15.75" thickBot="1" x14ac:dyDescent="0.3">
      <c r="A21" s="60">
        <v>4</v>
      </c>
      <c r="B21" s="38" t="s">
        <v>12</v>
      </c>
      <c r="C21" s="51">
        <v>15</v>
      </c>
      <c r="D21" s="48">
        <v>0</v>
      </c>
      <c r="E21" s="48">
        <v>40</v>
      </c>
      <c r="F21" s="48">
        <v>26</v>
      </c>
      <c r="G21" s="51">
        <f>LARGE(C21:F21,1)</f>
        <v>40</v>
      </c>
      <c r="H21" s="18">
        <v>60</v>
      </c>
      <c r="I21" s="18">
        <v>3</v>
      </c>
      <c r="J21" s="38">
        <f>G21/($B$11*$B$10)</f>
        <v>1.6666666666666667</v>
      </c>
      <c r="K21" s="38">
        <f>(14*2.5+24*3.5+2*4.5)/G21</f>
        <v>3.2</v>
      </c>
      <c r="L21" s="38">
        <f>((10*($B$9/2) )+(14*(2*$B$9)/2)+(16*(($B$9*2) +($B$9/2))))/G21</f>
        <v>2.2124999999999999</v>
      </c>
      <c r="M21" s="38">
        <f>2*(K21+L21)</f>
        <v>10.824999999999999</v>
      </c>
      <c r="N21" s="38">
        <f>H21*M21</f>
        <v>649.5</v>
      </c>
      <c r="O21" s="39">
        <f>(2*((K21/$B$12)+(L21/$B$13)))*H21</f>
        <v>1143.75</v>
      </c>
    </row>
    <row r="22" spans="1:16" ht="15.75" thickBot="1" x14ac:dyDescent="0.3">
      <c r="A22" s="103" t="s">
        <v>24</v>
      </c>
      <c r="B22" s="104"/>
      <c r="G22" s="79">
        <f>SUM(G18:G21)</f>
        <v>144</v>
      </c>
      <c r="L22" s="1"/>
      <c r="M22" s="80"/>
      <c r="N22" s="35">
        <f>SUM(N17:N21)</f>
        <v>1253.7848970251716</v>
      </c>
      <c r="O22" s="35">
        <f>SUM(O17:O21)</f>
        <v>2290.4319221967962</v>
      </c>
      <c r="P22" s="27" t="s">
        <v>38</v>
      </c>
    </row>
    <row r="23" spans="1:16" ht="15.75" thickBot="1" x14ac:dyDescent="0.3">
      <c r="O23" s="42">
        <f>O22/60</f>
        <v>38.173865369946604</v>
      </c>
      <c r="P23" s="27" t="s">
        <v>39</v>
      </c>
    </row>
    <row r="24" spans="1:16" ht="15.75" thickBot="1" x14ac:dyDescent="0.3">
      <c r="A24" s="105" t="s">
        <v>41</v>
      </c>
      <c r="B24" s="106"/>
      <c r="C24" s="106"/>
      <c r="D24" s="106"/>
      <c r="E24" s="106"/>
      <c r="F24" s="106"/>
      <c r="G24" s="106"/>
      <c r="H24" s="106"/>
      <c r="I24" s="106"/>
      <c r="J24" s="106"/>
      <c r="K24" s="106"/>
      <c r="L24" s="106"/>
      <c r="M24" s="106"/>
      <c r="N24" s="106"/>
      <c r="O24" s="107"/>
    </row>
    <row r="25" spans="1:16" ht="15.75" thickBot="1" x14ac:dyDescent="0.3">
      <c r="A25" s="121" t="s">
        <v>20</v>
      </c>
      <c r="B25" s="121"/>
      <c r="C25" s="43" t="s">
        <v>5</v>
      </c>
      <c r="E25" s="77" t="s">
        <v>21</v>
      </c>
      <c r="F25" s="44" t="s">
        <v>14</v>
      </c>
      <c r="H25" s="77" t="s">
        <v>22</v>
      </c>
      <c r="I25" s="45" t="s">
        <v>23</v>
      </c>
    </row>
    <row r="26" spans="1:16" ht="27.75" customHeight="1" thickBot="1" x14ac:dyDescent="0.3">
      <c r="A26" s="93" t="s">
        <v>18</v>
      </c>
      <c r="B26" s="93" t="s">
        <v>19</v>
      </c>
      <c r="C26" s="94" t="s">
        <v>13</v>
      </c>
      <c r="D26" s="95"/>
      <c r="E26" s="95"/>
      <c r="F26" s="96"/>
      <c r="G26" s="28" t="s">
        <v>14</v>
      </c>
      <c r="H26" s="57" t="s">
        <v>15</v>
      </c>
      <c r="I26" s="17" t="s">
        <v>0</v>
      </c>
      <c r="J26" s="17" t="s">
        <v>30</v>
      </c>
      <c r="K26" s="17" t="s">
        <v>28</v>
      </c>
      <c r="L26" s="17" t="s">
        <v>29</v>
      </c>
      <c r="M26" s="58" t="s">
        <v>26</v>
      </c>
      <c r="N26" s="58" t="s">
        <v>27</v>
      </c>
      <c r="O26" s="59" t="s">
        <v>35</v>
      </c>
    </row>
    <row r="27" spans="1:16" ht="15.75" thickBot="1" x14ac:dyDescent="0.3">
      <c r="A27" s="122"/>
      <c r="B27" s="122"/>
      <c r="C27" s="5" t="s">
        <v>1</v>
      </c>
      <c r="D27" s="5" t="s">
        <v>2</v>
      </c>
      <c r="E27" s="5" t="s">
        <v>3</v>
      </c>
      <c r="F27" s="5" t="s">
        <v>4</v>
      </c>
      <c r="G27" s="6" t="s">
        <v>5</v>
      </c>
      <c r="H27" s="60" t="s">
        <v>6</v>
      </c>
      <c r="I27" s="14"/>
      <c r="J27" s="61" t="s">
        <v>34</v>
      </c>
      <c r="K27" s="14"/>
      <c r="L27" s="14"/>
      <c r="M27" s="71"/>
      <c r="N27" s="71"/>
      <c r="O27" s="81"/>
    </row>
    <row r="28" spans="1:16" x14ac:dyDescent="0.25">
      <c r="A28" s="65">
        <v>1</v>
      </c>
      <c r="B28" s="17" t="s">
        <v>9</v>
      </c>
      <c r="C28" s="49">
        <v>27</v>
      </c>
      <c r="D28" s="50">
        <v>38</v>
      </c>
      <c r="E28" s="50">
        <v>25</v>
      </c>
      <c r="F28" s="50">
        <v>20</v>
      </c>
      <c r="G28" s="108">
        <v>107</v>
      </c>
      <c r="H28" s="108">
        <v>145</v>
      </c>
      <c r="I28" s="108">
        <v>1</v>
      </c>
      <c r="J28" s="111">
        <f>G28/($B$11*$B$10)</f>
        <v>4.458333333333333</v>
      </c>
      <c r="K28" s="111">
        <f>((24*0.5)+(24*1.5)+(24*2.5)+(24*3.5)+(11*4.5))/G28</f>
        <v>2.2570093457943927</v>
      </c>
      <c r="L28" s="111">
        <f>((40*($B$9/2) )+(35*(2*$B$9)/2)+(32*(($B$9*2) +($B$9/2))))/G28</f>
        <v>1.8925233644859814</v>
      </c>
      <c r="M28" s="111">
        <f>2*(K28+L28)</f>
        <v>8.2990654205607477</v>
      </c>
      <c r="N28" s="111">
        <f>H28*M28</f>
        <v>1203.3644859813085</v>
      </c>
      <c r="O28" s="114">
        <f>(2*((K28/$B$12)+(L28/$B$13)))*H28</f>
        <v>2190.2453271028039</v>
      </c>
    </row>
    <row r="29" spans="1:16" x14ac:dyDescent="0.25">
      <c r="A29" s="68">
        <v>2</v>
      </c>
      <c r="B29" s="16" t="s">
        <v>10</v>
      </c>
      <c r="C29" s="47">
        <v>30</v>
      </c>
      <c r="D29" s="47">
        <v>18</v>
      </c>
      <c r="E29" s="47">
        <v>18</v>
      </c>
      <c r="F29" s="47">
        <v>46</v>
      </c>
      <c r="G29" s="109"/>
      <c r="H29" s="109"/>
      <c r="I29" s="109"/>
      <c r="J29" s="112"/>
      <c r="K29" s="112"/>
      <c r="L29" s="112"/>
      <c r="M29" s="112"/>
      <c r="N29" s="112"/>
      <c r="O29" s="115"/>
    </row>
    <row r="30" spans="1:16" x14ac:dyDescent="0.25">
      <c r="A30" s="68">
        <v>3</v>
      </c>
      <c r="B30" s="16" t="s">
        <v>11</v>
      </c>
      <c r="C30" s="47">
        <v>9</v>
      </c>
      <c r="D30" s="47">
        <v>20</v>
      </c>
      <c r="E30" s="47">
        <v>0</v>
      </c>
      <c r="F30" s="47">
        <v>15</v>
      </c>
      <c r="G30" s="109"/>
      <c r="H30" s="109"/>
      <c r="I30" s="109"/>
      <c r="J30" s="112"/>
      <c r="K30" s="112"/>
      <c r="L30" s="112"/>
      <c r="M30" s="112"/>
      <c r="N30" s="112"/>
      <c r="O30" s="115"/>
    </row>
    <row r="31" spans="1:16" ht="15.75" thickBot="1" x14ac:dyDescent="0.3">
      <c r="A31" s="70">
        <v>4</v>
      </c>
      <c r="B31" s="18" t="s">
        <v>12</v>
      </c>
      <c r="C31" s="51">
        <v>15</v>
      </c>
      <c r="D31" s="48">
        <v>0</v>
      </c>
      <c r="E31" s="48">
        <v>40</v>
      </c>
      <c r="F31" s="48">
        <v>26</v>
      </c>
      <c r="G31" s="110"/>
      <c r="H31" s="110"/>
      <c r="I31" s="110"/>
      <c r="J31" s="113"/>
      <c r="K31" s="113"/>
      <c r="L31" s="113"/>
      <c r="M31" s="113"/>
      <c r="N31" s="113"/>
      <c r="O31" s="116"/>
    </row>
    <row r="32" spans="1:16" ht="15.75" thickBot="1" x14ac:dyDescent="0.3">
      <c r="A32" s="103" t="s">
        <v>43</v>
      </c>
      <c r="B32" s="104"/>
      <c r="G32" s="79">
        <f>SUM(G28:G31)</f>
        <v>107</v>
      </c>
      <c r="L32" s="1"/>
      <c r="M32" s="80"/>
      <c r="N32" s="35">
        <f>SUM(N27:N31)</f>
        <v>1203.3644859813085</v>
      </c>
      <c r="O32" s="35">
        <f>SUM(O27:O31)</f>
        <v>2190.2453271028039</v>
      </c>
      <c r="P32" s="27" t="s">
        <v>38</v>
      </c>
    </row>
    <row r="33" spans="1:16" ht="15.75" thickBot="1" x14ac:dyDescent="0.3">
      <c r="O33" s="42">
        <f>O32/60</f>
        <v>36.504088785046733</v>
      </c>
      <c r="P33" s="27" t="s">
        <v>39</v>
      </c>
    </row>
    <row r="34" spans="1:16" ht="15.75" thickBot="1" x14ac:dyDescent="0.3">
      <c r="A34" s="105" t="s">
        <v>42</v>
      </c>
      <c r="B34" s="106"/>
      <c r="C34" s="106"/>
      <c r="D34" s="106"/>
      <c r="E34" s="106"/>
      <c r="F34" s="106"/>
      <c r="G34" s="106"/>
      <c r="H34" s="106"/>
      <c r="I34" s="106"/>
      <c r="J34" s="106"/>
      <c r="K34" s="106"/>
      <c r="L34" s="106"/>
      <c r="M34" s="106"/>
      <c r="N34" s="106"/>
      <c r="O34" s="107"/>
    </row>
    <row r="35" spans="1:16" ht="15.75" thickBot="1" x14ac:dyDescent="0.3">
      <c r="A35" s="121" t="s">
        <v>20</v>
      </c>
      <c r="B35" s="121"/>
      <c r="C35" s="43" t="s">
        <v>5</v>
      </c>
      <c r="E35" s="77" t="s">
        <v>21</v>
      </c>
      <c r="F35" s="44" t="s">
        <v>14</v>
      </c>
      <c r="H35" s="82" t="s">
        <v>22</v>
      </c>
      <c r="I35" s="55" t="s">
        <v>23</v>
      </c>
    </row>
    <row r="36" spans="1:16" ht="28.5" customHeight="1" thickBot="1" x14ac:dyDescent="0.3">
      <c r="A36" s="93" t="s">
        <v>18</v>
      </c>
      <c r="B36" s="93" t="s">
        <v>19</v>
      </c>
      <c r="C36" s="94" t="s">
        <v>13</v>
      </c>
      <c r="D36" s="95"/>
      <c r="E36" s="95"/>
      <c r="F36" s="96"/>
      <c r="G36" s="53" t="s">
        <v>14</v>
      </c>
      <c r="H36" s="57" t="s">
        <v>15</v>
      </c>
      <c r="I36" s="17" t="s">
        <v>0</v>
      </c>
      <c r="J36" s="17" t="s">
        <v>30</v>
      </c>
      <c r="K36" s="17" t="s">
        <v>28</v>
      </c>
      <c r="L36" s="17" t="s">
        <v>29</v>
      </c>
      <c r="M36" s="58" t="s">
        <v>26</v>
      </c>
      <c r="N36" s="58" t="s">
        <v>27</v>
      </c>
      <c r="O36" s="59" t="s">
        <v>35</v>
      </c>
    </row>
    <row r="37" spans="1:16" ht="15.75" thickBot="1" x14ac:dyDescent="0.3">
      <c r="A37" s="122"/>
      <c r="B37" s="122"/>
      <c r="C37" s="5" t="s">
        <v>1</v>
      </c>
      <c r="D37" s="5" t="s">
        <v>2</v>
      </c>
      <c r="E37" s="5" t="s">
        <v>3</v>
      </c>
      <c r="F37" s="5" t="s">
        <v>4</v>
      </c>
      <c r="G37" s="54" t="s">
        <v>5</v>
      </c>
      <c r="H37" s="60" t="s">
        <v>6</v>
      </c>
      <c r="I37" s="14"/>
      <c r="J37" s="61" t="s">
        <v>34</v>
      </c>
      <c r="K37" s="14"/>
      <c r="L37" s="14"/>
      <c r="M37" s="71"/>
      <c r="N37" s="71"/>
      <c r="O37" s="81"/>
    </row>
    <row r="38" spans="1:16" x14ac:dyDescent="0.25">
      <c r="A38" s="65">
        <v>1</v>
      </c>
      <c r="B38" s="17" t="s">
        <v>9</v>
      </c>
      <c r="C38" s="49">
        <v>27</v>
      </c>
      <c r="D38" s="50">
        <v>38</v>
      </c>
      <c r="E38" s="50">
        <v>25</v>
      </c>
      <c r="F38" s="50">
        <v>20</v>
      </c>
      <c r="G38" s="49">
        <f>LARGE(C38:F38,1)</f>
        <v>38</v>
      </c>
      <c r="H38" s="43">
        <v>50</v>
      </c>
      <c r="I38" s="43">
        <v>2</v>
      </c>
      <c r="J38" s="30">
        <f>G38/($B$11*$B$10)</f>
        <v>1.5833333333333333</v>
      </c>
      <c r="K38" s="30">
        <f>(4*0.5+24*1.5+10*2.5)/38</f>
        <v>1.6578947368421053</v>
      </c>
      <c r="L38" s="30">
        <f>((16*($B$9/2) )+(10*(2*$B$9)/2)+(12*(($B$9*2) +($B$9/2))))/G38</f>
        <v>1.8947368421052631</v>
      </c>
      <c r="M38" s="30">
        <f>2*(K38+L38)</f>
        <v>7.1052631578947363</v>
      </c>
      <c r="N38" s="30">
        <f>H38*M38</f>
        <v>355.26315789473682</v>
      </c>
      <c r="O38" s="56">
        <f>(2*((K38/$B$12)+(L38/$B$13)))*H38</f>
        <v>680.92105263157896</v>
      </c>
    </row>
    <row r="39" spans="1:16" x14ac:dyDescent="0.25">
      <c r="A39" s="68">
        <v>3</v>
      </c>
      <c r="B39" s="16" t="s">
        <v>11</v>
      </c>
      <c r="C39" s="47">
        <v>9</v>
      </c>
      <c r="D39" s="47">
        <v>20</v>
      </c>
      <c r="E39" s="47">
        <v>0</v>
      </c>
      <c r="F39" s="47">
        <v>15</v>
      </c>
      <c r="G39" s="47">
        <f>LARGE(C39:F39,1)</f>
        <v>20</v>
      </c>
      <c r="H39" s="16">
        <v>25</v>
      </c>
      <c r="I39" s="16">
        <v>1</v>
      </c>
      <c r="J39" s="31">
        <f>G39/($B$11*$B$10)</f>
        <v>0.83333333333333337</v>
      </c>
      <c r="K39" s="31">
        <f>(1/2)</f>
        <v>0.5</v>
      </c>
      <c r="L39" s="31">
        <f>(($B$11*($B$9/2) )+($B$11*(2*$B$9)/2)+(4*(($B$9*2) +($B$9/2))))/G39</f>
        <v>1.65</v>
      </c>
      <c r="M39" s="31">
        <f>2*(K39+L39)</f>
        <v>4.3</v>
      </c>
      <c r="N39" s="31">
        <f>H39*M39</f>
        <v>107.5</v>
      </c>
      <c r="O39" s="37">
        <f>(2*((K39/$B$12)+(L39/$B$13)))*H39</f>
        <v>237.49999999999994</v>
      </c>
    </row>
    <row r="40" spans="1:16" x14ac:dyDescent="0.25">
      <c r="A40" s="68">
        <v>2</v>
      </c>
      <c r="B40" s="16" t="s">
        <v>10</v>
      </c>
      <c r="C40" s="47">
        <v>30</v>
      </c>
      <c r="D40" s="47">
        <v>18</v>
      </c>
      <c r="E40" s="47">
        <v>18</v>
      </c>
      <c r="F40" s="47">
        <v>46</v>
      </c>
      <c r="G40" s="117">
        <v>72</v>
      </c>
      <c r="H40" s="119">
        <v>70</v>
      </c>
      <c r="I40" s="119">
        <v>3</v>
      </c>
      <c r="J40" s="99">
        <f>G40/($B$11*$B$10)</f>
        <v>3</v>
      </c>
      <c r="K40" s="101">
        <f>(14*2.5+24*3.5+24*4.5+10*5.5)/G40</f>
        <v>3.9166666666666665</v>
      </c>
      <c r="L40" s="99">
        <f>((24*($B$9/2) )+(24*(2*$B$9)/2)+(24*(($B$9*2) +($B$9/2))))/G40</f>
        <v>2</v>
      </c>
      <c r="M40" s="99">
        <f>2*(K40+L40)</f>
        <v>11.833333333333332</v>
      </c>
      <c r="N40" s="99">
        <f>H40*M40</f>
        <v>828.33333333333326</v>
      </c>
      <c r="O40" s="97">
        <f>(2*((K40/$B$12)+(L40/$B$13)))*H40</f>
        <v>1385.4166666666665</v>
      </c>
    </row>
    <row r="41" spans="1:16" ht="15.75" thickBot="1" x14ac:dyDescent="0.3">
      <c r="A41" s="70">
        <v>4</v>
      </c>
      <c r="B41" s="18" t="s">
        <v>12</v>
      </c>
      <c r="C41" s="51">
        <v>15</v>
      </c>
      <c r="D41" s="48">
        <v>0</v>
      </c>
      <c r="E41" s="48">
        <v>40</v>
      </c>
      <c r="F41" s="48">
        <v>26</v>
      </c>
      <c r="G41" s="118"/>
      <c r="H41" s="120"/>
      <c r="I41" s="120"/>
      <c r="J41" s="100"/>
      <c r="K41" s="102"/>
      <c r="L41" s="100"/>
      <c r="M41" s="100"/>
      <c r="N41" s="100"/>
      <c r="O41" s="98"/>
    </row>
    <row r="42" spans="1:16" ht="15.75" thickBot="1" x14ac:dyDescent="0.3">
      <c r="A42" s="103" t="s">
        <v>44</v>
      </c>
      <c r="B42" s="104"/>
      <c r="G42" s="79">
        <f>SUM(G38:G41)</f>
        <v>130</v>
      </c>
      <c r="L42" s="1"/>
      <c r="M42" s="80"/>
      <c r="N42" s="35">
        <f>SUM(N37:N41)</f>
        <v>1291.0964912280701</v>
      </c>
      <c r="O42" s="35">
        <f>SUM(O37:O41)</f>
        <v>2303.8377192982452</v>
      </c>
      <c r="P42" s="27" t="s">
        <v>38</v>
      </c>
    </row>
    <row r="43" spans="1:16" ht="15.75" thickBot="1" x14ac:dyDescent="0.3">
      <c r="O43" s="64">
        <f>O42/60</f>
        <v>38.397295321637422</v>
      </c>
      <c r="P43" s="27" t="s">
        <v>39</v>
      </c>
    </row>
  </sheetData>
  <mergeCells count="39">
    <mergeCell ref="A1:A2"/>
    <mergeCell ref="B1:B2"/>
    <mergeCell ref="C1:F1"/>
    <mergeCell ref="A15:B15"/>
    <mergeCell ref="A16:A17"/>
    <mergeCell ref="B16:B17"/>
    <mergeCell ref="C16:F16"/>
    <mergeCell ref="A22:B22"/>
    <mergeCell ref="A25:B25"/>
    <mergeCell ref="A26:A27"/>
    <mergeCell ref="B26:B27"/>
    <mergeCell ref="C26:F26"/>
    <mergeCell ref="A32:B32"/>
    <mergeCell ref="A35:B35"/>
    <mergeCell ref="A36:A37"/>
    <mergeCell ref="B36:B37"/>
    <mergeCell ref="C36:F36"/>
    <mergeCell ref="A42:B42"/>
    <mergeCell ref="A14:O14"/>
    <mergeCell ref="A24:O24"/>
    <mergeCell ref="A34:O34"/>
    <mergeCell ref="G28:G31"/>
    <mergeCell ref="H28:H31"/>
    <mergeCell ref="I28:I31"/>
    <mergeCell ref="J28:J31"/>
    <mergeCell ref="K28:K31"/>
    <mergeCell ref="L28:L31"/>
    <mergeCell ref="M28:M31"/>
    <mergeCell ref="N28:N31"/>
    <mergeCell ref="O28:O31"/>
    <mergeCell ref="G40:G41"/>
    <mergeCell ref="H40:H41"/>
    <mergeCell ref="I40:I41"/>
    <mergeCell ref="O40:O41"/>
    <mergeCell ref="J40:J41"/>
    <mergeCell ref="K40:K41"/>
    <mergeCell ref="L40:L41"/>
    <mergeCell ref="M40:M41"/>
    <mergeCell ref="N40:N4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topLeftCell="A7" workbookViewId="0">
      <selection activeCell="J18" sqref="J18:O21"/>
    </sheetView>
  </sheetViews>
  <sheetFormatPr defaultRowHeight="15" x14ac:dyDescent="0.25"/>
  <cols>
    <col min="1" max="10" width="9" style="27"/>
    <col min="11" max="11" width="10" style="27" bestFit="1" customWidth="1"/>
    <col min="12" max="16384" width="9" style="27"/>
  </cols>
  <sheetData>
    <row r="1" spans="1:15" ht="27.75" customHeight="1" thickBot="1" x14ac:dyDescent="0.3">
      <c r="A1" s="93" t="s">
        <v>18</v>
      </c>
      <c r="B1" s="93" t="s">
        <v>19</v>
      </c>
      <c r="C1" s="94" t="s">
        <v>13</v>
      </c>
      <c r="D1" s="95"/>
      <c r="E1" s="95"/>
      <c r="F1" s="96"/>
      <c r="G1" s="2" t="s">
        <v>14</v>
      </c>
      <c r="H1" s="3" t="s">
        <v>15</v>
      </c>
      <c r="I1" s="4" t="s">
        <v>16</v>
      </c>
      <c r="J1" s="4" t="s">
        <v>17</v>
      </c>
    </row>
    <row r="2" spans="1:15" ht="15.75" thickBot="1" x14ac:dyDescent="0.3">
      <c r="A2" s="122"/>
      <c r="B2" s="122"/>
      <c r="C2" s="5" t="s">
        <v>1</v>
      </c>
      <c r="D2" s="5" t="s">
        <v>2</v>
      </c>
      <c r="E2" s="5" t="s">
        <v>3</v>
      </c>
      <c r="F2" s="5" t="s">
        <v>4</v>
      </c>
      <c r="G2" s="6" t="s">
        <v>5</v>
      </c>
      <c r="H2" s="5" t="s">
        <v>6</v>
      </c>
      <c r="I2" s="5" t="s">
        <v>7</v>
      </c>
      <c r="J2" s="5" t="s">
        <v>8</v>
      </c>
    </row>
    <row r="3" spans="1:15" x14ac:dyDescent="0.25">
      <c r="A3" s="83">
        <v>1</v>
      </c>
      <c r="B3" s="10" t="s">
        <v>9</v>
      </c>
      <c r="C3" s="17">
        <v>27</v>
      </c>
      <c r="D3" s="17">
        <v>38</v>
      </c>
      <c r="E3" s="66">
        <v>25</v>
      </c>
      <c r="F3" s="17">
        <v>20</v>
      </c>
      <c r="G3" s="17">
        <f>LARGE(C3:F3,1)</f>
        <v>38</v>
      </c>
      <c r="H3" s="17">
        <v>50</v>
      </c>
      <c r="I3" s="17">
        <v>70</v>
      </c>
      <c r="J3" s="66">
        <v>20</v>
      </c>
    </row>
    <row r="4" spans="1:15" x14ac:dyDescent="0.25">
      <c r="A4" s="84">
        <v>2</v>
      </c>
      <c r="B4" s="7" t="s">
        <v>10</v>
      </c>
      <c r="C4" s="16">
        <v>30</v>
      </c>
      <c r="D4" s="16">
        <v>18</v>
      </c>
      <c r="E4" s="69">
        <v>18</v>
      </c>
      <c r="F4" s="16">
        <v>46</v>
      </c>
      <c r="G4" s="16">
        <f>LARGE(C4:F4,1)</f>
        <v>46</v>
      </c>
      <c r="H4" s="16">
        <v>10</v>
      </c>
      <c r="I4" s="16">
        <v>10</v>
      </c>
      <c r="J4" s="69">
        <v>5</v>
      </c>
    </row>
    <row r="5" spans="1:15" x14ac:dyDescent="0.25">
      <c r="A5" s="84">
        <v>3</v>
      </c>
      <c r="B5" s="7" t="s">
        <v>11</v>
      </c>
      <c r="C5" s="16">
        <v>9</v>
      </c>
      <c r="D5" s="16">
        <v>20</v>
      </c>
      <c r="E5" s="69">
        <v>0</v>
      </c>
      <c r="F5" s="16">
        <v>15</v>
      </c>
      <c r="G5" s="16">
        <f>LARGE(C5:F5,1)</f>
        <v>20</v>
      </c>
      <c r="H5" s="16">
        <v>25</v>
      </c>
      <c r="I5" s="16">
        <v>25</v>
      </c>
      <c r="J5" s="69">
        <v>10</v>
      </c>
    </row>
    <row r="6" spans="1:15" ht="15.75" thickBot="1" x14ac:dyDescent="0.3">
      <c r="A6" s="85">
        <v>4</v>
      </c>
      <c r="B6" s="14" t="s">
        <v>12</v>
      </c>
      <c r="C6" s="18">
        <v>15</v>
      </c>
      <c r="D6" s="18">
        <v>0</v>
      </c>
      <c r="E6" s="71">
        <v>40</v>
      </c>
      <c r="F6" s="18">
        <v>26</v>
      </c>
      <c r="G6" s="18">
        <f>LARGE(C6:F6,1)</f>
        <v>40</v>
      </c>
      <c r="H6" s="18">
        <v>60</v>
      </c>
      <c r="I6" s="18">
        <v>60</v>
      </c>
      <c r="J6" s="71">
        <v>5</v>
      </c>
    </row>
    <row r="7" spans="1:15" ht="15.75" thickBot="1" x14ac:dyDescent="0.3"/>
    <row r="8" spans="1:15" ht="26.25" customHeight="1" thickBot="1" x14ac:dyDescent="0.3">
      <c r="A8" s="73" t="s">
        <v>25</v>
      </c>
      <c r="B8" s="22"/>
      <c r="C8" s="72"/>
      <c r="D8" s="72"/>
      <c r="E8" s="72"/>
      <c r="F8" s="72"/>
      <c r="G8" s="72"/>
      <c r="H8" s="72"/>
      <c r="I8" s="21"/>
      <c r="J8" s="67"/>
      <c r="K8" s="67"/>
    </row>
    <row r="9" spans="1:15" ht="25.5" customHeight="1" x14ac:dyDescent="0.25">
      <c r="A9" s="74" t="s">
        <v>32</v>
      </c>
      <c r="B9" s="29">
        <v>1.5</v>
      </c>
      <c r="C9" s="72"/>
      <c r="D9" s="72"/>
      <c r="E9" s="72"/>
      <c r="F9" s="72"/>
      <c r="G9" s="72"/>
      <c r="H9" s="72"/>
      <c r="I9" s="21"/>
      <c r="J9" s="67"/>
      <c r="K9" s="67"/>
    </row>
    <row r="10" spans="1:15" x14ac:dyDescent="0.25">
      <c r="A10" s="75" t="s">
        <v>33</v>
      </c>
      <c r="B10" s="5">
        <v>3</v>
      </c>
      <c r="C10" s="72"/>
      <c r="D10" s="72"/>
      <c r="E10" s="72"/>
      <c r="F10" s="72"/>
      <c r="G10" s="72"/>
      <c r="H10" s="72"/>
      <c r="I10" s="21"/>
      <c r="J10" s="67"/>
      <c r="K10" s="67"/>
    </row>
    <row r="11" spans="1:15" x14ac:dyDescent="0.25">
      <c r="A11" s="75" t="s">
        <v>31</v>
      </c>
      <c r="B11" s="5">
        <v>8</v>
      </c>
      <c r="C11" s="72"/>
      <c r="D11" s="72"/>
      <c r="E11" s="72"/>
      <c r="F11" s="72"/>
      <c r="G11" s="72"/>
      <c r="H11" s="72"/>
      <c r="I11" s="21"/>
      <c r="J11" s="67"/>
      <c r="K11" s="67"/>
    </row>
    <row r="12" spans="1:15" x14ac:dyDescent="0.25">
      <c r="A12" s="76" t="s">
        <v>37</v>
      </c>
      <c r="B12" s="5">
        <v>0.8</v>
      </c>
      <c r="C12" s="72"/>
      <c r="D12" s="72"/>
      <c r="E12" s="72"/>
      <c r="F12" s="72"/>
      <c r="G12" s="72"/>
      <c r="H12" s="72"/>
      <c r="I12" s="21"/>
      <c r="J12" s="67"/>
      <c r="K12" s="67"/>
    </row>
    <row r="13" spans="1:15" ht="15.75" thickBot="1" x14ac:dyDescent="0.3">
      <c r="A13" s="76" t="s">
        <v>36</v>
      </c>
      <c r="B13" s="5">
        <v>0.4</v>
      </c>
      <c r="C13" s="72"/>
      <c r="D13" s="72"/>
      <c r="E13" s="72"/>
      <c r="F13" s="72"/>
      <c r="G13" s="72"/>
      <c r="H13" s="72"/>
      <c r="I13" s="21"/>
      <c r="J13" s="67"/>
      <c r="K13" s="67"/>
    </row>
    <row r="14" spans="1:15" ht="15.75" thickBot="1" x14ac:dyDescent="0.3">
      <c r="A14" s="105" t="s">
        <v>40</v>
      </c>
      <c r="B14" s="106"/>
      <c r="C14" s="106"/>
      <c r="D14" s="106"/>
      <c r="E14" s="106"/>
      <c r="F14" s="106"/>
      <c r="G14" s="106"/>
      <c r="H14" s="106"/>
      <c r="I14" s="106"/>
      <c r="J14" s="106"/>
      <c r="K14" s="106"/>
      <c r="L14" s="106"/>
      <c r="M14" s="106"/>
      <c r="N14" s="106"/>
      <c r="O14" s="107"/>
    </row>
    <row r="15" spans="1:15" ht="15.75" customHeight="1" thickBot="1" x14ac:dyDescent="0.3">
      <c r="A15" s="121" t="s">
        <v>20</v>
      </c>
      <c r="B15" s="121"/>
      <c r="C15" s="43" t="s">
        <v>5</v>
      </c>
      <c r="E15" s="77" t="s">
        <v>21</v>
      </c>
      <c r="F15" s="33" t="s">
        <v>15</v>
      </c>
      <c r="H15" s="77" t="s">
        <v>22</v>
      </c>
      <c r="I15" s="45" t="s">
        <v>23</v>
      </c>
    </row>
    <row r="16" spans="1:15" ht="32.25" customHeight="1" thickBot="1" x14ac:dyDescent="0.3">
      <c r="A16" s="93" t="s">
        <v>18</v>
      </c>
      <c r="B16" s="93" t="s">
        <v>19</v>
      </c>
      <c r="C16" s="94" t="s">
        <v>13</v>
      </c>
      <c r="D16" s="95"/>
      <c r="E16" s="95"/>
      <c r="F16" s="96"/>
      <c r="G16" s="28" t="s">
        <v>14</v>
      </c>
      <c r="H16" s="33" t="s">
        <v>15</v>
      </c>
      <c r="I16" s="29" t="s">
        <v>0</v>
      </c>
      <c r="J16" s="29" t="s">
        <v>30</v>
      </c>
      <c r="K16" s="25" t="s">
        <v>28</v>
      </c>
      <c r="L16" s="25" t="s">
        <v>29</v>
      </c>
      <c r="M16" s="23" t="s">
        <v>26</v>
      </c>
      <c r="N16" s="23" t="s">
        <v>27</v>
      </c>
      <c r="O16" s="41" t="s">
        <v>35</v>
      </c>
    </row>
    <row r="17" spans="1:16" ht="15.75" thickBot="1" x14ac:dyDescent="0.3">
      <c r="A17" s="122"/>
      <c r="B17" s="122"/>
      <c r="C17" s="5" t="s">
        <v>1</v>
      </c>
      <c r="D17" s="5" t="s">
        <v>2</v>
      </c>
      <c r="E17" s="5" t="s">
        <v>3</v>
      </c>
      <c r="F17" s="5" t="s">
        <v>4</v>
      </c>
      <c r="G17" s="6" t="s">
        <v>5</v>
      </c>
      <c r="H17" s="5" t="s">
        <v>6</v>
      </c>
      <c r="I17" s="34"/>
      <c r="J17" s="149" t="s">
        <v>34</v>
      </c>
      <c r="K17" s="148"/>
      <c r="L17" s="34"/>
      <c r="M17" s="78"/>
      <c r="N17" s="78"/>
    </row>
    <row r="18" spans="1:16" x14ac:dyDescent="0.25">
      <c r="A18" s="62">
        <v>1</v>
      </c>
      <c r="B18" s="26" t="s">
        <v>9</v>
      </c>
      <c r="C18" s="49">
        <v>27</v>
      </c>
      <c r="D18" s="50">
        <v>38</v>
      </c>
      <c r="E18" s="50">
        <v>25</v>
      </c>
      <c r="F18" s="50">
        <v>20</v>
      </c>
      <c r="G18" s="49">
        <f>LARGE(C18:F18,1)</f>
        <v>38</v>
      </c>
      <c r="H18" s="46">
        <v>50</v>
      </c>
      <c r="I18" s="46">
        <v>2</v>
      </c>
      <c r="J18" s="26">
        <f>G18/($B$11*$B$10)</f>
        <v>1.5833333333333333</v>
      </c>
      <c r="K18" s="26">
        <f>(8*1.5+24*2.5+6*3.5)/G18</f>
        <v>2.4473684210526314</v>
      </c>
      <c r="L18" s="26">
        <f>((14*($B$9/2) )+(8*(2*$B$9)/2)+(16*(($B$9*2) +($B$9/2))))/G18</f>
        <v>2.1710526315789473</v>
      </c>
      <c r="M18" s="26">
        <f>2*(K18+L18)</f>
        <v>9.2368421052631575</v>
      </c>
      <c r="N18" s="26">
        <f>H18*M18</f>
        <v>461.84210526315786</v>
      </c>
      <c r="O18" s="36">
        <f>(2*((K18/$B$12)+(L18/$B$13)))*H18</f>
        <v>848.68421052631572</v>
      </c>
    </row>
    <row r="19" spans="1:16" x14ac:dyDescent="0.25">
      <c r="A19" s="63">
        <v>2</v>
      </c>
      <c r="B19" s="31" t="s">
        <v>10</v>
      </c>
      <c r="C19" s="47">
        <v>30</v>
      </c>
      <c r="D19" s="47">
        <v>18</v>
      </c>
      <c r="E19" s="47">
        <v>18</v>
      </c>
      <c r="F19" s="47">
        <v>46</v>
      </c>
      <c r="G19" s="47">
        <f>LARGE(C19:F19,1)</f>
        <v>46</v>
      </c>
      <c r="H19" s="16">
        <v>10</v>
      </c>
      <c r="I19" s="16">
        <v>4</v>
      </c>
      <c r="J19" s="31">
        <f t="shared" ref="J19:J21" si="0">G19/($B$11*$B$10)</f>
        <v>1.9166666666666667</v>
      </c>
      <c r="K19" s="40">
        <f>(22*4.5+24*5.5)/G19</f>
        <v>5.0217391304347823</v>
      </c>
      <c r="L19" s="31">
        <f>((14*($B$9/2) )+(16*(2*$B$9)/2)+(16*(($B$9*2) +($B$9/2))))/G19</f>
        <v>2.0543478260869565</v>
      </c>
      <c r="M19" s="31">
        <f>2*(K19+L19)</f>
        <v>14.152173913043477</v>
      </c>
      <c r="N19" s="31">
        <f>H19*M19</f>
        <v>141.52173913043475</v>
      </c>
      <c r="O19" s="37">
        <f t="shared" ref="O19:O21" si="1">(2*((K19/$B$12)+(L19/$B$13)))*H19</f>
        <v>228.26086956521735</v>
      </c>
    </row>
    <row r="20" spans="1:16" x14ac:dyDescent="0.25">
      <c r="A20" s="63">
        <v>3</v>
      </c>
      <c r="B20" s="31" t="s">
        <v>11</v>
      </c>
      <c r="C20" s="47">
        <v>9</v>
      </c>
      <c r="D20" s="47">
        <v>20</v>
      </c>
      <c r="E20" s="47">
        <v>0</v>
      </c>
      <c r="F20" s="47">
        <v>15</v>
      </c>
      <c r="G20" s="47">
        <f>LARGE(C20:F20,1)</f>
        <v>20</v>
      </c>
      <c r="H20" s="16">
        <v>25</v>
      </c>
      <c r="I20" s="16">
        <v>3</v>
      </c>
      <c r="J20" s="31">
        <f t="shared" si="0"/>
        <v>0.83333333333333337</v>
      </c>
      <c r="K20" s="31">
        <f>(18*3.5+2*4.5)/G20</f>
        <v>3.6</v>
      </c>
      <c r="L20" s="31">
        <f>((4*($B$9/2) )+(8*(2*$B$9)/2)+(8*(($B$9*2) +($B$9/2))))/G20</f>
        <v>2.25</v>
      </c>
      <c r="M20" s="31">
        <f>2*(K20+L20)</f>
        <v>11.7</v>
      </c>
      <c r="N20" s="31">
        <f>H20*M20</f>
        <v>292.5</v>
      </c>
      <c r="O20" s="37">
        <f t="shared" si="1"/>
        <v>506.25</v>
      </c>
    </row>
    <row r="21" spans="1:16" ht="15.75" thickBot="1" x14ac:dyDescent="0.3">
      <c r="A21" s="60">
        <v>4</v>
      </c>
      <c r="B21" s="38" t="s">
        <v>12</v>
      </c>
      <c r="C21" s="51">
        <v>15</v>
      </c>
      <c r="D21" s="48">
        <v>0</v>
      </c>
      <c r="E21" s="48">
        <v>40</v>
      </c>
      <c r="F21" s="48">
        <v>26</v>
      </c>
      <c r="G21" s="51">
        <f>LARGE(C21:F21,1)</f>
        <v>40</v>
      </c>
      <c r="H21" s="18">
        <v>60</v>
      </c>
      <c r="I21" s="18">
        <v>1</v>
      </c>
      <c r="J21" s="38">
        <f t="shared" si="0"/>
        <v>1.6666666666666667</v>
      </c>
      <c r="K21" s="38">
        <f>(24*0.5+16*1.5)/G21</f>
        <v>0.9</v>
      </c>
      <c r="L21" s="38">
        <f>((16*($B$9/2) )+(16*(2*$B$9)/2)+(8*(($B$9*2) +($B$9/2))))/G21</f>
        <v>1.65</v>
      </c>
      <c r="M21" s="38">
        <f>2*(K21+L21)</f>
        <v>5.0999999999999996</v>
      </c>
      <c r="N21" s="38">
        <f>H21*M21</f>
        <v>306</v>
      </c>
      <c r="O21" s="39">
        <f t="shared" si="1"/>
        <v>629.99999999999989</v>
      </c>
    </row>
    <row r="22" spans="1:16" ht="15.75" thickBot="1" x14ac:dyDescent="0.3">
      <c r="A22" s="103" t="s">
        <v>45</v>
      </c>
      <c r="B22" s="104"/>
      <c r="G22" s="79">
        <f>SUM(G18:G21)</f>
        <v>144</v>
      </c>
      <c r="L22" s="1"/>
      <c r="M22" s="80"/>
      <c r="N22" s="35">
        <f>SUM(N17:N21)</f>
        <v>1201.8638443935927</v>
      </c>
      <c r="O22" s="35">
        <f>SUM(O17:O21)</f>
        <v>2213.1950800915329</v>
      </c>
      <c r="P22" s="27" t="s">
        <v>38</v>
      </c>
    </row>
    <row r="23" spans="1:16" x14ac:dyDescent="0.25">
      <c r="O23" s="42">
        <f>O22/60</f>
        <v>36.886584668192214</v>
      </c>
      <c r="P23" s="27" t="s">
        <v>39</v>
      </c>
    </row>
  </sheetData>
  <mergeCells count="9">
    <mergeCell ref="A1:A2"/>
    <mergeCell ref="B1:B2"/>
    <mergeCell ref="C1:F1"/>
    <mergeCell ref="A22:B22"/>
    <mergeCell ref="A15:B15"/>
    <mergeCell ref="A14:O14"/>
    <mergeCell ref="A16:A17"/>
    <mergeCell ref="B16:B17"/>
    <mergeCell ref="C16:F16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topLeftCell="A10" workbookViewId="0">
      <selection activeCell="J18" sqref="J18:O21"/>
    </sheetView>
  </sheetViews>
  <sheetFormatPr defaultRowHeight="15" x14ac:dyDescent="0.25"/>
  <sheetData>
    <row r="1" spans="1:16" ht="34.5" customHeight="1" thickBot="1" x14ac:dyDescent="0.3">
      <c r="A1" s="93" t="s">
        <v>18</v>
      </c>
      <c r="B1" s="93" t="s">
        <v>19</v>
      </c>
      <c r="C1" s="94" t="s">
        <v>13</v>
      </c>
      <c r="D1" s="95"/>
      <c r="E1" s="95"/>
      <c r="F1" s="96"/>
      <c r="G1" s="2" t="s">
        <v>14</v>
      </c>
      <c r="H1" s="3" t="s">
        <v>15</v>
      </c>
      <c r="I1" s="4" t="s">
        <v>16</v>
      </c>
      <c r="J1" s="4" t="s">
        <v>17</v>
      </c>
    </row>
    <row r="2" spans="1:16" ht="15.75" thickBot="1" x14ac:dyDescent="0.3">
      <c r="A2" s="122"/>
      <c r="B2" s="122"/>
      <c r="C2" s="5" t="s">
        <v>1</v>
      </c>
      <c r="D2" s="5" t="s">
        <v>2</v>
      </c>
      <c r="E2" s="5" t="s">
        <v>3</v>
      </c>
      <c r="F2" s="5" t="s">
        <v>4</v>
      </c>
      <c r="G2" s="6" t="s">
        <v>5</v>
      </c>
      <c r="H2" s="5" t="s">
        <v>6</v>
      </c>
      <c r="I2" s="5" t="s">
        <v>7</v>
      </c>
      <c r="J2" s="5" t="s">
        <v>8</v>
      </c>
    </row>
    <row r="3" spans="1:16" x14ac:dyDescent="0.25">
      <c r="A3" s="9">
        <v>1</v>
      </c>
      <c r="B3" s="10" t="s">
        <v>9</v>
      </c>
      <c r="C3" s="17">
        <v>27</v>
      </c>
      <c r="D3" s="17">
        <v>38</v>
      </c>
      <c r="E3" s="11">
        <v>25</v>
      </c>
      <c r="F3" s="17">
        <v>20</v>
      </c>
      <c r="G3" s="17">
        <f>LARGE(C3:F3,1)</f>
        <v>38</v>
      </c>
      <c r="H3" s="17">
        <v>50</v>
      </c>
      <c r="I3" s="17">
        <v>70</v>
      </c>
      <c r="J3" s="11">
        <v>20</v>
      </c>
    </row>
    <row r="4" spans="1:16" x14ac:dyDescent="0.25">
      <c r="A4" s="12">
        <v>2</v>
      </c>
      <c r="B4" s="7" t="s">
        <v>10</v>
      </c>
      <c r="C4" s="16">
        <v>30</v>
      </c>
      <c r="D4" s="16">
        <v>18</v>
      </c>
      <c r="E4" s="8">
        <v>18</v>
      </c>
      <c r="F4" s="16">
        <v>46</v>
      </c>
      <c r="G4" s="16">
        <f>LARGE(C4:F4,1)</f>
        <v>46</v>
      </c>
      <c r="H4" s="16">
        <v>10</v>
      </c>
      <c r="I4" s="16">
        <v>10</v>
      </c>
      <c r="J4" s="8">
        <v>5</v>
      </c>
    </row>
    <row r="5" spans="1:16" x14ac:dyDescent="0.25">
      <c r="A5" s="12">
        <v>3</v>
      </c>
      <c r="B5" s="7" t="s">
        <v>11</v>
      </c>
      <c r="C5" s="16">
        <v>9</v>
      </c>
      <c r="D5" s="16">
        <v>20</v>
      </c>
      <c r="E5" s="8">
        <v>0</v>
      </c>
      <c r="F5" s="16">
        <v>15</v>
      </c>
      <c r="G5" s="16">
        <f>LARGE(C5:F5,1)</f>
        <v>20</v>
      </c>
      <c r="H5" s="16">
        <v>25</v>
      </c>
      <c r="I5" s="16">
        <v>25</v>
      </c>
      <c r="J5" s="8">
        <v>10</v>
      </c>
    </row>
    <row r="6" spans="1:16" ht="15.75" thickBot="1" x14ac:dyDescent="0.3">
      <c r="A6" s="13">
        <v>4</v>
      </c>
      <c r="B6" s="14" t="s">
        <v>12</v>
      </c>
      <c r="C6" s="18">
        <v>15</v>
      </c>
      <c r="D6" s="18">
        <v>0</v>
      </c>
      <c r="E6" s="15">
        <v>40</v>
      </c>
      <c r="F6" s="18">
        <v>26</v>
      </c>
      <c r="G6" s="18">
        <f>LARGE(C6:F6,1)</f>
        <v>40</v>
      </c>
      <c r="H6" s="18">
        <v>60</v>
      </c>
      <c r="I6" s="18">
        <v>60</v>
      </c>
      <c r="J6" s="15">
        <v>5</v>
      </c>
    </row>
    <row r="7" spans="1:16" ht="15.75" thickBot="1" x14ac:dyDescent="0.3"/>
    <row r="8" spans="1:16" ht="15.75" thickBot="1" x14ac:dyDescent="0.3">
      <c r="A8" s="73" t="s">
        <v>25</v>
      </c>
      <c r="B8" s="22"/>
      <c r="C8" s="72"/>
      <c r="D8" s="72"/>
      <c r="E8" s="72"/>
      <c r="F8" s="72"/>
      <c r="G8" s="72"/>
      <c r="H8" s="72"/>
      <c r="I8" s="21"/>
      <c r="J8" s="67"/>
      <c r="K8" s="67"/>
      <c r="L8" s="27"/>
      <c r="M8" s="27"/>
      <c r="N8" s="27"/>
      <c r="O8" s="27"/>
      <c r="P8" s="27"/>
    </row>
    <row r="9" spans="1:16" x14ac:dyDescent="0.25">
      <c r="A9" s="74" t="s">
        <v>32</v>
      </c>
      <c r="B9" s="29">
        <v>1.5</v>
      </c>
      <c r="C9" s="72"/>
      <c r="D9" s="72"/>
      <c r="E9" s="72"/>
      <c r="F9" s="72"/>
      <c r="G9" s="72"/>
      <c r="H9" s="72"/>
      <c r="I9" s="21"/>
      <c r="J9" s="67"/>
      <c r="K9" s="67"/>
      <c r="L9" s="27"/>
      <c r="M9" s="27"/>
      <c r="N9" s="27"/>
      <c r="O9" s="27"/>
      <c r="P9" s="27"/>
    </row>
    <row r="10" spans="1:16" x14ac:dyDescent="0.25">
      <c r="A10" s="75" t="s">
        <v>33</v>
      </c>
      <c r="B10" s="5">
        <v>3</v>
      </c>
      <c r="C10" s="72"/>
      <c r="D10" s="72"/>
      <c r="E10" s="72"/>
      <c r="F10" s="72"/>
      <c r="G10" s="72"/>
      <c r="H10" s="72"/>
      <c r="I10" s="21"/>
      <c r="J10" s="67"/>
      <c r="K10" s="67"/>
      <c r="L10" s="27"/>
      <c r="M10" s="27"/>
      <c r="N10" s="27"/>
      <c r="O10" s="27"/>
      <c r="P10" s="27"/>
    </row>
    <row r="11" spans="1:16" x14ac:dyDescent="0.25">
      <c r="A11" s="75" t="s">
        <v>31</v>
      </c>
      <c r="B11" s="5">
        <v>8</v>
      </c>
      <c r="C11" s="72"/>
      <c r="D11" s="72"/>
      <c r="E11" s="72"/>
      <c r="F11" s="72"/>
      <c r="G11" s="72"/>
      <c r="H11" s="72"/>
      <c r="I11" s="21"/>
      <c r="J11" s="67"/>
      <c r="K11" s="67"/>
      <c r="L11" s="27"/>
      <c r="M11" s="27"/>
      <c r="N11" s="27"/>
      <c r="O11" s="27"/>
      <c r="P11" s="27"/>
    </row>
    <row r="12" spans="1:16" x14ac:dyDescent="0.25">
      <c r="A12" s="76" t="s">
        <v>37</v>
      </c>
      <c r="B12" s="5">
        <v>0.8</v>
      </c>
      <c r="C12" s="72"/>
      <c r="D12" s="72"/>
      <c r="E12" s="72"/>
      <c r="F12" s="72"/>
      <c r="G12" s="72"/>
      <c r="H12" s="72"/>
      <c r="I12" s="21"/>
      <c r="J12" s="67"/>
      <c r="K12" s="67"/>
      <c r="L12" s="27"/>
      <c r="M12" s="27"/>
      <c r="N12" s="27"/>
      <c r="O12" s="27"/>
      <c r="P12" s="27"/>
    </row>
    <row r="13" spans="1:16" ht="15.75" thickBot="1" x14ac:dyDescent="0.3">
      <c r="A13" s="76" t="s">
        <v>36</v>
      </c>
      <c r="B13" s="5">
        <v>0.4</v>
      </c>
      <c r="C13" s="72"/>
      <c r="D13" s="72"/>
      <c r="E13" s="72"/>
      <c r="F13" s="72"/>
      <c r="G13" s="72"/>
      <c r="H13" s="72"/>
      <c r="I13" s="21"/>
      <c r="J13" s="67"/>
      <c r="K13" s="67"/>
      <c r="L13" s="27"/>
      <c r="M13" s="27"/>
      <c r="N13" s="27"/>
      <c r="O13" s="27"/>
      <c r="P13" s="27"/>
    </row>
    <row r="14" spans="1:16" ht="15.75" thickBot="1" x14ac:dyDescent="0.3">
      <c r="A14" s="105" t="s">
        <v>40</v>
      </c>
      <c r="B14" s="106"/>
      <c r="C14" s="106"/>
      <c r="D14" s="106"/>
      <c r="E14" s="106"/>
      <c r="F14" s="106"/>
      <c r="G14" s="106"/>
      <c r="H14" s="106"/>
      <c r="I14" s="106"/>
      <c r="J14" s="106"/>
      <c r="K14" s="106"/>
      <c r="L14" s="106"/>
      <c r="M14" s="106"/>
      <c r="N14" s="106"/>
      <c r="O14" s="107"/>
      <c r="P14" s="27"/>
    </row>
    <row r="15" spans="1:16" ht="15.75" thickBot="1" x14ac:dyDescent="0.3">
      <c r="A15" s="121" t="s">
        <v>20</v>
      </c>
      <c r="B15" s="121"/>
      <c r="C15" s="43" t="s">
        <v>5</v>
      </c>
      <c r="D15" s="27"/>
      <c r="E15" s="77" t="s">
        <v>21</v>
      </c>
      <c r="F15" s="4" t="s">
        <v>16</v>
      </c>
      <c r="G15" s="27"/>
      <c r="H15" s="77" t="s">
        <v>22</v>
      </c>
      <c r="I15" s="45" t="s">
        <v>23</v>
      </c>
      <c r="J15" s="27"/>
      <c r="K15" s="27"/>
      <c r="L15" s="27"/>
      <c r="M15" s="27"/>
      <c r="N15" s="27"/>
      <c r="O15" s="27"/>
      <c r="P15" s="27"/>
    </row>
    <row r="16" spans="1:16" ht="25.5" customHeight="1" thickBot="1" x14ac:dyDescent="0.3">
      <c r="A16" s="93" t="s">
        <v>18</v>
      </c>
      <c r="B16" s="93" t="s">
        <v>19</v>
      </c>
      <c r="C16" s="94" t="s">
        <v>13</v>
      </c>
      <c r="D16" s="95"/>
      <c r="E16" s="95"/>
      <c r="F16" s="96"/>
      <c r="G16" s="28" t="s">
        <v>14</v>
      </c>
      <c r="H16" s="33" t="s">
        <v>15</v>
      </c>
      <c r="I16" s="29" t="s">
        <v>0</v>
      </c>
      <c r="J16" s="29" t="s">
        <v>30</v>
      </c>
      <c r="K16" s="25" t="s">
        <v>28</v>
      </c>
      <c r="L16" s="25" t="s">
        <v>29</v>
      </c>
      <c r="M16" s="23" t="s">
        <v>26</v>
      </c>
      <c r="N16" s="23" t="s">
        <v>27</v>
      </c>
      <c r="O16" s="41" t="s">
        <v>35</v>
      </c>
      <c r="P16" s="27"/>
    </row>
    <row r="17" spans="1:16" ht="15.75" thickBot="1" x14ac:dyDescent="0.3">
      <c r="A17" s="122"/>
      <c r="B17" s="122"/>
      <c r="C17" s="5" t="s">
        <v>1</v>
      </c>
      <c r="D17" s="5" t="s">
        <v>2</v>
      </c>
      <c r="E17" s="5" t="s">
        <v>3</v>
      </c>
      <c r="F17" s="5" t="s">
        <v>4</v>
      </c>
      <c r="G17" s="6" t="s">
        <v>5</v>
      </c>
      <c r="H17" s="5" t="s">
        <v>6</v>
      </c>
      <c r="I17" s="19"/>
      <c r="J17" s="32" t="s">
        <v>34</v>
      </c>
      <c r="K17" s="34"/>
      <c r="L17" s="34"/>
      <c r="M17" s="78"/>
      <c r="N17" s="78"/>
      <c r="O17" s="27"/>
      <c r="P17" s="27"/>
    </row>
    <row r="18" spans="1:16" x14ac:dyDescent="0.25">
      <c r="A18" s="62">
        <v>1</v>
      </c>
      <c r="B18" s="26" t="s">
        <v>9</v>
      </c>
      <c r="C18" s="49">
        <v>27</v>
      </c>
      <c r="D18" s="50">
        <v>38</v>
      </c>
      <c r="E18" s="50">
        <v>25</v>
      </c>
      <c r="F18" s="50">
        <v>20</v>
      </c>
      <c r="G18" s="49">
        <f>LARGE(C18:F18,1)</f>
        <v>38</v>
      </c>
      <c r="H18" s="17">
        <v>50</v>
      </c>
      <c r="I18" s="17">
        <v>1</v>
      </c>
      <c r="J18" s="26">
        <f>G18/($B$11*$B$10)</f>
        <v>1.5833333333333333</v>
      </c>
      <c r="K18" s="26">
        <f>(24*0.5+14*1.5)/G18</f>
        <v>0.86842105263157898</v>
      </c>
      <c r="L18" s="26">
        <f>((16*($B$9/2) )+(14*(2*$B$9)/2)+(8*(($B$9*2) +($B$9/2))))/G18</f>
        <v>1.6578947368421053</v>
      </c>
      <c r="M18" s="26">
        <f>2*(K18+L18)</f>
        <v>5.0526315789473681</v>
      </c>
      <c r="N18" s="26">
        <f>H18*M18</f>
        <v>252.63157894736841</v>
      </c>
      <c r="O18" s="36">
        <f>(2*((K18/$B$12)+(L18/$B$13)))*H18</f>
        <v>523.02631578947364</v>
      </c>
      <c r="P18" s="27"/>
    </row>
    <row r="19" spans="1:16" x14ac:dyDescent="0.25">
      <c r="A19" s="63">
        <v>2</v>
      </c>
      <c r="B19" s="31" t="s">
        <v>10</v>
      </c>
      <c r="C19" s="47">
        <v>30</v>
      </c>
      <c r="D19" s="47">
        <v>18</v>
      </c>
      <c r="E19" s="47">
        <v>18</v>
      </c>
      <c r="F19" s="47">
        <v>46</v>
      </c>
      <c r="G19" s="47">
        <f>LARGE(C19:F19,1)</f>
        <v>46</v>
      </c>
      <c r="H19" s="16">
        <v>10</v>
      </c>
      <c r="I19" s="16">
        <v>4</v>
      </c>
      <c r="J19" s="31">
        <f t="shared" ref="J19:J21" si="0">G19/($B$11*$B$10)</f>
        <v>1.9166666666666667</v>
      </c>
      <c r="K19" s="40">
        <f>(22*4.5+24*5.5)/G19</f>
        <v>5.0217391304347823</v>
      </c>
      <c r="L19" s="31">
        <f>((14*($B$9/2) )+(16*(2*$B$9)/2)+(16*(($B$9*2) +($B$9/2))))/G19</f>
        <v>2.0543478260869565</v>
      </c>
      <c r="M19" s="31">
        <f>2*(K19+L19)</f>
        <v>14.152173913043477</v>
      </c>
      <c r="N19" s="31">
        <f>H19*M19</f>
        <v>141.52173913043475</v>
      </c>
      <c r="O19" s="37">
        <f t="shared" ref="O19:O21" si="1">(2*((K19/$B$12)+(L19/$B$13)))*H19</f>
        <v>228.26086956521735</v>
      </c>
      <c r="P19" s="27"/>
    </row>
    <row r="20" spans="1:16" x14ac:dyDescent="0.25">
      <c r="A20" s="63">
        <v>3</v>
      </c>
      <c r="B20" s="31" t="s">
        <v>11</v>
      </c>
      <c r="C20" s="47">
        <v>9</v>
      </c>
      <c r="D20" s="47">
        <v>20</v>
      </c>
      <c r="E20" s="47">
        <v>0</v>
      </c>
      <c r="F20" s="47">
        <v>15</v>
      </c>
      <c r="G20" s="47">
        <f>LARGE(C20:F20,1)</f>
        <v>20</v>
      </c>
      <c r="H20" s="16">
        <v>25</v>
      </c>
      <c r="I20" s="16">
        <v>3</v>
      </c>
      <c r="J20" s="31">
        <f t="shared" si="0"/>
        <v>0.83333333333333337</v>
      </c>
      <c r="K20" s="31">
        <f>(18*3.5+2*4.5)/G20</f>
        <v>3.6</v>
      </c>
      <c r="L20" s="31">
        <f>((4*($B$9/2) )+(8*(2*$B$9)/2)+(8*(($B$9*2) +($B$9/2))))/G20</f>
        <v>2.25</v>
      </c>
      <c r="M20" s="31">
        <f>2*(K20+L20)</f>
        <v>11.7</v>
      </c>
      <c r="N20" s="31">
        <f>H20*M20</f>
        <v>292.5</v>
      </c>
      <c r="O20" s="37">
        <f t="shared" si="1"/>
        <v>506.25</v>
      </c>
      <c r="P20" s="27"/>
    </row>
    <row r="21" spans="1:16" ht="15.75" thickBot="1" x14ac:dyDescent="0.3">
      <c r="A21" s="60">
        <v>4</v>
      </c>
      <c r="B21" s="38" t="s">
        <v>12</v>
      </c>
      <c r="C21" s="51">
        <v>15</v>
      </c>
      <c r="D21" s="48">
        <v>0</v>
      </c>
      <c r="E21" s="48">
        <v>40</v>
      </c>
      <c r="F21" s="48">
        <v>26</v>
      </c>
      <c r="G21" s="51">
        <f>LARGE(C21:F21,1)</f>
        <v>40</v>
      </c>
      <c r="H21" s="18">
        <v>60</v>
      </c>
      <c r="I21" s="18">
        <v>2</v>
      </c>
      <c r="J21" s="38">
        <f t="shared" si="0"/>
        <v>1.6666666666666667</v>
      </c>
      <c r="K21" s="40">
        <f>(10*1.5+24*2.5+6*3.5)/G21</f>
        <v>2.4</v>
      </c>
      <c r="L21" s="38">
        <f>((14*($B$9/2) )+(10*(2*$B$9)/2)+(16*(($B$9*2) +($B$9/2))))/G21</f>
        <v>2.1375000000000002</v>
      </c>
      <c r="M21" s="38">
        <f>2*(K21+L21)</f>
        <v>9.0749999999999993</v>
      </c>
      <c r="N21" s="38">
        <f>H21*M21</f>
        <v>544.5</v>
      </c>
      <c r="O21" s="39">
        <f t="shared" si="1"/>
        <v>1001.25</v>
      </c>
      <c r="P21" s="27"/>
    </row>
    <row r="22" spans="1:16" ht="15.75" thickBot="1" x14ac:dyDescent="0.3">
      <c r="A22" s="103" t="s">
        <v>46</v>
      </c>
      <c r="B22" s="104"/>
      <c r="C22" s="27"/>
      <c r="D22" s="27"/>
      <c r="E22" s="27"/>
      <c r="F22" s="27"/>
      <c r="G22" s="79">
        <f>SUM(G18:G21)</f>
        <v>144</v>
      </c>
      <c r="H22" s="27"/>
      <c r="I22" s="27"/>
      <c r="J22" s="27"/>
      <c r="K22" s="27"/>
      <c r="L22" s="1"/>
      <c r="M22" s="80"/>
      <c r="N22" s="35">
        <f>SUM(N17:N21)</f>
        <v>1231.1533180778033</v>
      </c>
      <c r="O22" s="35">
        <f>SUM(O17:O21)</f>
        <v>2258.7871853546912</v>
      </c>
      <c r="P22" s="27" t="s">
        <v>38</v>
      </c>
    </row>
    <row r="23" spans="1:16" x14ac:dyDescent="0.25">
      <c r="A23" s="27"/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42">
        <f>O22/60</f>
        <v>37.646453089244851</v>
      </c>
      <c r="P23" s="27" t="s">
        <v>39</v>
      </c>
    </row>
  </sheetData>
  <mergeCells count="9">
    <mergeCell ref="A22:B22"/>
    <mergeCell ref="A1:A2"/>
    <mergeCell ref="B1:B2"/>
    <mergeCell ref="C1:F1"/>
    <mergeCell ref="A14:O14"/>
    <mergeCell ref="A15:B15"/>
    <mergeCell ref="A16:A17"/>
    <mergeCell ref="B16:B17"/>
    <mergeCell ref="C16:F16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topLeftCell="A7" workbookViewId="0">
      <selection activeCell="A8" sqref="A8:B13"/>
    </sheetView>
  </sheetViews>
  <sheetFormatPr defaultRowHeight="15" x14ac:dyDescent="0.25"/>
  <sheetData>
    <row r="1" spans="1:16" ht="28.5" customHeight="1" thickBot="1" x14ac:dyDescent="0.3">
      <c r="A1" s="93" t="s">
        <v>18</v>
      </c>
      <c r="B1" s="93" t="s">
        <v>19</v>
      </c>
      <c r="C1" s="94" t="s">
        <v>13</v>
      </c>
      <c r="D1" s="95"/>
      <c r="E1" s="95"/>
      <c r="F1" s="96"/>
      <c r="G1" s="2" t="s">
        <v>14</v>
      </c>
      <c r="H1" s="3" t="s">
        <v>15</v>
      </c>
      <c r="I1" s="4" t="s">
        <v>16</v>
      </c>
      <c r="J1" s="4" t="s">
        <v>17</v>
      </c>
    </row>
    <row r="2" spans="1:16" ht="15.75" thickBot="1" x14ac:dyDescent="0.3">
      <c r="A2" s="122"/>
      <c r="B2" s="122"/>
      <c r="C2" s="5" t="s">
        <v>1</v>
      </c>
      <c r="D2" s="5" t="s">
        <v>2</v>
      </c>
      <c r="E2" s="5" t="s">
        <v>3</v>
      </c>
      <c r="F2" s="5" t="s">
        <v>4</v>
      </c>
      <c r="G2" s="6" t="s">
        <v>5</v>
      </c>
      <c r="H2" s="5" t="s">
        <v>6</v>
      </c>
      <c r="I2" s="5" t="s">
        <v>7</v>
      </c>
      <c r="J2" s="5" t="s">
        <v>8</v>
      </c>
    </row>
    <row r="3" spans="1:16" x14ac:dyDescent="0.25">
      <c r="A3" s="9">
        <v>1</v>
      </c>
      <c r="B3" s="10" t="s">
        <v>9</v>
      </c>
      <c r="C3" s="17">
        <v>27</v>
      </c>
      <c r="D3" s="17">
        <v>38</v>
      </c>
      <c r="E3" s="11">
        <v>25</v>
      </c>
      <c r="F3" s="17">
        <v>20</v>
      </c>
      <c r="G3" s="17">
        <f>LARGE(C3:F3,1)</f>
        <v>38</v>
      </c>
      <c r="H3" s="17">
        <v>50</v>
      </c>
      <c r="I3" s="17">
        <v>70</v>
      </c>
      <c r="J3" s="11">
        <v>20</v>
      </c>
    </row>
    <row r="4" spans="1:16" x14ac:dyDescent="0.25">
      <c r="A4" s="12">
        <v>2</v>
      </c>
      <c r="B4" s="7" t="s">
        <v>10</v>
      </c>
      <c r="C4" s="16">
        <v>30</v>
      </c>
      <c r="D4" s="16">
        <v>18</v>
      </c>
      <c r="E4" s="8">
        <v>18</v>
      </c>
      <c r="F4" s="16">
        <v>46</v>
      </c>
      <c r="G4" s="16">
        <f>LARGE(C4:F4,1)</f>
        <v>46</v>
      </c>
      <c r="H4" s="16">
        <v>10</v>
      </c>
      <c r="I4" s="16">
        <v>10</v>
      </c>
      <c r="J4" s="8">
        <v>5</v>
      </c>
    </row>
    <row r="5" spans="1:16" x14ac:dyDescent="0.25">
      <c r="A5" s="12">
        <v>3</v>
      </c>
      <c r="B5" s="7" t="s">
        <v>11</v>
      </c>
      <c r="C5" s="16">
        <v>9</v>
      </c>
      <c r="D5" s="16">
        <v>20</v>
      </c>
      <c r="E5" s="8">
        <v>0</v>
      </c>
      <c r="F5" s="16">
        <v>15</v>
      </c>
      <c r="G5" s="16">
        <f>LARGE(C5:F5,1)</f>
        <v>20</v>
      </c>
      <c r="H5" s="16">
        <v>25</v>
      </c>
      <c r="I5" s="16">
        <v>25</v>
      </c>
      <c r="J5" s="8">
        <v>10</v>
      </c>
    </row>
    <row r="6" spans="1:16" ht="15.75" thickBot="1" x14ac:dyDescent="0.3">
      <c r="A6" s="13">
        <v>4</v>
      </c>
      <c r="B6" s="14" t="s">
        <v>12</v>
      </c>
      <c r="C6" s="18">
        <v>15</v>
      </c>
      <c r="D6" s="18">
        <v>0</v>
      </c>
      <c r="E6" s="15">
        <v>40</v>
      </c>
      <c r="F6" s="18">
        <v>26</v>
      </c>
      <c r="G6" s="18">
        <f>LARGE(C6:F6,1)</f>
        <v>40</v>
      </c>
      <c r="H6" s="18">
        <v>60</v>
      </c>
      <c r="I6" s="18">
        <v>60</v>
      </c>
      <c r="J6" s="15">
        <v>5</v>
      </c>
    </row>
    <row r="7" spans="1:16" ht="15.75" thickBot="1" x14ac:dyDescent="0.3"/>
    <row r="8" spans="1:16" ht="15.75" thickBot="1" x14ac:dyDescent="0.3">
      <c r="A8" s="73" t="s">
        <v>25</v>
      </c>
      <c r="B8" s="22"/>
      <c r="C8" s="72"/>
      <c r="D8" s="72"/>
      <c r="E8" s="72"/>
      <c r="F8" s="72"/>
      <c r="G8" s="72"/>
      <c r="H8" s="72"/>
      <c r="I8" s="52"/>
      <c r="J8" s="67"/>
      <c r="K8" s="67"/>
      <c r="L8" s="27"/>
      <c r="M8" s="27"/>
      <c r="N8" s="27"/>
      <c r="O8" s="27"/>
      <c r="P8" s="27"/>
    </row>
    <row r="9" spans="1:16" x14ac:dyDescent="0.25">
      <c r="A9" s="74" t="s">
        <v>32</v>
      </c>
      <c r="B9" s="29">
        <v>1.5</v>
      </c>
      <c r="C9" s="72"/>
      <c r="D9" s="72"/>
      <c r="E9" s="72"/>
      <c r="F9" s="72"/>
      <c r="G9" s="72"/>
      <c r="H9" s="72"/>
      <c r="I9" s="52"/>
      <c r="J9" s="67"/>
      <c r="K9" s="67"/>
      <c r="L9" s="27"/>
      <c r="M9" s="27"/>
      <c r="N9" s="27"/>
      <c r="O9" s="27"/>
      <c r="P9" s="27"/>
    </row>
    <row r="10" spans="1:16" x14ac:dyDescent="0.25">
      <c r="A10" s="75" t="s">
        <v>33</v>
      </c>
      <c r="B10" s="5">
        <v>3</v>
      </c>
      <c r="C10" s="72"/>
      <c r="D10" s="72"/>
      <c r="E10" s="72"/>
      <c r="F10" s="72"/>
      <c r="G10" s="72"/>
      <c r="H10" s="72"/>
      <c r="I10" s="52"/>
      <c r="J10" s="67"/>
      <c r="K10" s="67"/>
      <c r="L10" s="27"/>
      <c r="M10" s="27"/>
      <c r="N10" s="27"/>
      <c r="O10" s="27"/>
      <c r="P10" s="27"/>
    </row>
    <row r="11" spans="1:16" x14ac:dyDescent="0.25">
      <c r="A11" s="75" t="s">
        <v>31</v>
      </c>
      <c r="B11" s="5">
        <v>8</v>
      </c>
      <c r="C11" s="72"/>
      <c r="D11" s="72"/>
      <c r="E11" s="72"/>
      <c r="F11" s="72"/>
      <c r="G11" s="72"/>
      <c r="H11" s="72"/>
      <c r="I11" s="52"/>
      <c r="J11" s="67"/>
      <c r="K11" s="67"/>
      <c r="L11" s="27"/>
      <c r="M11" s="27"/>
      <c r="N11" s="27"/>
      <c r="O11" s="27"/>
      <c r="P11" s="27"/>
    </row>
    <row r="12" spans="1:16" x14ac:dyDescent="0.25">
      <c r="A12" s="76" t="s">
        <v>37</v>
      </c>
      <c r="B12" s="5">
        <v>0.8</v>
      </c>
      <c r="C12" s="72"/>
      <c r="D12" s="72"/>
      <c r="E12" s="72"/>
      <c r="F12" s="72"/>
      <c r="G12" s="72"/>
      <c r="H12" s="72"/>
      <c r="I12" s="52"/>
      <c r="J12" s="67"/>
      <c r="K12" s="67"/>
      <c r="L12" s="27"/>
      <c r="M12" s="27"/>
      <c r="N12" s="27"/>
      <c r="O12" s="27"/>
      <c r="P12" s="27"/>
    </row>
    <row r="13" spans="1:16" ht="15.75" thickBot="1" x14ac:dyDescent="0.3">
      <c r="A13" s="76" t="s">
        <v>36</v>
      </c>
      <c r="B13" s="5">
        <v>0.4</v>
      </c>
      <c r="C13" s="72"/>
      <c r="D13" s="72"/>
      <c r="E13" s="72"/>
      <c r="F13" s="72"/>
      <c r="G13" s="72"/>
      <c r="H13" s="72"/>
      <c r="I13" s="52"/>
      <c r="J13" s="67"/>
      <c r="K13" s="67"/>
      <c r="L13" s="27"/>
      <c r="M13" s="27"/>
      <c r="N13" s="27"/>
      <c r="O13" s="27"/>
      <c r="P13" s="27"/>
    </row>
    <row r="14" spans="1:16" ht="15.75" thickBot="1" x14ac:dyDescent="0.3">
      <c r="A14" s="105" t="s">
        <v>40</v>
      </c>
      <c r="B14" s="106"/>
      <c r="C14" s="106"/>
      <c r="D14" s="106"/>
      <c r="E14" s="106"/>
      <c r="F14" s="106"/>
      <c r="G14" s="106"/>
      <c r="H14" s="106"/>
      <c r="I14" s="106"/>
      <c r="J14" s="106"/>
      <c r="K14" s="106"/>
      <c r="L14" s="106"/>
      <c r="M14" s="106"/>
      <c r="N14" s="106"/>
      <c r="O14" s="107"/>
      <c r="P14" s="27"/>
    </row>
    <row r="15" spans="1:16" ht="15.75" thickBot="1" x14ac:dyDescent="0.3">
      <c r="A15" s="121" t="s">
        <v>20</v>
      </c>
      <c r="B15" s="121"/>
      <c r="C15" s="43" t="s">
        <v>5</v>
      </c>
      <c r="D15" s="27"/>
      <c r="E15" s="77" t="s">
        <v>21</v>
      </c>
      <c r="F15" s="4" t="s">
        <v>17</v>
      </c>
      <c r="G15" s="27"/>
      <c r="H15" s="77" t="s">
        <v>22</v>
      </c>
      <c r="I15" s="45" t="s">
        <v>23</v>
      </c>
      <c r="J15" s="27"/>
      <c r="K15" s="27"/>
      <c r="L15" s="27"/>
      <c r="M15" s="27"/>
      <c r="N15" s="27"/>
      <c r="O15" s="27"/>
      <c r="P15" s="27"/>
    </row>
    <row r="16" spans="1:16" ht="24.75" customHeight="1" thickBot="1" x14ac:dyDescent="0.3">
      <c r="A16" s="93" t="s">
        <v>18</v>
      </c>
      <c r="B16" s="93" t="s">
        <v>19</v>
      </c>
      <c r="C16" s="94" t="s">
        <v>13</v>
      </c>
      <c r="D16" s="95"/>
      <c r="E16" s="95"/>
      <c r="F16" s="96"/>
      <c r="G16" s="28" t="s">
        <v>14</v>
      </c>
      <c r="H16" s="33" t="s">
        <v>15</v>
      </c>
      <c r="I16" s="29" t="s">
        <v>0</v>
      </c>
      <c r="J16" s="29" t="s">
        <v>30</v>
      </c>
      <c r="K16" s="25" t="s">
        <v>28</v>
      </c>
      <c r="L16" s="25" t="s">
        <v>29</v>
      </c>
      <c r="M16" s="23" t="s">
        <v>26</v>
      </c>
      <c r="N16" s="23" t="s">
        <v>27</v>
      </c>
      <c r="O16" s="41" t="s">
        <v>35</v>
      </c>
      <c r="P16" s="27"/>
    </row>
    <row r="17" spans="1:16" ht="15.75" thickBot="1" x14ac:dyDescent="0.3">
      <c r="A17" s="122"/>
      <c r="B17" s="122"/>
      <c r="C17" s="5" t="s">
        <v>1</v>
      </c>
      <c r="D17" s="5" t="s">
        <v>2</v>
      </c>
      <c r="E17" s="5" t="s">
        <v>3</v>
      </c>
      <c r="F17" s="5" t="s">
        <v>4</v>
      </c>
      <c r="G17" s="6" t="s">
        <v>5</v>
      </c>
      <c r="H17" s="5" t="s">
        <v>6</v>
      </c>
      <c r="I17" s="19"/>
      <c r="J17" s="32" t="s">
        <v>34</v>
      </c>
      <c r="K17" s="34"/>
      <c r="L17" s="34"/>
      <c r="M17" s="78"/>
      <c r="N17" s="78"/>
      <c r="O17" s="27"/>
      <c r="P17" s="27"/>
    </row>
    <row r="18" spans="1:16" x14ac:dyDescent="0.25">
      <c r="A18" s="62">
        <v>1</v>
      </c>
      <c r="B18" s="26" t="s">
        <v>9</v>
      </c>
      <c r="C18" s="49">
        <v>27</v>
      </c>
      <c r="D18" s="50">
        <v>38</v>
      </c>
      <c r="E18" s="50">
        <v>25</v>
      </c>
      <c r="F18" s="50">
        <v>20</v>
      </c>
      <c r="G18" s="49">
        <f>LARGE(C18:F18,1)</f>
        <v>38</v>
      </c>
      <c r="H18" s="46">
        <v>50</v>
      </c>
      <c r="I18" s="46">
        <v>1</v>
      </c>
      <c r="J18" s="26">
        <f>G18/($B$11*$B$10)</f>
        <v>1.5833333333333333</v>
      </c>
      <c r="K18" s="26">
        <f>(24*0.5+14*1.5)/G18</f>
        <v>0.86842105263157898</v>
      </c>
      <c r="L18" s="26">
        <f>((16*($B$9/2) )+(14*(2*$B$9)/2)+(8*(($B$9*2) +($B$9/2))))/G18</f>
        <v>1.6578947368421053</v>
      </c>
      <c r="M18" s="26">
        <f>2*(K18+L18)</f>
        <v>5.0526315789473681</v>
      </c>
      <c r="N18" s="26">
        <f>H18*M18</f>
        <v>252.63157894736841</v>
      </c>
      <c r="O18" s="36">
        <f>(2*((K18/$B$12)+(L18/$B$13)))*H18</f>
        <v>523.02631578947364</v>
      </c>
      <c r="P18" s="27"/>
    </row>
    <row r="19" spans="1:16" x14ac:dyDescent="0.25">
      <c r="A19" s="63">
        <v>2</v>
      </c>
      <c r="B19" s="31" t="s">
        <v>10</v>
      </c>
      <c r="C19" s="47">
        <v>30</v>
      </c>
      <c r="D19" s="47">
        <v>18</v>
      </c>
      <c r="E19" s="47">
        <v>18</v>
      </c>
      <c r="F19" s="47">
        <v>46</v>
      </c>
      <c r="G19" s="47">
        <f>LARGE(C19:F19,1)</f>
        <v>46</v>
      </c>
      <c r="H19" s="16">
        <v>10</v>
      </c>
      <c r="I19" s="16">
        <v>4</v>
      </c>
      <c r="J19" s="31">
        <f t="shared" ref="J19:J21" si="0">G19/($B$11*$B$10)</f>
        <v>1.9166666666666667</v>
      </c>
      <c r="K19" s="40">
        <f>(22*4.5+24*5.5)/G19</f>
        <v>5.0217391304347823</v>
      </c>
      <c r="L19" s="31">
        <f>((14*($B$9/2) )+(16*(2*$B$9)/2)+(16*(($B$9*2) +($B$9/2))))/G19</f>
        <v>2.0543478260869565</v>
      </c>
      <c r="M19" s="31">
        <f>2*(K19+L19)</f>
        <v>14.152173913043477</v>
      </c>
      <c r="N19" s="31">
        <f>H19*M19</f>
        <v>141.52173913043475</v>
      </c>
      <c r="O19" s="37">
        <f>(2*((K19/$B$12)+(L19/$B$13)))*H19</f>
        <v>228.26086956521735</v>
      </c>
      <c r="P19" s="27"/>
    </row>
    <row r="20" spans="1:16" x14ac:dyDescent="0.25">
      <c r="A20" s="63">
        <v>3</v>
      </c>
      <c r="B20" s="31" t="s">
        <v>11</v>
      </c>
      <c r="C20" s="47">
        <v>9</v>
      </c>
      <c r="D20" s="47">
        <v>20</v>
      </c>
      <c r="E20" s="47">
        <v>0</v>
      </c>
      <c r="F20" s="47">
        <v>15</v>
      </c>
      <c r="G20" s="47">
        <f>LARGE(C20:F20,1)</f>
        <v>20</v>
      </c>
      <c r="H20" s="16">
        <v>25</v>
      </c>
      <c r="I20" s="16">
        <v>2</v>
      </c>
      <c r="J20" s="31">
        <f t="shared" si="0"/>
        <v>0.83333333333333337</v>
      </c>
      <c r="K20" s="31">
        <f>(10*1.5+10*2.5)/G20</f>
        <v>2</v>
      </c>
      <c r="L20" s="31">
        <f>((8*($B$9/2) )+(4*(2*$B$9)/2)+(8*(($B$9*2) +($B$9/2))))/G20</f>
        <v>2.1</v>
      </c>
      <c r="M20" s="31">
        <f>2*(K20+L20)</f>
        <v>8.1999999999999993</v>
      </c>
      <c r="N20" s="31">
        <f>H20*M20</f>
        <v>204.99999999999997</v>
      </c>
      <c r="O20" s="37">
        <f>(2*((K20/$B$12)+(L20/$B$13)))*H20</f>
        <v>387.5</v>
      </c>
      <c r="P20" s="27"/>
    </row>
    <row r="21" spans="1:16" ht="15.75" thickBot="1" x14ac:dyDescent="0.3">
      <c r="A21" s="60">
        <v>4</v>
      </c>
      <c r="B21" s="38" t="s">
        <v>12</v>
      </c>
      <c r="C21" s="51">
        <v>15</v>
      </c>
      <c r="D21" s="48">
        <v>0</v>
      </c>
      <c r="E21" s="48">
        <v>40</v>
      </c>
      <c r="F21" s="48">
        <v>26</v>
      </c>
      <c r="G21" s="51">
        <f>LARGE(C21:F21,1)</f>
        <v>40</v>
      </c>
      <c r="H21" s="18">
        <v>60</v>
      </c>
      <c r="I21" s="18">
        <v>3</v>
      </c>
      <c r="J21" s="38">
        <f t="shared" si="0"/>
        <v>1.6666666666666667</v>
      </c>
      <c r="K21" s="40">
        <f>(14*2.5+24*3.5+2*4.5)/G21</f>
        <v>3.2</v>
      </c>
      <c r="L21" s="38">
        <f>((10*($B$9/2) )+(14*(2*$B$9)/2)+(16*(($B$9*2) +($B$9/2))))/G21</f>
        <v>2.2124999999999999</v>
      </c>
      <c r="M21" s="38">
        <f>2*(K21+L21)</f>
        <v>10.824999999999999</v>
      </c>
      <c r="N21" s="38">
        <f>H21*M21</f>
        <v>649.5</v>
      </c>
      <c r="O21" s="39">
        <f>(2*((K21/$B$12)+(L21/$B$13)))*H21</f>
        <v>1143.75</v>
      </c>
      <c r="P21" s="27"/>
    </row>
    <row r="22" spans="1:16" ht="15.75" thickBot="1" x14ac:dyDescent="0.3">
      <c r="A22" s="103" t="s">
        <v>47</v>
      </c>
      <c r="B22" s="104"/>
      <c r="C22" s="27"/>
      <c r="D22" s="27"/>
      <c r="E22" s="27"/>
      <c r="F22" s="27"/>
      <c r="G22" s="79">
        <f>SUM(G18:G21)</f>
        <v>144</v>
      </c>
      <c r="H22" s="27"/>
      <c r="I22" s="27"/>
      <c r="J22" s="27"/>
      <c r="K22" s="27"/>
      <c r="L22" s="1"/>
      <c r="M22" s="80"/>
      <c r="N22" s="35">
        <f>SUM(N17:N21)</f>
        <v>1248.6533180778033</v>
      </c>
      <c r="O22" s="35">
        <f>SUM(O17:O21)</f>
        <v>2282.5371853546912</v>
      </c>
      <c r="P22" s="27" t="s">
        <v>38</v>
      </c>
    </row>
    <row r="23" spans="1:16" x14ac:dyDescent="0.25">
      <c r="A23" s="27"/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42">
        <f>O22/60</f>
        <v>38.042286422578186</v>
      </c>
      <c r="P23" s="27" t="s">
        <v>39</v>
      </c>
    </row>
  </sheetData>
  <mergeCells count="9">
    <mergeCell ref="A1:A2"/>
    <mergeCell ref="B1:B2"/>
    <mergeCell ref="C1:F1"/>
    <mergeCell ref="A14:O14"/>
    <mergeCell ref="A15:B15"/>
    <mergeCell ref="A16:A17"/>
    <mergeCell ref="B16:B17"/>
    <mergeCell ref="C16:F16"/>
    <mergeCell ref="A22:B22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3"/>
  <sheetViews>
    <sheetView topLeftCell="A4" workbookViewId="0">
      <selection activeCell="K18" sqref="K18:R24"/>
    </sheetView>
  </sheetViews>
  <sheetFormatPr defaultRowHeight="15" x14ac:dyDescent="0.25"/>
  <sheetData>
    <row r="1" spans="1:17" ht="27.75" customHeight="1" thickBot="1" x14ac:dyDescent="0.3">
      <c r="A1" s="93" t="s">
        <v>18</v>
      </c>
      <c r="B1" s="93" t="s">
        <v>19</v>
      </c>
      <c r="C1" s="94" t="s">
        <v>13</v>
      </c>
      <c r="D1" s="95"/>
      <c r="E1" s="95"/>
      <c r="F1" s="96"/>
      <c r="G1" s="2" t="s">
        <v>14</v>
      </c>
      <c r="H1" s="3" t="s">
        <v>15</v>
      </c>
      <c r="I1" s="4" t="s">
        <v>16</v>
      </c>
      <c r="J1" s="4" t="s">
        <v>17</v>
      </c>
    </row>
    <row r="2" spans="1:17" ht="15.75" thickBot="1" x14ac:dyDescent="0.3">
      <c r="A2" s="122"/>
      <c r="B2" s="122"/>
      <c r="C2" s="5" t="s">
        <v>1</v>
      </c>
      <c r="D2" s="5" t="s">
        <v>2</v>
      </c>
      <c r="E2" s="5" t="s">
        <v>3</v>
      </c>
      <c r="F2" s="5" t="s">
        <v>4</v>
      </c>
      <c r="G2" s="6" t="s">
        <v>5</v>
      </c>
      <c r="H2" s="5" t="s">
        <v>6</v>
      </c>
      <c r="I2" s="5" t="s">
        <v>7</v>
      </c>
      <c r="J2" s="5" t="s">
        <v>8</v>
      </c>
    </row>
    <row r="3" spans="1:17" x14ac:dyDescent="0.25">
      <c r="A3" s="9">
        <v>1</v>
      </c>
      <c r="B3" s="10" t="s">
        <v>9</v>
      </c>
      <c r="C3" s="17">
        <v>27</v>
      </c>
      <c r="D3" s="17">
        <v>38</v>
      </c>
      <c r="E3" s="11">
        <v>25</v>
      </c>
      <c r="F3" s="17">
        <v>20</v>
      </c>
      <c r="G3" s="17">
        <f>LARGE(C3:F3,1)</f>
        <v>38</v>
      </c>
      <c r="H3" s="17">
        <v>50</v>
      </c>
      <c r="I3" s="17">
        <v>70</v>
      </c>
      <c r="J3" s="11">
        <v>20</v>
      </c>
    </row>
    <row r="4" spans="1:17" x14ac:dyDescent="0.25">
      <c r="A4" s="12">
        <v>2</v>
      </c>
      <c r="B4" s="7" t="s">
        <v>10</v>
      </c>
      <c r="C4" s="16">
        <v>30</v>
      </c>
      <c r="D4" s="16">
        <v>18</v>
      </c>
      <c r="E4" s="8">
        <v>18</v>
      </c>
      <c r="F4" s="16">
        <v>46</v>
      </c>
      <c r="G4" s="16">
        <f>LARGE(C4:F4,1)</f>
        <v>46</v>
      </c>
      <c r="H4" s="16">
        <v>10</v>
      </c>
      <c r="I4" s="16">
        <v>10</v>
      </c>
      <c r="J4" s="8">
        <v>5</v>
      </c>
    </row>
    <row r="5" spans="1:17" x14ac:dyDescent="0.25">
      <c r="A5" s="12">
        <v>3</v>
      </c>
      <c r="B5" s="7" t="s">
        <v>11</v>
      </c>
      <c r="C5" s="16">
        <v>9</v>
      </c>
      <c r="D5" s="16">
        <v>20</v>
      </c>
      <c r="E5" s="8">
        <v>0</v>
      </c>
      <c r="F5" s="16">
        <v>15</v>
      </c>
      <c r="G5" s="16">
        <f>LARGE(C5:F5,1)</f>
        <v>20</v>
      </c>
      <c r="H5" s="16">
        <v>25</v>
      </c>
      <c r="I5" s="16">
        <v>25</v>
      </c>
      <c r="J5" s="8">
        <v>10</v>
      </c>
    </row>
    <row r="6" spans="1:17" ht="15.75" thickBot="1" x14ac:dyDescent="0.3">
      <c r="A6" s="13">
        <v>4</v>
      </c>
      <c r="B6" s="14" t="s">
        <v>12</v>
      </c>
      <c r="C6" s="18">
        <v>15</v>
      </c>
      <c r="D6" s="18">
        <v>0</v>
      </c>
      <c r="E6" s="15">
        <v>40</v>
      </c>
      <c r="F6" s="18">
        <v>26</v>
      </c>
      <c r="G6" s="18">
        <f>LARGE(C6:F6,1)</f>
        <v>40</v>
      </c>
      <c r="H6" s="18">
        <v>60</v>
      </c>
      <c r="I6" s="18">
        <v>60</v>
      </c>
      <c r="J6" s="15">
        <v>5</v>
      </c>
    </row>
    <row r="7" spans="1:17" ht="15.75" thickBot="1" x14ac:dyDescent="0.3"/>
    <row r="8" spans="1:17" ht="15.75" thickBot="1" x14ac:dyDescent="0.3">
      <c r="A8" s="73" t="s">
        <v>25</v>
      </c>
      <c r="B8" s="22"/>
      <c r="C8" s="72"/>
      <c r="D8" s="72"/>
      <c r="E8" s="72"/>
      <c r="F8" s="72"/>
      <c r="G8" s="72"/>
      <c r="H8" s="72"/>
      <c r="I8" s="52"/>
      <c r="J8" s="67"/>
      <c r="K8" s="67"/>
      <c r="L8" s="27"/>
      <c r="M8" s="27"/>
      <c r="N8" s="27"/>
      <c r="O8" s="27"/>
      <c r="P8" s="27"/>
    </row>
    <row r="9" spans="1:17" x14ac:dyDescent="0.25">
      <c r="A9" s="74" t="s">
        <v>32</v>
      </c>
      <c r="B9" s="29">
        <v>1.5</v>
      </c>
      <c r="C9" s="72"/>
      <c r="D9" s="72"/>
      <c r="E9" s="72"/>
      <c r="F9" s="72"/>
      <c r="G9" s="72"/>
      <c r="H9" s="72"/>
      <c r="I9" s="52"/>
      <c r="J9" s="67"/>
      <c r="K9" s="67"/>
      <c r="L9" s="27"/>
      <c r="M9" s="27"/>
      <c r="N9" s="27"/>
      <c r="O9" s="27"/>
      <c r="P9" s="27"/>
    </row>
    <row r="10" spans="1:17" x14ac:dyDescent="0.25">
      <c r="A10" s="75" t="s">
        <v>33</v>
      </c>
      <c r="B10" s="5">
        <v>3</v>
      </c>
      <c r="C10" s="72"/>
      <c r="D10" s="72"/>
      <c r="E10" s="72"/>
      <c r="F10" s="72"/>
      <c r="G10" s="72"/>
      <c r="H10" s="72"/>
      <c r="I10" s="52"/>
      <c r="J10" s="67"/>
      <c r="K10" s="67"/>
      <c r="L10" s="27"/>
      <c r="M10" s="27"/>
      <c r="N10" s="27"/>
      <c r="O10" s="27"/>
      <c r="P10" s="27"/>
    </row>
    <row r="11" spans="1:17" x14ac:dyDescent="0.25">
      <c r="A11" s="75" t="s">
        <v>31</v>
      </c>
      <c r="B11" s="5">
        <v>8</v>
      </c>
      <c r="C11" s="72"/>
      <c r="D11" s="72"/>
      <c r="E11" s="72"/>
      <c r="F11" s="72"/>
      <c r="G11" s="72"/>
      <c r="H11" s="72"/>
      <c r="I11" s="52"/>
      <c r="J11" s="67"/>
      <c r="K11" s="67"/>
      <c r="L11" s="27"/>
      <c r="M11" s="27"/>
      <c r="N11" s="27"/>
      <c r="O11" s="27"/>
      <c r="P11" s="27"/>
    </row>
    <row r="12" spans="1:17" x14ac:dyDescent="0.25">
      <c r="A12" s="76" t="s">
        <v>37</v>
      </c>
      <c r="B12" s="5">
        <v>0.8</v>
      </c>
      <c r="C12" s="72"/>
      <c r="D12" s="72"/>
      <c r="E12" s="72"/>
      <c r="F12" s="72"/>
      <c r="G12" s="72"/>
      <c r="H12" s="72"/>
      <c r="I12" s="52"/>
      <c r="J12" s="67"/>
      <c r="K12" s="67"/>
      <c r="L12" s="27"/>
      <c r="M12" s="27"/>
      <c r="N12" s="27"/>
      <c r="O12" s="27"/>
      <c r="P12" s="27"/>
    </row>
    <row r="13" spans="1:17" ht="15.75" thickBot="1" x14ac:dyDescent="0.3">
      <c r="A13" s="76" t="s">
        <v>36</v>
      </c>
      <c r="B13" s="5">
        <v>0.4</v>
      </c>
      <c r="C13" s="72"/>
      <c r="D13" s="72"/>
      <c r="E13" s="72"/>
      <c r="F13" s="72"/>
      <c r="G13" s="72"/>
      <c r="H13" s="72"/>
      <c r="I13" s="52"/>
      <c r="J13" s="67"/>
      <c r="K13" s="67"/>
      <c r="L13" s="27"/>
      <c r="M13" s="27"/>
      <c r="N13" s="27"/>
      <c r="O13" s="27"/>
      <c r="P13" s="27"/>
    </row>
    <row r="14" spans="1:17" ht="15.75" thickBot="1" x14ac:dyDescent="0.3">
      <c r="A14" s="105" t="s">
        <v>40</v>
      </c>
      <c r="B14" s="106"/>
      <c r="C14" s="106"/>
      <c r="D14" s="106"/>
      <c r="E14" s="106"/>
      <c r="F14" s="106"/>
      <c r="G14" s="106"/>
      <c r="H14" s="106"/>
      <c r="I14" s="106"/>
      <c r="J14" s="106"/>
      <c r="K14" s="106"/>
      <c r="L14" s="106"/>
      <c r="M14" s="106"/>
      <c r="N14" s="106"/>
      <c r="O14" s="107"/>
      <c r="P14" s="27"/>
    </row>
    <row r="15" spans="1:17" ht="15.75" thickBot="1" x14ac:dyDescent="0.3">
      <c r="A15" s="121" t="s">
        <v>20</v>
      </c>
      <c r="B15" s="121"/>
      <c r="C15" s="43" t="s">
        <v>5</v>
      </c>
      <c r="D15" s="27"/>
      <c r="E15" s="77" t="s">
        <v>21</v>
      </c>
      <c r="F15" s="129" t="s">
        <v>48</v>
      </c>
      <c r="G15" s="27"/>
      <c r="H15" s="77" t="s">
        <v>22</v>
      </c>
      <c r="I15" s="129" t="s">
        <v>56</v>
      </c>
      <c r="J15" s="27"/>
      <c r="K15" s="27"/>
      <c r="L15" s="27"/>
      <c r="M15" s="27"/>
      <c r="N15" s="27"/>
      <c r="O15" s="27"/>
      <c r="P15" s="27"/>
    </row>
    <row r="16" spans="1:17" ht="27" customHeight="1" thickBot="1" x14ac:dyDescent="0.3">
      <c r="A16" s="93" t="s">
        <v>18</v>
      </c>
      <c r="B16" s="93" t="s">
        <v>19</v>
      </c>
      <c r="C16" s="94" t="s">
        <v>13</v>
      </c>
      <c r="D16" s="95"/>
      <c r="E16" s="95"/>
      <c r="F16" s="96"/>
      <c r="G16" s="28" t="s">
        <v>14</v>
      </c>
      <c r="H16" s="33" t="s">
        <v>15</v>
      </c>
      <c r="I16" s="129" t="s">
        <v>48</v>
      </c>
      <c r="J16" s="29" t="s">
        <v>0</v>
      </c>
      <c r="K16" s="29" t="s">
        <v>30</v>
      </c>
      <c r="L16" s="25" t="s">
        <v>28</v>
      </c>
      <c r="M16" s="25" t="s">
        <v>29</v>
      </c>
      <c r="N16" s="23" t="s">
        <v>26</v>
      </c>
      <c r="O16" s="23" t="s">
        <v>27</v>
      </c>
      <c r="P16" s="41" t="s">
        <v>35</v>
      </c>
      <c r="Q16" s="27"/>
    </row>
    <row r="17" spans="1:17" ht="15.75" thickBot="1" x14ac:dyDescent="0.3">
      <c r="A17" s="122"/>
      <c r="B17" s="122"/>
      <c r="C17" s="5" t="s">
        <v>1</v>
      </c>
      <c r="D17" s="5" t="s">
        <v>2</v>
      </c>
      <c r="E17" s="5" t="s">
        <v>3</v>
      </c>
      <c r="F17" s="5" t="s">
        <v>4</v>
      </c>
      <c r="G17" s="6" t="s">
        <v>5</v>
      </c>
      <c r="H17" s="5" t="s">
        <v>6</v>
      </c>
      <c r="I17" s="129" t="s">
        <v>49</v>
      </c>
      <c r="J17" s="19"/>
      <c r="K17" s="32" t="s">
        <v>34</v>
      </c>
      <c r="L17" s="34"/>
      <c r="M17" s="34"/>
      <c r="N17" s="78"/>
      <c r="O17" s="78"/>
      <c r="P17" s="27"/>
      <c r="Q17" s="27"/>
    </row>
    <row r="18" spans="1:17" x14ac:dyDescent="0.25">
      <c r="A18" s="62">
        <v>1</v>
      </c>
      <c r="B18" s="26" t="s">
        <v>9</v>
      </c>
      <c r="C18" s="49">
        <v>27</v>
      </c>
      <c r="D18" s="50">
        <v>38</v>
      </c>
      <c r="E18" s="50">
        <v>25</v>
      </c>
      <c r="F18" s="50">
        <v>20</v>
      </c>
      <c r="G18" s="49">
        <f>LARGE(C18:F18,1)</f>
        <v>38</v>
      </c>
      <c r="H18" s="46">
        <v>50</v>
      </c>
      <c r="I18" s="130">
        <f>I3/G18</f>
        <v>1.8421052631578947</v>
      </c>
      <c r="J18" s="46">
        <v>1</v>
      </c>
      <c r="K18" s="26">
        <f>H18/($B$11*$B$10)</f>
        <v>2.0833333333333335</v>
      </c>
      <c r="L18" s="26">
        <f>(24*0.5+14*1.5)/G18</f>
        <v>0.86842105263157898</v>
      </c>
      <c r="M18" s="26">
        <f>((16*($B$9/2) )+(14*(2*$B$9)/2)+(8*(($B$9*2) +($B$9/2))))/G18</f>
        <v>1.6578947368421053</v>
      </c>
      <c r="N18" s="26">
        <f>2*(L18+M18)</f>
        <v>5.0526315789473681</v>
      </c>
      <c r="O18" s="26">
        <f>H18*N18</f>
        <v>252.63157894736841</v>
      </c>
      <c r="P18" s="36">
        <f>(2*((L18/$B$12)+(M18/$B$13)))*H18</f>
        <v>523.02631578947364</v>
      </c>
      <c r="Q18" s="27"/>
    </row>
    <row r="19" spans="1:17" x14ac:dyDescent="0.25">
      <c r="A19" s="63">
        <v>2</v>
      </c>
      <c r="B19" s="31" t="s">
        <v>10</v>
      </c>
      <c r="C19" s="47">
        <v>30</v>
      </c>
      <c r="D19" s="47">
        <v>18</v>
      </c>
      <c r="E19" s="47">
        <v>18</v>
      </c>
      <c r="F19" s="47">
        <v>46</v>
      </c>
      <c r="G19" s="47">
        <f>LARGE(C19:F19,1)</f>
        <v>46</v>
      </c>
      <c r="H19" s="16">
        <v>10</v>
      </c>
      <c r="I19" s="130">
        <f t="shared" ref="I19:I21" si="0">I4/G19</f>
        <v>0.21739130434782608</v>
      </c>
      <c r="J19" s="16">
        <v>4</v>
      </c>
      <c r="K19" s="31">
        <f t="shared" ref="K19:K21" si="1">H19/($B$11*$B$10)</f>
        <v>0.41666666666666669</v>
      </c>
      <c r="L19" s="40">
        <f>(22*4.5+24*5.5)/G19</f>
        <v>5.0217391304347823</v>
      </c>
      <c r="M19" s="31">
        <f>((14*($B$9/2) )+(16*(2*$B$9)/2)+(16*(($B$9*2) +($B$9/2))))/G19</f>
        <v>2.0543478260869565</v>
      </c>
      <c r="N19" s="31">
        <f>2*(L19+M19)</f>
        <v>14.152173913043477</v>
      </c>
      <c r="O19" s="31">
        <f>H19*N19</f>
        <v>141.52173913043475</v>
      </c>
      <c r="P19" s="37">
        <f>(2*((L19/$B$12)+(M19/$B$13)))*H19</f>
        <v>228.26086956521735</v>
      </c>
      <c r="Q19" s="27"/>
    </row>
    <row r="20" spans="1:17" x14ac:dyDescent="0.25">
      <c r="A20" s="63">
        <v>3</v>
      </c>
      <c r="B20" s="31" t="s">
        <v>11</v>
      </c>
      <c r="C20" s="47">
        <v>9</v>
      </c>
      <c r="D20" s="47">
        <v>20</v>
      </c>
      <c r="E20" s="47">
        <v>0</v>
      </c>
      <c r="F20" s="47">
        <v>15</v>
      </c>
      <c r="G20" s="47">
        <f>LARGE(C20:F20,1)</f>
        <v>20</v>
      </c>
      <c r="H20" s="16">
        <v>25</v>
      </c>
      <c r="I20" s="130">
        <f t="shared" si="0"/>
        <v>1.25</v>
      </c>
      <c r="J20" s="16">
        <v>3</v>
      </c>
      <c r="K20" s="31">
        <f t="shared" si="1"/>
        <v>1.0416666666666667</v>
      </c>
      <c r="L20" s="31">
        <f>(18*3.5+2*4.5)/G20</f>
        <v>3.6</v>
      </c>
      <c r="M20" s="31">
        <f>((4*($B$9/2) )+(8*(2*$B$9)/2)+(8*(($B$9*2) +($B$9/2))))/G20</f>
        <v>2.25</v>
      </c>
      <c r="N20" s="31">
        <f>2*(L20+M20)</f>
        <v>11.7</v>
      </c>
      <c r="O20" s="31">
        <f>H20*N20</f>
        <v>292.5</v>
      </c>
      <c r="P20" s="37">
        <f>(2*((L20/$B$12)+(M20/$B$13)))*H20</f>
        <v>506.25</v>
      </c>
      <c r="Q20" s="27"/>
    </row>
    <row r="21" spans="1:17" ht="15.75" thickBot="1" x14ac:dyDescent="0.3">
      <c r="A21" s="60">
        <v>4</v>
      </c>
      <c r="B21" s="38" t="s">
        <v>12</v>
      </c>
      <c r="C21" s="51">
        <v>15</v>
      </c>
      <c r="D21" s="48">
        <v>0</v>
      </c>
      <c r="E21" s="48">
        <v>40</v>
      </c>
      <c r="F21" s="48">
        <v>26</v>
      </c>
      <c r="G21" s="51">
        <f>LARGE(C21:F21,1)</f>
        <v>40</v>
      </c>
      <c r="H21" s="18">
        <v>60</v>
      </c>
      <c r="I21" s="130">
        <f t="shared" si="0"/>
        <v>1.5</v>
      </c>
      <c r="J21" s="18">
        <v>2</v>
      </c>
      <c r="K21" s="38">
        <f t="shared" si="1"/>
        <v>2.5</v>
      </c>
      <c r="L21" s="40">
        <f>(10*1.5+24*2.5+6*3.5)/G21</f>
        <v>2.4</v>
      </c>
      <c r="M21" s="38">
        <f>((14*($B$9/2) )+(10*(2*$B$9)/2)+(16*(($B$9*2) +($B$9/2))))/G21</f>
        <v>2.1375000000000002</v>
      </c>
      <c r="N21" s="38">
        <f>2*(L21+M21)</f>
        <v>9.0749999999999993</v>
      </c>
      <c r="O21" s="38">
        <f>H21*N21</f>
        <v>544.5</v>
      </c>
      <c r="P21" s="39">
        <f>(2*((L21/$B$12)+(M21/$B$13)))*H21</f>
        <v>1001.25</v>
      </c>
      <c r="Q21" s="27"/>
    </row>
    <row r="22" spans="1:17" ht="15.75" thickBot="1" x14ac:dyDescent="0.3">
      <c r="A22" s="103" t="s">
        <v>46</v>
      </c>
      <c r="B22" s="104"/>
      <c r="C22" s="27"/>
      <c r="D22" s="27"/>
      <c r="E22" s="27"/>
      <c r="F22" s="27"/>
      <c r="G22" s="79">
        <f>SUM(G18:G21)</f>
        <v>144</v>
      </c>
      <c r="H22" s="27"/>
      <c r="J22" s="27"/>
      <c r="K22" s="27"/>
      <c r="L22" s="27"/>
      <c r="M22" s="1"/>
      <c r="N22" s="80"/>
      <c r="O22" s="35">
        <f>SUM(O17:O21)</f>
        <v>1231.1533180778033</v>
      </c>
      <c r="P22" s="35">
        <f>SUM(P17:P21)</f>
        <v>2258.7871853546912</v>
      </c>
      <c r="Q22" s="27" t="s">
        <v>38</v>
      </c>
    </row>
    <row r="23" spans="1:17" x14ac:dyDescent="0.25">
      <c r="A23" s="27"/>
      <c r="B23" s="27"/>
      <c r="C23" s="27"/>
      <c r="D23" s="27"/>
      <c r="E23" s="27"/>
      <c r="F23" s="27"/>
      <c r="G23" s="27"/>
      <c r="H23" s="27"/>
      <c r="J23" s="27"/>
      <c r="K23" s="27"/>
      <c r="L23" s="27"/>
      <c r="M23" s="27"/>
      <c r="N23" s="27"/>
      <c r="O23" s="27"/>
      <c r="P23" s="42">
        <f>P22/60</f>
        <v>37.646453089244851</v>
      </c>
      <c r="Q23" s="27" t="s">
        <v>39</v>
      </c>
    </row>
  </sheetData>
  <mergeCells count="9">
    <mergeCell ref="A16:A17"/>
    <mergeCell ref="B16:B17"/>
    <mergeCell ref="C16:F16"/>
    <mergeCell ref="A22:B22"/>
    <mergeCell ref="A1:A2"/>
    <mergeCell ref="B1:B2"/>
    <mergeCell ref="C1:F1"/>
    <mergeCell ref="A14:O14"/>
    <mergeCell ref="A15:B1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4"/>
  <sheetViews>
    <sheetView topLeftCell="A4" workbookViewId="0">
      <selection activeCell="L24" sqref="L24"/>
    </sheetView>
  </sheetViews>
  <sheetFormatPr defaultRowHeight="15" x14ac:dyDescent="0.25"/>
  <sheetData>
    <row r="1" spans="1:17" ht="28.5" customHeight="1" thickBot="1" x14ac:dyDescent="0.3">
      <c r="A1" s="93" t="s">
        <v>18</v>
      </c>
      <c r="B1" s="93" t="s">
        <v>19</v>
      </c>
      <c r="C1" s="94" t="s">
        <v>13</v>
      </c>
      <c r="D1" s="95"/>
      <c r="E1" s="95"/>
      <c r="F1" s="96"/>
      <c r="G1" s="2" t="s">
        <v>14</v>
      </c>
      <c r="H1" s="3" t="s">
        <v>15</v>
      </c>
      <c r="I1" s="4" t="s">
        <v>16</v>
      </c>
      <c r="J1" s="4" t="s">
        <v>17</v>
      </c>
    </row>
    <row r="2" spans="1:17" ht="15.75" thickBot="1" x14ac:dyDescent="0.3">
      <c r="A2" s="122"/>
      <c r="B2" s="122"/>
      <c r="C2" s="5" t="s">
        <v>1</v>
      </c>
      <c r="D2" s="5" t="s">
        <v>2</v>
      </c>
      <c r="E2" s="5" t="s">
        <v>3</v>
      </c>
      <c r="F2" s="5" t="s">
        <v>4</v>
      </c>
      <c r="G2" s="6" t="s">
        <v>5</v>
      </c>
      <c r="H2" s="5" t="s">
        <v>6</v>
      </c>
      <c r="I2" s="5" t="s">
        <v>7</v>
      </c>
      <c r="J2" s="5" t="s">
        <v>8</v>
      </c>
    </row>
    <row r="3" spans="1:17" x14ac:dyDescent="0.25">
      <c r="A3" s="9">
        <v>1</v>
      </c>
      <c r="B3" s="10" t="s">
        <v>9</v>
      </c>
      <c r="C3" s="17">
        <v>27</v>
      </c>
      <c r="D3" s="17">
        <v>38</v>
      </c>
      <c r="E3" s="11">
        <v>25</v>
      </c>
      <c r="F3" s="17">
        <v>20</v>
      </c>
      <c r="G3" s="17">
        <f>LARGE(C3:F3,1)</f>
        <v>38</v>
      </c>
      <c r="H3" s="17">
        <v>50</v>
      </c>
      <c r="I3" s="17">
        <v>70</v>
      </c>
      <c r="J3" s="11">
        <v>20</v>
      </c>
    </row>
    <row r="4" spans="1:17" x14ac:dyDescent="0.25">
      <c r="A4" s="12">
        <v>2</v>
      </c>
      <c r="B4" s="7" t="s">
        <v>10</v>
      </c>
      <c r="C4" s="16">
        <v>30</v>
      </c>
      <c r="D4" s="16">
        <v>18</v>
      </c>
      <c r="E4" s="8">
        <v>18</v>
      </c>
      <c r="F4" s="16">
        <v>46</v>
      </c>
      <c r="G4" s="16">
        <f>LARGE(C4:F4,1)</f>
        <v>46</v>
      </c>
      <c r="H4" s="16">
        <v>10</v>
      </c>
      <c r="I4" s="16">
        <v>10</v>
      </c>
      <c r="J4" s="8">
        <v>5</v>
      </c>
    </row>
    <row r="5" spans="1:17" x14ac:dyDescent="0.25">
      <c r="A5" s="12">
        <v>3</v>
      </c>
      <c r="B5" s="7" t="s">
        <v>11</v>
      </c>
      <c r="C5" s="16">
        <v>9</v>
      </c>
      <c r="D5" s="16">
        <v>20</v>
      </c>
      <c r="E5" s="8">
        <v>0</v>
      </c>
      <c r="F5" s="16">
        <v>15</v>
      </c>
      <c r="G5" s="16">
        <f>LARGE(C5:F5,1)</f>
        <v>20</v>
      </c>
      <c r="H5" s="16">
        <v>25</v>
      </c>
      <c r="I5" s="16">
        <v>25</v>
      </c>
      <c r="J5" s="8">
        <v>10</v>
      </c>
    </row>
    <row r="6" spans="1:17" ht="15.75" thickBot="1" x14ac:dyDescent="0.3">
      <c r="A6" s="13">
        <v>4</v>
      </c>
      <c r="B6" s="14" t="s">
        <v>12</v>
      </c>
      <c r="C6" s="18">
        <v>15</v>
      </c>
      <c r="D6" s="18">
        <v>0</v>
      </c>
      <c r="E6" s="15">
        <v>40</v>
      </c>
      <c r="F6" s="18">
        <v>26</v>
      </c>
      <c r="G6" s="18">
        <f>LARGE(C6:F6,1)</f>
        <v>40</v>
      </c>
      <c r="H6" s="18">
        <v>60</v>
      </c>
      <c r="I6" s="18">
        <v>60</v>
      </c>
      <c r="J6" s="15">
        <v>5</v>
      </c>
    </row>
    <row r="7" spans="1:17" ht="15.75" thickBot="1" x14ac:dyDescent="0.3"/>
    <row r="8" spans="1:17" ht="15.75" thickBot="1" x14ac:dyDescent="0.3">
      <c r="A8" s="73" t="s">
        <v>25</v>
      </c>
      <c r="B8" s="22"/>
      <c r="C8" s="72"/>
      <c r="D8" s="72"/>
      <c r="E8" s="72"/>
      <c r="F8" s="72"/>
      <c r="G8" s="72"/>
      <c r="H8" s="72"/>
      <c r="I8" s="52"/>
      <c r="J8" s="67"/>
      <c r="K8" s="67"/>
      <c r="L8" s="27"/>
      <c r="M8" s="27"/>
      <c r="N8" s="27"/>
      <c r="O8" s="27"/>
      <c r="P8" s="27"/>
    </row>
    <row r="9" spans="1:17" x14ac:dyDescent="0.25">
      <c r="A9" s="74" t="s">
        <v>32</v>
      </c>
      <c r="B9" s="29">
        <v>1.5</v>
      </c>
      <c r="C9" s="72"/>
      <c r="D9" s="72"/>
      <c r="E9" s="72"/>
      <c r="F9" s="72"/>
      <c r="G9" s="72"/>
      <c r="H9" s="72"/>
      <c r="I9" s="52"/>
      <c r="J9" s="67"/>
      <c r="K9" s="67"/>
      <c r="L9" s="27"/>
      <c r="M9" s="27"/>
      <c r="N9" s="27"/>
      <c r="O9" s="27"/>
      <c r="P9" s="27"/>
    </row>
    <row r="10" spans="1:17" x14ac:dyDescent="0.25">
      <c r="A10" s="75" t="s">
        <v>33</v>
      </c>
      <c r="B10" s="5">
        <v>3</v>
      </c>
      <c r="C10" s="72"/>
      <c r="D10" s="72"/>
      <c r="E10" s="72"/>
      <c r="F10" s="72"/>
      <c r="G10" s="72"/>
      <c r="H10" s="72"/>
      <c r="I10" s="52"/>
      <c r="J10" s="67"/>
      <c r="K10" s="67"/>
      <c r="L10" s="27"/>
      <c r="M10" s="27"/>
      <c r="N10" s="27"/>
      <c r="O10" s="27"/>
      <c r="P10" s="27"/>
    </row>
    <row r="11" spans="1:17" x14ac:dyDescent="0.25">
      <c r="A11" s="75" t="s">
        <v>31</v>
      </c>
      <c r="B11" s="5">
        <v>8</v>
      </c>
      <c r="C11" s="72"/>
      <c r="D11" s="72"/>
      <c r="E11" s="72"/>
      <c r="F11" s="72"/>
      <c r="G11" s="72"/>
      <c r="H11" s="72"/>
      <c r="I11" s="52"/>
      <c r="J11" s="67"/>
      <c r="K11" s="67"/>
      <c r="L11" s="27"/>
      <c r="M11" s="27"/>
      <c r="N11" s="27"/>
      <c r="O11" s="27"/>
      <c r="P11" s="27"/>
    </row>
    <row r="12" spans="1:17" x14ac:dyDescent="0.25">
      <c r="A12" s="76" t="s">
        <v>37</v>
      </c>
      <c r="B12" s="5">
        <v>0.8</v>
      </c>
      <c r="C12" s="72"/>
      <c r="D12" s="72"/>
      <c r="E12" s="72"/>
      <c r="F12" s="72"/>
      <c r="G12" s="72"/>
      <c r="H12" s="72"/>
      <c r="I12" s="52"/>
      <c r="J12" s="67"/>
      <c r="K12" s="67"/>
      <c r="L12" s="27"/>
      <c r="M12" s="27"/>
      <c r="N12" s="27"/>
      <c r="O12" s="27"/>
      <c r="P12" s="27"/>
    </row>
    <row r="13" spans="1:17" ht="15.75" thickBot="1" x14ac:dyDescent="0.3">
      <c r="A13" s="76" t="s">
        <v>36</v>
      </c>
      <c r="B13" s="5">
        <v>0.4</v>
      </c>
      <c r="C13" s="72"/>
      <c r="D13" s="72"/>
      <c r="E13" s="72"/>
      <c r="F13" s="72"/>
      <c r="G13" s="72"/>
      <c r="H13" s="72"/>
      <c r="I13" s="52"/>
      <c r="J13" s="67"/>
      <c r="K13" s="67"/>
      <c r="L13" s="27"/>
      <c r="M13" s="27"/>
      <c r="N13" s="27"/>
      <c r="O13" s="27"/>
      <c r="P13" s="27"/>
    </row>
    <row r="14" spans="1:17" ht="15.75" thickBot="1" x14ac:dyDescent="0.3">
      <c r="A14" s="105" t="s">
        <v>40</v>
      </c>
      <c r="B14" s="106"/>
      <c r="C14" s="106"/>
      <c r="D14" s="106"/>
      <c r="E14" s="106"/>
      <c r="F14" s="106"/>
      <c r="G14" s="106"/>
      <c r="H14" s="106"/>
      <c r="I14" s="106"/>
      <c r="J14" s="106"/>
      <c r="K14" s="106"/>
      <c r="L14" s="106"/>
      <c r="M14" s="106"/>
      <c r="N14" s="106"/>
      <c r="O14" s="107"/>
      <c r="P14" s="27"/>
    </row>
    <row r="15" spans="1:17" ht="15.75" thickBot="1" x14ac:dyDescent="0.3">
      <c r="A15" s="123" t="s">
        <v>20</v>
      </c>
      <c r="B15" s="123"/>
      <c r="C15" s="86" t="s">
        <v>5</v>
      </c>
      <c r="D15" s="27"/>
      <c r="E15" s="82" t="s">
        <v>21</v>
      </c>
      <c r="F15" s="129" t="s">
        <v>54</v>
      </c>
      <c r="G15" s="27"/>
      <c r="H15" s="82" t="s">
        <v>22</v>
      </c>
      <c r="I15" s="55" t="s">
        <v>23</v>
      </c>
      <c r="J15" s="27"/>
      <c r="K15" s="27"/>
      <c r="L15" s="27"/>
      <c r="M15" s="27"/>
      <c r="N15" s="27"/>
      <c r="O15" s="27"/>
      <c r="P15" s="27"/>
    </row>
    <row r="16" spans="1:17" ht="23.25" customHeight="1" x14ac:dyDescent="0.25">
      <c r="A16" s="124" t="s">
        <v>18</v>
      </c>
      <c r="B16" s="126" t="s">
        <v>19</v>
      </c>
      <c r="C16" s="128" t="s">
        <v>13</v>
      </c>
      <c r="D16" s="128"/>
      <c r="E16" s="128"/>
      <c r="F16" s="128"/>
      <c r="G16" s="91" t="s">
        <v>14</v>
      </c>
      <c r="H16" s="91" t="s">
        <v>15</v>
      </c>
      <c r="I16" s="150" t="s">
        <v>54</v>
      </c>
      <c r="J16" s="46" t="s">
        <v>0</v>
      </c>
      <c r="K16" s="46" t="s">
        <v>30</v>
      </c>
      <c r="L16" s="46" t="s">
        <v>28</v>
      </c>
      <c r="M16" s="46" t="s">
        <v>29</v>
      </c>
      <c r="N16" s="58" t="s">
        <v>26</v>
      </c>
      <c r="O16" s="58" t="s">
        <v>27</v>
      </c>
      <c r="P16" s="59" t="s">
        <v>35</v>
      </c>
      <c r="Q16" s="27"/>
    </row>
    <row r="17" spans="1:18" ht="15.75" thickBot="1" x14ac:dyDescent="0.3">
      <c r="A17" s="125"/>
      <c r="B17" s="127"/>
      <c r="C17" s="18" t="s">
        <v>1</v>
      </c>
      <c r="D17" s="18" t="s">
        <v>2</v>
      </c>
      <c r="E17" s="18" t="s">
        <v>3</v>
      </c>
      <c r="F17" s="18" t="s">
        <v>4</v>
      </c>
      <c r="G17" s="18" t="s">
        <v>5</v>
      </c>
      <c r="H17" s="18" t="s">
        <v>6</v>
      </c>
      <c r="I17" s="151" t="s">
        <v>55</v>
      </c>
      <c r="J17" s="92"/>
      <c r="K17" s="61" t="s">
        <v>34</v>
      </c>
      <c r="L17" s="92"/>
      <c r="M17" s="92"/>
      <c r="N17" s="71"/>
      <c r="O17" s="71"/>
      <c r="P17" s="81"/>
      <c r="Q17" s="27"/>
    </row>
    <row r="18" spans="1:18" x14ac:dyDescent="0.25">
      <c r="A18" s="88">
        <v>1</v>
      </c>
      <c r="B18" s="30" t="s">
        <v>9</v>
      </c>
      <c r="C18" s="89">
        <v>27</v>
      </c>
      <c r="D18" s="90">
        <v>38</v>
      </c>
      <c r="E18" s="90">
        <v>25</v>
      </c>
      <c r="F18" s="90">
        <v>20</v>
      </c>
      <c r="G18" s="89">
        <f>LARGE(C18:F18,1)</f>
        <v>38</v>
      </c>
      <c r="H18" s="43">
        <v>50</v>
      </c>
      <c r="I18" s="134">
        <f>G18/H18</f>
        <v>0.76</v>
      </c>
      <c r="J18" s="43">
        <v>2</v>
      </c>
      <c r="K18" s="30">
        <f>G18/($B$11*$B$10)</f>
        <v>1.5833333333333333</v>
      </c>
      <c r="L18" s="30">
        <f>(8*1.5+24*2.5+6*3.5)/G18</f>
        <v>2.4473684210526314</v>
      </c>
      <c r="M18" s="30">
        <f>((14*($B$9/2) )+(8*(2*$B$9)/2)+(16*(($B$9*2) +($B$9/2))))/G18</f>
        <v>2.1710526315789473</v>
      </c>
      <c r="N18" s="30">
        <f>2*(L18+M18)</f>
        <v>9.2368421052631575</v>
      </c>
      <c r="O18" s="30">
        <f>H18*N18</f>
        <v>461.84210526315786</v>
      </c>
      <c r="P18" s="56">
        <f>(2*((L18/$B$12)+(M18/$B$13)))*H18</f>
        <v>848.68421052631572</v>
      </c>
      <c r="Q18" s="27"/>
      <c r="R18" s="27"/>
    </row>
    <row r="19" spans="1:18" x14ac:dyDescent="0.25">
      <c r="A19" s="63">
        <v>2</v>
      </c>
      <c r="B19" s="31" t="s">
        <v>10</v>
      </c>
      <c r="C19" s="47">
        <v>30</v>
      </c>
      <c r="D19" s="47">
        <v>18</v>
      </c>
      <c r="E19" s="47">
        <v>18</v>
      </c>
      <c r="F19" s="47">
        <v>46</v>
      </c>
      <c r="G19" s="47">
        <f>LARGE(C19:F19,1)</f>
        <v>46</v>
      </c>
      <c r="H19" s="16">
        <v>10</v>
      </c>
      <c r="I19" s="130">
        <f t="shared" ref="I19:I21" si="0">G19/H19</f>
        <v>4.5999999999999996</v>
      </c>
      <c r="J19" s="16">
        <v>4</v>
      </c>
      <c r="K19" s="31">
        <f>G19/($B$11*$B$10)</f>
        <v>1.9166666666666667</v>
      </c>
      <c r="L19" s="40">
        <f>(22*4.5+24*5.5)/G19</f>
        <v>5.0217391304347823</v>
      </c>
      <c r="M19" s="31">
        <f>((14*($B$9/2) )+(16*(2*$B$9)/2)+(16*(($B$9*2) +($B$9/2))))/G19</f>
        <v>2.0543478260869565</v>
      </c>
      <c r="N19" s="31">
        <f>2*(L19+M19)</f>
        <v>14.152173913043477</v>
      </c>
      <c r="O19" s="31">
        <f t="shared" ref="O19:O21" si="1">H19*N19</f>
        <v>141.52173913043475</v>
      </c>
      <c r="P19" s="37">
        <f t="shared" ref="P19:P21" si="2">(2*((L19/$B$12)+(M19/$B$13)))*H19</f>
        <v>228.26086956521735</v>
      </c>
      <c r="Q19" s="27"/>
      <c r="R19" s="27"/>
    </row>
    <row r="20" spans="1:18" x14ac:dyDescent="0.25">
      <c r="A20" s="63">
        <v>3</v>
      </c>
      <c r="B20" s="31" t="s">
        <v>11</v>
      </c>
      <c r="C20" s="47">
        <v>9</v>
      </c>
      <c r="D20" s="47">
        <v>20</v>
      </c>
      <c r="E20" s="47">
        <v>0</v>
      </c>
      <c r="F20" s="47">
        <v>15</v>
      </c>
      <c r="G20" s="47">
        <f>LARGE(C20:F20,1)</f>
        <v>20</v>
      </c>
      <c r="H20" s="16">
        <v>25</v>
      </c>
      <c r="I20" s="130">
        <f t="shared" si="0"/>
        <v>0.8</v>
      </c>
      <c r="J20" s="16">
        <v>3</v>
      </c>
      <c r="K20" s="31">
        <f t="shared" ref="K20:K21" si="3">G20/($B$11*$B$10)</f>
        <v>0.83333333333333337</v>
      </c>
      <c r="L20" s="31">
        <f>(18*3.5+2*4.5)/G20</f>
        <v>3.6</v>
      </c>
      <c r="M20" s="31">
        <f>((4*($B$9/2) )+(8*(2*$B$9)/2)+(8*(($B$9*2) +($B$9/2))))/G20</f>
        <v>2.25</v>
      </c>
      <c r="N20" s="31">
        <f>2*(L20+M20)</f>
        <v>11.7</v>
      </c>
      <c r="O20" s="31">
        <f t="shared" si="1"/>
        <v>292.5</v>
      </c>
      <c r="P20" s="37">
        <f t="shared" si="2"/>
        <v>506.25</v>
      </c>
      <c r="Q20" s="27"/>
      <c r="R20" s="27"/>
    </row>
    <row r="21" spans="1:18" ht="15.75" thickBot="1" x14ac:dyDescent="0.3">
      <c r="A21" s="60">
        <v>4</v>
      </c>
      <c r="B21" s="38" t="s">
        <v>12</v>
      </c>
      <c r="C21" s="51">
        <v>15</v>
      </c>
      <c r="D21" s="48">
        <v>0</v>
      </c>
      <c r="E21" s="48">
        <v>40</v>
      </c>
      <c r="F21" s="48">
        <v>26</v>
      </c>
      <c r="G21" s="51">
        <f>LARGE(C21:F21,1)</f>
        <v>40</v>
      </c>
      <c r="H21" s="18">
        <v>60</v>
      </c>
      <c r="I21" s="131">
        <f t="shared" si="0"/>
        <v>0.66666666666666663</v>
      </c>
      <c r="J21" s="18">
        <v>1</v>
      </c>
      <c r="K21" s="38">
        <f t="shared" si="3"/>
        <v>1.6666666666666667</v>
      </c>
      <c r="L21" s="38">
        <f>(24*0.5+16*1.5)/G21</f>
        <v>0.9</v>
      </c>
      <c r="M21" s="38">
        <f>((16*($B$9/2) )+(16*(2*$B$9)/2)+(8*(($B$9*2) +($B$9/2))))/G21</f>
        <v>1.65</v>
      </c>
      <c r="N21" s="38">
        <f>2*(L21+M21)</f>
        <v>5.0999999999999996</v>
      </c>
      <c r="O21" s="38">
        <f t="shared" si="1"/>
        <v>306</v>
      </c>
      <c r="P21" s="39">
        <f t="shared" si="2"/>
        <v>629.99999999999989</v>
      </c>
      <c r="Q21" s="27"/>
      <c r="R21" s="27"/>
    </row>
    <row r="22" spans="1:18" ht="15.75" thickBot="1" x14ac:dyDescent="0.3">
      <c r="A22" s="103" t="s">
        <v>45</v>
      </c>
      <c r="B22" s="104"/>
      <c r="C22" s="27"/>
      <c r="D22" s="27"/>
      <c r="E22" s="27"/>
      <c r="F22" s="27"/>
      <c r="G22" s="79">
        <f>SUM(G18:G21)</f>
        <v>144</v>
      </c>
      <c r="H22" s="27"/>
      <c r="J22" s="27"/>
      <c r="K22" s="27"/>
      <c r="L22" s="27"/>
      <c r="M22" s="1"/>
      <c r="N22" s="80"/>
      <c r="O22" s="35">
        <f>SUM(O17:O21)</f>
        <v>1201.8638443935927</v>
      </c>
      <c r="P22" s="35">
        <f>SUM(P17:P21)</f>
        <v>2213.1950800915329</v>
      </c>
      <c r="Q22" s="27" t="s">
        <v>38</v>
      </c>
      <c r="R22" s="27"/>
    </row>
    <row r="23" spans="1:18" x14ac:dyDescent="0.25">
      <c r="A23" s="27"/>
      <c r="B23" s="27"/>
      <c r="C23" s="27"/>
      <c r="D23" s="27"/>
      <c r="E23" s="27"/>
      <c r="F23" s="27"/>
      <c r="G23" s="27"/>
      <c r="H23" s="27"/>
      <c r="J23" s="27"/>
      <c r="K23" s="27"/>
      <c r="L23" s="27"/>
      <c r="M23" s="27"/>
      <c r="N23" s="27"/>
      <c r="O23" s="27"/>
      <c r="P23" s="42">
        <f>P22/60</f>
        <v>36.886584668192214</v>
      </c>
      <c r="Q23" s="27" t="s">
        <v>39</v>
      </c>
      <c r="R23" s="27"/>
    </row>
    <row r="24" spans="1:18" x14ac:dyDescent="0.25">
      <c r="K24" s="27"/>
      <c r="L24" s="27"/>
      <c r="M24" s="27"/>
      <c r="N24" s="27"/>
      <c r="O24" s="27"/>
      <c r="P24" s="27"/>
      <c r="Q24" s="27"/>
      <c r="R24" s="27"/>
    </row>
  </sheetData>
  <mergeCells count="9">
    <mergeCell ref="A16:A17"/>
    <mergeCell ref="B16:B17"/>
    <mergeCell ref="C16:F16"/>
    <mergeCell ref="A22:B22"/>
    <mergeCell ref="A1:A2"/>
    <mergeCell ref="B1:B2"/>
    <mergeCell ref="C1:F1"/>
    <mergeCell ref="A14:O14"/>
    <mergeCell ref="A15:B15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3"/>
  <sheetViews>
    <sheetView topLeftCell="A4" workbookViewId="0">
      <selection activeCell="R24" sqref="K18:R24"/>
    </sheetView>
  </sheetViews>
  <sheetFormatPr defaultRowHeight="15" x14ac:dyDescent="0.25"/>
  <sheetData>
    <row r="1" spans="1:17" ht="29.25" customHeight="1" thickBot="1" x14ac:dyDescent="0.3">
      <c r="A1" s="93" t="s">
        <v>18</v>
      </c>
      <c r="B1" s="93" t="s">
        <v>19</v>
      </c>
      <c r="C1" s="94" t="s">
        <v>13</v>
      </c>
      <c r="D1" s="95"/>
      <c r="E1" s="95"/>
      <c r="F1" s="96"/>
      <c r="G1" s="2" t="s">
        <v>14</v>
      </c>
      <c r="H1" s="3" t="s">
        <v>15</v>
      </c>
      <c r="I1" s="4" t="s">
        <v>16</v>
      </c>
      <c r="J1" s="4" t="s">
        <v>17</v>
      </c>
    </row>
    <row r="2" spans="1:17" ht="15.75" thickBot="1" x14ac:dyDescent="0.3">
      <c r="A2" s="122"/>
      <c r="B2" s="122"/>
      <c r="C2" s="5" t="s">
        <v>1</v>
      </c>
      <c r="D2" s="5" t="s">
        <v>2</v>
      </c>
      <c r="E2" s="5" t="s">
        <v>3</v>
      </c>
      <c r="F2" s="5" t="s">
        <v>4</v>
      </c>
      <c r="G2" s="6" t="s">
        <v>5</v>
      </c>
      <c r="H2" s="5" t="s">
        <v>6</v>
      </c>
      <c r="I2" s="5" t="s">
        <v>7</v>
      </c>
      <c r="J2" s="5" t="s">
        <v>8</v>
      </c>
    </row>
    <row r="3" spans="1:17" x14ac:dyDescent="0.25">
      <c r="A3" s="9">
        <v>1</v>
      </c>
      <c r="B3" s="10" t="s">
        <v>9</v>
      </c>
      <c r="C3" s="17">
        <v>27</v>
      </c>
      <c r="D3" s="17">
        <v>38</v>
      </c>
      <c r="E3" s="11">
        <v>25</v>
      </c>
      <c r="F3" s="17">
        <v>20</v>
      </c>
      <c r="G3" s="17">
        <f>LARGE(C3:F3,1)</f>
        <v>38</v>
      </c>
      <c r="H3" s="17">
        <v>50</v>
      </c>
      <c r="I3" s="17">
        <v>70</v>
      </c>
      <c r="J3" s="11">
        <v>20</v>
      </c>
    </row>
    <row r="4" spans="1:17" x14ac:dyDescent="0.25">
      <c r="A4" s="12">
        <v>2</v>
      </c>
      <c r="B4" s="7" t="s">
        <v>10</v>
      </c>
      <c r="C4" s="16">
        <v>30</v>
      </c>
      <c r="D4" s="16">
        <v>18</v>
      </c>
      <c r="E4" s="8">
        <v>18</v>
      </c>
      <c r="F4" s="16">
        <v>46</v>
      </c>
      <c r="G4" s="16">
        <f>LARGE(C4:F4,1)</f>
        <v>46</v>
      </c>
      <c r="H4" s="16">
        <v>10</v>
      </c>
      <c r="I4" s="16">
        <v>10</v>
      </c>
      <c r="J4" s="8">
        <v>5</v>
      </c>
    </row>
    <row r="5" spans="1:17" x14ac:dyDescent="0.25">
      <c r="A5" s="12">
        <v>3</v>
      </c>
      <c r="B5" s="7" t="s">
        <v>11</v>
      </c>
      <c r="C5" s="16">
        <v>9</v>
      </c>
      <c r="D5" s="16">
        <v>20</v>
      </c>
      <c r="E5" s="8">
        <v>0</v>
      </c>
      <c r="F5" s="16">
        <v>15</v>
      </c>
      <c r="G5" s="16">
        <f>LARGE(C5:F5,1)</f>
        <v>20</v>
      </c>
      <c r="H5" s="16">
        <v>25</v>
      </c>
      <c r="I5" s="16">
        <v>25</v>
      </c>
      <c r="J5" s="8">
        <v>10</v>
      </c>
    </row>
    <row r="6" spans="1:17" ht="15.75" thickBot="1" x14ac:dyDescent="0.3">
      <c r="A6" s="13">
        <v>4</v>
      </c>
      <c r="B6" s="14" t="s">
        <v>12</v>
      </c>
      <c r="C6" s="18">
        <v>15</v>
      </c>
      <c r="D6" s="18">
        <v>0</v>
      </c>
      <c r="E6" s="15">
        <v>40</v>
      </c>
      <c r="F6" s="18">
        <v>26</v>
      </c>
      <c r="G6" s="18">
        <f>LARGE(C6:F6,1)</f>
        <v>40</v>
      </c>
      <c r="H6" s="18">
        <v>60</v>
      </c>
      <c r="I6" s="18">
        <v>60</v>
      </c>
      <c r="J6" s="15">
        <v>5</v>
      </c>
    </row>
    <row r="7" spans="1:17" ht="15.75" thickBot="1" x14ac:dyDescent="0.3"/>
    <row r="8" spans="1:17" ht="15.75" thickBot="1" x14ac:dyDescent="0.3">
      <c r="A8" s="73" t="s">
        <v>25</v>
      </c>
      <c r="B8" s="22"/>
      <c r="C8" s="72"/>
      <c r="D8" s="72"/>
      <c r="E8" s="72"/>
      <c r="F8" s="72"/>
      <c r="G8" s="72"/>
      <c r="H8" s="72"/>
      <c r="I8" s="52"/>
      <c r="J8" s="67"/>
      <c r="K8" s="67"/>
      <c r="L8" s="27"/>
      <c r="M8" s="27"/>
      <c r="N8" s="27"/>
      <c r="O8" s="27"/>
      <c r="P8" s="27"/>
    </row>
    <row r="9" spans="1:17" x14ac:dyDescent="0.25">
      <c r="A9" s="74" t="s">
        <v>32</v>
      </c>
      <c r="B9" s="29">
        <v>1.5</v>
      </c>
      <c r="C9" s="72"/>
      <c r="D9" s="72"/>
      <c r="E9" s="72"/>
      <c r="F9" s="72"/>
      <c r="G9" s="72"/>
      <c r="H9" s="72"/>
      <c r="I9" s="52"/>
      <c r="J9" s="67"/>
      <c r="K9" s="67"/>
      <c r="L9" s="27"/>
      <c r="M9" s="27"/>
      <c r="N9" s="27"/>
      <c r="O9" s="27"/>
      <c r="P9" s="27"/>
    </row>
    <row r="10" spans="1:17" x14ac:dyDescent="0.25">
      <c r="A10" s="75" t="s">
        <v>33</v>
      </c>
      <c r="B10" s="5">
        <v>3</v>
      </c>
      <c r="C10" s="72"/>
      <c r="D10" s="72"/>
      <c r="E10" s="72"/>
      <c r="F10" s="72"/>
      <c r="G10" s="72"/>
      <c r="H10" s="72"/>
      <c r="I10" s="52"/>
      <c r="J10" s="67"/>
      <c r="K10" s="67"/>
      <c r="L10" s="27"/>
      <c r="M10" s="27"/>
      <c r="N10" s="27"/>
      <c r="O10" s="27"/>
      <c r="P10" s="27"/>
    </row>
    <row r="11" spans="1:17" x14ac:dyDescent="0.25">
      <c r="A11" s="75" t="s">
        <v>31</v>
      </c>
      <c r="B11" s="5">
        <v>8</v>
      </c>
      <c r="C11" s="72"/>
      <c r="D11" s="72"/>
      <c r="E11" s="72"/>
      <c r="F11" s="72"/>
      <c r="G11" s="72"/>
      <c r="H11" s="72"/>
      <c r="I11" s="52"/>
      <c r="J11" s="67"/>
      <c r="K11" s="67"/>
      <c r="L11" s="27"/>
      <c r="M11" s="27"/>
      <c r="N11" s="27"/>
      <c r="O11" s="27"/>
      <c r="P11" s="27"/>
    </row>
    <row r="12" spans="1:17" x14ac:dyDescent="0.25">
      <c r="A12" s="76" t="s">
        <v>37</v>
      </c>
      <c r="B12" s="5">
        <v>0.8</v>
      </c>
      <c r="C12" s="72"/>
      <c r="D12" s="72"/>
      <c r="E12" s="72"/>
      <c r="F12" s="72"/>
      <c r="G12" s="72"/>
      <c r="H12" s="72"/>
      <c r="I12" s="52"/>
      <c r="J12" s="67"/>
      <c r="K12" s="67"/>
      <c r="L12" s="27"/>
      <c r="M12" s="27"/>
      <c r="N12" s="27"/>
      <c r="O12" s="27"/>
      <c r="P12" s="27"/>
    </row>
    <row r="13" spans="1:17" ht="15.75" thickBot="1" x14ac:dyDescent="0.3">
      <c r="A13" s="76" t="s">
        <v>36</v>
      </c>
      <c r="B13" s="5">
        <v>0.4</v>
      </c>
      <c r="C13" s="72"/>
      <c r="D13" s="72"/>
      <c r="E13" s="72"/>
      <c r="F13" s="72"/>
      <c r="G13" s="72"/>
      <c r="H13" s="72"/>
      <c r="I13" s="52"/>
      <c r="J13" s="67"/>
      <c r="K13" s="67"/>
      <c r="L13" s="27"/>
      <c r="M13" s="27"/>
      <c r="N13" s="27"/>
      <c r="O13" s="27"/>
      <c r="P13" s="27"/>
    </row>
    <row r="14" spans="1:17" ht="15.75" thickBot="1" x14ac:dyDescent="0.3">
      <c r="A14" s="105" t="s">
        <v>40</v>
      </c>
      <c r="B14" s="106"/>
      <c r="C14" s="106"/>
      <c r="D14" s="106"/>
      <c r="E14" s="106"/>
      <c r="F14" s="106"/>
      <c r="G14" s="106"/>
      <c r="H14" s="106"/>
      <c r="I14" s="106"/>
      <c r="J14" s="106"/>
      <c r="K14" s="106"/>
      <c r="L14" s="106"/>
      <c r="M14" s="106"/>
      <c r="N14" s="106"/>
      <c r="O14" s="107"/>
      <c r="P14" s="27"/>
    </row>
    <row r="15" spans="1:17" ht="15.75" thickBot="1" x14ac:dyDescent="0.3">
      <c r="A15" s="121" t="s">
        <v>20</v>
      </c>
      <c r="B15" s="121"/>
      <c r="C15" s="43" t="s">
        <v>5</v>
      </c>
      <c r="D15" s="27"/>
      <c r="E15" s="77" t="s">
        <v>21</v>
      </c>
      <c r="F15" s="129" t="s">
        <v>52</v>
      </c>
      <c r="G15" s="27"/>
      <c r="H15" s="77" t="s">
        <v>22</v>
      </c>
      <c r="I15" s="45" t="s">
        <v>23</v>
      </c>
      <c r="J15" s="27"/>
      <c r="K15" s="27"/>
      <c r="L15" s="27"/>
      <c r="M15" s="27"/>
      <c r="N15" s="27"/>
      <c r="O15" s="27"/>
      <c r="P15" s="27"/>
    </row>
    <row r="16" spans="1:17" ht="24" customHeight="1" thickBot="1" x14ac:dyDescent="0.3">
      <c r="A16" s="93" t="s">
        <v>18</v>
      </c>
      <c r="B16" s="93" t="s">
        <v>19</v>
      </c>
      <c r="C16" s="94" t="s">
        <v>13</v>
      </c>
      <c r="D16" s="95"/>
      <c r="E16" s="95"/>
      <c r="F16" s="96"/>
      <c r="G16" s="28" t="s">
        <v>14</v>
      </c>
      <c r="H16" s="132" t="s">
        <v>15</v>
      </c>
      <c r="I16" s="136" t="s">
        <v>52</v>
      </c>
      <c r="J16" s="29" t="s">
        <v>0</v>
      </c>
      <c r="K16" s="29" t="s">
        <v>30</v>
      </c>
      <c r="L16" s="25" t="s">
        <v>28</v>
      </c>
      <c r="M16" s="25" t="s">
        <v>29</v>
      </c>
      <c r="N16" s="23" t="s">
        <v>26</v>
      </c>
      <c r="O16" s="23" t="s">
        <v>27</v>
      </c>
      <c r="P16" s="41" t="s">
        <v>35</v>
      </c>
      <c r="Q16" s="27"/>
    </row>
    <row r="17" spans="1:17" ht="15.75" thickBot="1" x14ac:dyDescent="0.3">
      <c r="A17" s="122"/>
      <c r="B17" s="122"/>
      <c r="C17" s="5" t="s">
        <v>1</v>
      </c>
      <c r="D17" s="5" t="s">
        <v>2</v>
      </c>
      <c r="E17" s="5" t="s">
        <v>3</v>
      </c>
      <c r="F17" s="5" t="s">
        <v>4</v>
      </c>
      <c r="G17" s="6" t="s">
        <v>5</v>
      </c>
      <c r="H17" s="52" t="s">
        <v>6</v>
      </c>
      <c r="I17" s="144" t="s">
        <v>53</v>
      </c>
      <c r="J17" s="133"/>
      <c r="K17" s="32" t="s">
        <v>34</v>
      </c>
      <c r="L17" s="34"/>
      <c r="M17" s="34"/>
      <c r="N17" s="78"/>
      <c r="O17" s="78"/>
      <c r="P17" s="27"/>
      <c r="Q17" s="27"/>
    </row>
    <row r="18" spans="1:17" x14ac:dyDescent="0.25">
      <c r="A18" s="62">
        <v>1</v>
      </c>
      <c r="B18" s="26" t="s">
        <v>9</v>
      </c>
      <c r="C18" s="49">
        <v>27</v>
      </c>
      <c r="D18" s="50">
        <v>38</v>
      </c>
      <c r="E18" s="50">
        <v>25</v>
      </c>
      <c r="F18" s="50">
        <v>20</v>
      </c>
      <c r="G18" s="49">
        <f>LARGE(C18:F18,1)</f>
        <v>38</v>
      </c>
      <c r="H18" s="137">
        <v>50</v>
      </c>
      <c r="I18" s="16">
        <f>G18/J3</f>
        <v>1.9</v>
      </c>
      <c r="J18" s="140">
        <v>1</v>
      </c>
      <c r="K18" s="26">
        <f>H18/($B$11*$B$10)</f>
        <v>2.0833333333333335</v>
      </c>
      <c r="L18" s="26">
        <f>(24*0.5+14*1.5)/G18</f>
        <v>0.86842105263157898</v>
      </c>
      <c r="M18" s="26">
        <f>((16*($B$9/2) )+(14*(2*$B$9)/2)+(8*(($B$9*2) +($B$9/2))))/G18</f>
        <v>1.6578947368421053</v>
      </c>
      <c r="N18" s="26">
        <f>2*(L18+M18)</f>
        <v>5.0526315789473681</v>
      </c>
      <c r="O18" s="26">
        <f>H18*N18</f>
        <v>252.63157894736841</v>
      </c>
      <c r="P18" s="36">
        <f>(2*((L18/$B$12)+(M18/$B$13)))*H18</f>
        <v>523.02631578947364</v>
      </c>
      <c r="Q18" s="27"/>
    </row>
    <row r="19" spans="1:17" x14ac:dyDescent="0.25">
      <c r="A19" s="63">
        <v>2</v>
      </c>
      <c r="B19" s="31" t="s">
        <v>10</v>
      </c>
      <c r="C19" s="47">
        <v>30</v>
      </c>
      <c r="D19" s="47">
        <v>18</v>
      </c>
      <c r="E19" s="47">
        <v>18</v>
      </c>
      <c r="F19" s="47">
        <v>46</v>
      </c>
      <c r="G19" s="47">
        <f>LARGE(C19:F19,1)</f>
        <v>46</v>
      </c>
      <c r="H19" s="138">
        <v>10</v>
      </c>
      <c r="I19" s="16">
        <f t="shared" ref="I19:I21" si="0">G19/J4</f>
        <v>9.1999999999999993</v>
      </c>
      <c r="J19" s="141">
        <v>4</v>
      </c>
      <c r="K19" s="31">
        <f t="shared" ref="K19:K21" si="1">H19/($B$11*$B$10)</f>
        <v>0.41666666666666669</v>
      </c>
      <c r="L19" s="40">
        <f>(22*4.5+24*5.5)/G19</f>
        <v>5.0217391304347823</v>
      </c>
      <c r="M19" s="31">
        <f>((14*($B$9/2) )+(16*(2*$B$9)/2)+(16*(($B$9*2) +($B$9/2))))/G19</f>
        <v>2.0543478260869565</v>
      </c>
      <c r="N19" s="31">
        <f>2*(L19+M19)</f>
        <v>14.152173913043477</v>
      </c>
      <c r="O19" s="31">
        <f>H19*N19</f>
        <v>141.52173913043475</v>
      </c>
      <c r="P19" s="37">
        <f>(2*((L19/$B$12)+(M19/$B$13)))*H19</f>
        <v>228.26086956521735</v>
      </c>
      <c r="Q19" s="27"/>
    </row>
    <row r="20" spans="1:17" x14ac:dyDescent="0.25">
      <c r="A20" s="63">
        <v>3</v>
      </c>
      <c r="B20" s="31" t="s">
        <v>11</v>
      </c>
      <c r="C20" s="47">
        <v>9</v>
      </c>
      <c r="D20" s="47">
        <v>20</v>
      </c>
      <c r="E20" s="47">
        <v>0</v>
      </c>
      <c r="F20" s="47">
        <v>15</v>
      </c>
      <c r="G20" s="47">
        <f>LARGE(C20:F20,1)</f>
        <v>20</v>
      </c>
      <c r="H20" s="138">
        <v>25</v>
      </c>
      <c r="I20" s="16">
        <f t="shared" si="0"/>
        <v>2</v>
      </c>
      <c r="J20" s="141">
        <v>2</v>
      </c>
      <c r="K20" s="31">
        <f t="shared" si="1"/>
        <v>1.0416666666666667</v>
      </c>
      <c r="L20" s="31">
        <f>(10*1.5+10*2.5)/G20</f>
        <v>2</v>
      </c>
      <c r="M20" s="31">
        <f>((8*($B$9/2) )+(4*(2*$B$9)/2)+(8*(($B$9*2) +($B$9/2))))/G20</f>
        <v>2.1</v>
      </c>
      <c r="N20" s="31">
        <f>2*(L20+M20)</f>
        <v>8.1999999999999993</v>
      </c>
      <c r="O20" s="31">
        <f>H20*N20</f>
        <v>204.99999999999997</v>
      </c>
      <c r="P20" s="37">
        <f>(2*((L20/$B$12)+(M20/$B$13)))*H20</f>
        <v>387.5</v>
      </c>
      <c r="Q20" s="27"/>
    </row>
    <row r="21" spans="1:17" ht="15.75" thickBot="1" x14ac:dyDescent="0.3">
      <c r="A21" s="60">
        <v>4</v>
      </c>
      <c r="B21" s="38" t="s">
        <v>12</v>
      </c>
      <c r="C21" s="51">
        <v>15</v>
      </c>
      <c r="D21" s="48">
        <v>0</v>
      </c>
      <c r="E21" s="48">
        <v>40</v>
      </c>
      <c r="F21" s="48">
        <v>26</v>
      </c>
      <c r="G21" s="51">
        <f>LARGE(C21:F21,1)</f>
        <v>40</v>
      </c>
      <c r="H21" s="139">
        <v>60</v>
      </c>
      <c r="I21" s="16">
        <f t="shared" si="0"/>
        <v>8</v>
      </c>
      <c r="J21" s="142">
        <v>3</v>
      </c>
      <c r="K21" s="38">
        <f t="shared" si="1"/>
        <v>2.5</v>
      </c>
      <c r="L21" s="40">
        <f>(14*2.5+24*3.5+2*4.5)/G21</f>
        <v>3.2</v>
      </c>
      <c r="M21" s="38">
        <f>((10*($B$9/2) )+(14*(2*$B$9)/2)+(16*(($B$9*2) +($B$9/2))))/G21</f>
        <v>2.2124999999999999</v>
      </c>
      <c r="N21" s="38">
        <f>2*(L21+M21)</f>
        <v>10.824999999999999</v>
      </c>
      <c r="O21" s="38">
        <f>H21*N21</f>
        <v>649.5</v>
      </c>
      <c r="P21" s="39">
        <f>(2*((L21/$B$12)+(M21/$B$13)))*H21</f>
        <v>1143.75</v>
      </c>
      <c r="Q21" s="27"/>
    </row>
    <row r="22" spans="1:17" ht="15.75" thickBot="1" x14ac:dyDescent="0.3">
      <c r="A22" s="103" t="s">
        <v>47</v>
      </c>
      <c r="B22" s="104"/>
      <c r="C22" s="27"/>
      <c r="D22" s="27"/>
      <c r="E22" s="27"/>
      <c r="F22" s="27"/>
      <c r="G22" s="79">
        <f>SUM(G18:G21)</f>
        <v>144</v>
      </c>
      <c r="H22" s="27"/>
      <c r="J22" s="27"/>
      <c r="K22" s="27"/>
      <c r="L22" s="27"/>
      <c r="M22" s="1"/>
      <c r="N22" s="80"/>
      <c r="O22" s="35">
        <f>SUM(O17:O21)</f>
        <v>1248.6533180778033</v>
      </c>
      <c r="P22" s="35">
        <f>SUM(P17:P21)</f>
        <v>2282.5371853546912</v>
      </c>
      <c r="Q22" s="27" t="s">
        <v>38</v>
      </c>
    </row>
    <row r="23" spans="1:17" x14ac:dyDescent="0.25">
      <c r="A23" s="27"/>
      <c r="B23" s="27"/>
      <c r="C23" s="27"/>
      <c r="D23" s="27"/>
      <c r="E23" s="27"/>
      <c r="F23" s="27"/>
      <c r="G23" s="27"/>
      <c r="H23" s="27"/>
      <c r="J23" s="27"/>
      <c r="K23" s="27"/>
      <c r="L23" s="27"/>
      <c r="M23" s="27"/>
      <c r="N23" s="27"/>
      <c r="O23" s="27"/>
      <c r="P23" s="42">
        <f>P22/60</f>
        <v>38.042286422578186</v>
      </c>
      <c r="Q23" s="27" t="s">
        <v>39</v>
      </c>
    </row>
  </sheetData>
  <mergeCells count="9">
    <mergeCell ref="A16:A17"/>
    <mergeCell ref="B16:B17"/>
    <mergeCell ref="C16:F16"/>
    <mergeCell ref="A22:B22"/>
    <mergeCell ref="A1:A2"/>
    <mergeCell ref="B1:B2"/>
    <mergeCell ref="C1:F1"/>
    <mergeCell ref="A14:O14"/>
    <mergeCell ref="A15:B15"/>
  </mergeCell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3"/>
  <sheetViews>
    <sheetView topLeftCell="A10" workbookViewId="0">
      <selection activeCell="K18" sqref="K18:R24"/>
    </sheetView>
  </sheetViews>
  <sheetFormatPr defaultRowHeight="15" x14ac:dyDescent="0.25"/>
  <sheetData>
    <row r="1" spans="1:17" ht="30.75" customHeight="1" thickBot="1" x14ac:dyDescent="0.3">
      <c r="A1" s="93" t="s">
        <v>18</v>
      </c>
      <c r="B1" s="93" t="s">
        <v>19</v>
      </c>
      <c r="C1" s="94" t="s">
        <v>13</v>
      </c>
      <c r="D1" s="95"/>
      <c r="E1" s="95"/>
      <c r="F1" s="96"/>
      <c r="G1" s="2" t="s">
        <v>14</v>
      </c>
      <c r="H1" s="3" t="s">
        <v>15</v>
      </c>
      <c r="I1" s="4" t="s">
        <v>16</v>
      </c>
      <c r="J1" s="4" t="s">
        <v>17</v>
      </c>
    </row>
    <row r="2" spans="1:17" ht="15.75" thickBot="1" x14ac:dyDescent="0.3">
      <c r="A2" s="122"/>
      <c r="B2" s="122"/>
      <c r="C2" s="5" t="s">
        <v>1</v>
      </c>
      <c r="D2" s="5" t="s">
        <v>2</v>
      </c>
      <c r="E2" s="5" t="s">
        <v>3</v>
      </c>
      <c r="F2" s="5" t="s">
        <v>4</v>
      </c>
      <c r="G2" s="6" t="s">
        <v>5</v>
      </c>
      <c r="H2" s="5" t="s">
        <v>6</v>
      </c>
      <c r="I2" s="5" t="s">
        <v>7</v>
      </c>
      <c r="J2" s="5" t="s">
        <v>8</v>
      </c>
    </row>
    <row r="3" spans="1:17" x14ac:dyDescent="0.25">
      <c r="A3" s="9">
        <v>1</v>
      </c>
      <c r="B3" s="10" t="s">
        <v>9</v>
      </c>
      <c r="C3" s="17">
        <v>27</v>
      </c>
      <c r="D3" s="17">
        <v>38</v>
      </c>
      <c r="E3" s="11">
        <v>25</v>
      </c>
      <c r="F3" s="17">
        <v>20</v>
      </c>
      <c r="G3" s="17">
        <f>LARGE(C3:F3,1)</f>
        <v>38</v>
      </c>
      <c r="H3" s="17">
        <v>50</v>
      </c>
      <c r="I3" s="17">
        <v>70</v>
      </c>
      <c r="J3" s="11">
        <v>20</v>
      </c>
    </row>
    <row r="4" spans="1:17" x14ac:dyDescent="0.25">
      <c r="A4" s="12">
        <v>2</v>
      </c>
      <c r="B4" s="7" t="s">
        <v>10</v>
      </c>
      <c r="C4" s="16">
        <v>30</v>
      </c>
      <c r="D4" s="16">
        <v>18</v>
      </c>
      <c r="E4" s="8">
        <v>18</v>
      </c>
      <c r="F4" s="16">
        <v>46</v>
      </c>
      <c r="G4" s="16">
        <f>LARGE(C4:F4,1)</f>
        <v>46</v>
      </c>
      <c r="H4" s="16">
        <v>10</v>
      </c>
      <c r="I4" s="16">
        <v>10</v>
      </c>
      <c r="J4" s="8">
        <v>5</v>
      </c>
    </row>
    <row r="5" spans="1:17" x14ac:dyDescent="0.25">
      <c r="A5" s="12">
        <v>3</v>
      </c>
      <c r="B5" s="7" t="s">
        <v>11</v>
      </c>
      <c r="C5" s="16">
        <v>9</v>
      </c>
      <c r="D5" s="16">
        <v>20</v>
      </c>
      <c r="E5" s="8">
        <v>0</v>
      </c>
      <c r="F5" s="16">
        <v>15</v>
      </c>
      <c r="G5" s="16">
        <f>LARGE(C5:F5,1)</f>
        <v>20</v>
      </c>
      <c r="H5" s="16">
        <v>25</v>
      </c>
      <c r="I5" s="16">
        <v>25</v>
      </c>
      <c r="J5" s="8">
        <v>10</v>
      </c>
    </row>
    <row r="6" spans="1:17" ht="15.75" thickBot="1" x14ac:dyDescent="0.3">
      <c r="A6" s="13">
        <v>4</v>
      </c>
      <c r="B6" s="14" t="s">
        <v>12</v>
      </c>
      <c r="C6" s="18">
        <v>15</v>
      </c>
      <c r="D6" s="18">
        <v>0</v>
      </c>
      <c r="E6" s="15">
        <v>40</v>
      </c>
      <c r="F6" s="18">
        <v>26</v>
      </c>
      <c r="G6" s="18">
        <f>LARGE(C6:F6,1)</f>
        <v>40</v>
      </c>
      <c r="H6" s="18">
        <v>60</v>
      </c>
      <c r="I6" s="18">
        <v>60</v>
      </c>
      <c r="J6" s="15">
        <v>5</v>
      </c>
    </row>
    <row r="7" spans="1:17" ht="15.75" thickBot="1" x14ac:dyDescent="0.3"/>
    <row r="8" spans="1:17" ht="15.75" thickBot="1" x14ac:dyDescent="0.3">
      <c r="A8" s="73" t="s">
        <v>25</v>
      </c>
      <c r="B8" s="22"/>
      <c r="C8" s="72"/>
      <c r="D8" s="72"/>
      <c r="E8" s="72"/>
      <c r="F8" s="72"/>
      <c r="G8" s="72"/>
      <c r="H8" s="72"/>
      <c r="I8" s="52"/>
      <c r="J8" s="67"/>
      <c r="K8" s="67"/>
      <c r="L8" s="27"/>
      <c r="M8" s="27"/>
      <c r="N8" s="27"/>
      <c r="O8" s="27"/>
      <c r="P8" s="27"/>
    </row>
    <row r="9" spans="1:17" x14ac:dyDescent="0.25">
      <c r="A9" s="74" t="s">
        <v>32</v>
      </c>
      <c r="B9" s="29">
        <v>1.5</v>
      </c>
      <c r="C9" s="72"/>
      <c r="D9" s="72"/>
      <c r="E9" s="72"/>
      <c r="F9" s="72"/>
      <c r="G9" s="72"/>
      <c r="H9" s="72"/>
      <c r="I9" s="52"/>
      <c r="J9" s="67"/>
      <c r="K9" s="67"/>
      <c r="L9" s="27"/>
      <c r="M9" s="27"/>
      <c r="N9" s="27"/>
      <c r="O9" s="27"/>
      <c r="P9" s="27"/>
    </row>
    <row r="10" spans="1:17" x14ac:dyDescent="0.25">
      <c r="A10" s="75" t="s">
        <v>33</v>
      </c>
      <c r="B10" s="5">
        <v>3</v>
      </c>
      <c r="C10" s="72"/>
      <c r="D10" s="72"/>
      <c r="E10" s="72"/>
      <c r="F10" s="72"/>
      <c r="G10" s="72"/>
      <c r="H10" s="72"/>
      <c r="I10" s="52"/>
      <c r="J10" s="67"/>
      <c r="K10" s="67"/>
      <c r="L10" s="27"/>
      <c r="M10" s="27"/>
      <c r="N10" s="27"/>
      <c r="O10" s="27"/>
      <c r="P10" s="27"/>
    </row>
    <row r="11" spans="1:17" x14ac:dyDescent="0.25">
      <c r="A11" s="75" t="s">
        <v>31</v>
      </c>
      <c r="B11" s="5">
        <v>8</v>
      </c>
      <c r="C11" s="72"/>
      <c r="D11" s="72"/>
      <c r="E11" s="72"/>
      <c r="F11" s="72"/>
      <c r="G11" s="72"/>
      <c r="H11" s="72"/>
      <c r="I11" s="52"/>
      <c r="J11" s="67"/>
      <c r="K11" s="67"/>
      <c r="L11" s="27"/>
      <c r="M11" s="27"/>
      <c r="N11" s="27"/>
      <c r="O11" s="27"/>
      <c r="P11" s="27"/>
    </row>
    <row r="12" spans="1:17" x14ac:dyDescent="0.25">
      <c r="A12" s="76" t="s">
        <v>37</v>
      </c>
      <c r="B12" s="5">
        <v>0.8</v>
      </c>
      <c r="C12" s="72"/>
      <c r="D12" s="72"/>
      <c r="E12" s="72"/>
      <c r="F12" s="72"/>
      <c r="G12" s="72"/>
      <c r="H12" s="72"/>
      <c r="I12" s="52"/>
      <c r="J12" s="67"/>
      <c r="K12" s="67"/>
      <c r="L12" s="27"/>
      <c r="M12" s="27"/>
      <c r="N12" s="27"/>
      <c r="O12" s="27"/>
      <c r="P12" s="27"/>
    </row>
    <row r="13" spans="1:17" ht="15.75" thickBot="1" x14ac:dyDescent="0.3">
      <c r="A13" s="76" t="s">
        <v>36</v>
      </c>
      <c r="B13" s="5">
        <v>0.4</v>
      </c>
      <c r="C13" s="72"/>
      <c r="D13" s="72"/>
      <c r="E13" s="72"/>
      <c r="F13" s="72"/>
      <c r="G13" s="72"/>
      <c r="H13" s="72"/>
      <c r="I13" s="52"/>
      <c r="J13" s="67"/>
      <c r="K13" s="67"/>
      <c r="L13" s="27"/>
      <c r="M13" s="27"/>
      <c r="N13" s="27"/>
      <c r="O13" s="27"/>
      <c r="P13" s="27"/>
    </row>
    <row r="14" spans="1:17" ht="15.75" thickBot="1" x14ac:dyDescent="0.3">
      <c r="A14" s="105" t="s">
        <v>40</v>
      </c>
      <c r="B14" s="106"/>
      <c r="C14" s="106"/>
      <c r="D14" s="106"/>
      <c r="E14" s="106"/>
      <c r="F14" s="106"/>
      <c r="G14" s="106"/>
      <c r="H14" s="106"/>
      <c r="I14" s="106"/>
      <c r="J14" s="106"/>
      <c r="K14" s="106"/>
      <c r="L14" s="106"/>
      <c r="M14" s="106"/>
      <c r="N14" s="106"/>
      <c r="O14" s="107"/>
      <c r="P14" s="27"/>
    </row>
    <row r="15" spans="1:17" ht="15.75" thickBot="1" x14ac:dyDescent="0.3">
      <c r="A15" s="121" t="s">
        <v>20</v>
      </c>
      <c r="B15" s="121"/>
      <c r="C15" s="43" t="s">
        <v>5</v>
      </c>
      <c r="D15" s="27"/>
      <c r="E15" s="77" t="s">
        <v>21</v>
      </c>
      <c r="F15" s="129" t="s">
        <v>50</v>
      </c>
      <c r="G15" s="27"/>
      <c r="H15" s="77" t="s">
        <v>22</v>
      </c>
      <c r="I15" s="45" t="s">
        <v>23</v>
      </c>
      <c r="J15" s="27"/>
      <c r="K15" s="27"/>
      <c r="L15" s="27"/>
      <c r="M15" s="27"/>
      <c r="N15" s="27"/>
      <c r="O15" s="27"/>
      <c r="P15" s="27"/>
    </row>
    <row r="16" spans="1:17" ht="25.5" customHeight="1" thickBot="1" x14ac:dyDescent="0.3">
      <c r="A16" s="93" t="s">
        <v>18</v>
      </c>
      <c r="B16" s="93" t="s">
        <v>19</v>
      </c>
      <c r="C16" s="94" t="s">
        <v>13</v>
      </c>
      <c r="D16" s="95"/>
      <c r="E16" s="95"/>
      <c r="F16" s="96"/>
      <c r="G16" s="28" t="s">
        <v>14</v>
      </c>
      <c r="H16" s="132" t="s">
        <v>15</v>
      </c>
      <c r="I16" s="135" t="s">
        <v>50</v>
      </c>
      <c r="J16" s="29" t="s">
        <v>0</v>
      </c>
      <c r="K16" s="29" t="s">
        <v>30</v>
      </c>
      <c r="L16" s="25" t="s">
        <v>28</v>
      </c>
      <c r="M16" s="25" t="s">
        <v>29</v>
      </c>
      <c r="N16" s="23" t="s">
        <v>26</v>
      </c>
      <c r="O16" s="23" t="s">
        <v>27</v>
      </c>
      <c r="P16" s="41" t="s">
        <v>35</v>
      </c>
      <c r="Q16" s="27"/>
    </row>
    <row r="17" spans="1:17" ht="15.75" thickBot="1" x14ac:dyDescent="0.3">
      <c r="A17" s="122"/>
      <c r="B17" s="122"/>
      <c r="C17" s="5" t="s">
        <v>1</v>
      </c>
      <c r="D17" s="5" t="s">
        <v>2</v>
      </c>
      <c r="E17" s="5" t="s">
        <v>3</v>
      </c>
      <c r="F17" s="5" t="s">
        <v>4</v>
      </c>
      <c r="G17" s="6" t="s">
        <v>5</v>
      </c>
      <c r="H17" s="52" t="s">
        <v>6</v>
      </c>
      <c r="I17" s="135" t="s">
        <v>51</v>
      </c>
      <c r="J17" s="133"/>
      <c r="K17" s="32" t="s">
        <v>34</v>
      </c>
      <c r="L17" s="34"/>
      <c r="M17" s="34"/>
      <c r="N17" s="78"/>
      <c r="O17" s="78"/>
      <c r="P17" s="27"/>
      <c r="Q17" s="27"/>
    </row>
    <row r="18" spans="1:17" x14ac:dyDescent="0.25">
      <c r="A18" s="62">
        <v>1</v>
      </c>
      <c r="B18" s="26" t="s">
        <v>9</v>
      </c>
      <c r="C18" s="49">
        <v>27</v>
      </c>
      <c r="D18" s="50">
        <v>38</v>
      </c>
      <c r="E18" s="50">
        <v>25</v>
      </c>
      <c r="F18" s="50">
        <v>20</v>
      </c>
      <c r="G18" s="49">
        <f>LARGE(C18:F18,1)</f>
        <v>38</v>
      </c>
      <c r="H18" s="137">
        <v>50</v>
      </c>
      <c r="I18" s="145">
        <f>G18/(H18*J3)</f>
        <v>3.7999999999999999E-2</v>
      </c>
      <c r="J18" s="140">
        <v>1</v>
      </c>
      <c r="K18" s="26">
        <f>H18/($B$11*$B$10)</f>
        <v>2.0833333333333335</v>
      </c>
      <c r="L18" s="26">
        <f>(24*0.5+14*1.5)/G18</f>
        <v>0.86842105263157898</v>
      </c>
      <c r="M18" s="26">
        <f>((16*($B$9/2) )+(14*(2*$B$9)/2)+(8*(($B$9*2) +($B$9/2))))/G18</f>
        <v>1.6578947368421053</v>
      </c>
      <c r="N18" s="26">
        <f>2*(L18+M18)</f>
        <v>5.0526315789473681</v>
      </c>
      <c r="O18" s="26">
        <f>H18*N18</f>
        <v>252.63157894736841</v>
      </c>
      <c r="P18" s="36">
        <f>(2*((L18/$B$12)+(M18/$B$13)))*H18</f>
        <v>523.02631578947364</v>
      </c>
      <c r="Q18" s="27"/>
    </row>
    <row r="19" spans="1:17" x14ac:dyDescent="0.25">
      <c r="A19" s="63">
        <v>2</v>
      </c>
      <c r="B19" s="31" t="s">
        <v>10</v>
      </c>
      <c r="C19" s="47">
        <v>30</v>
      </c>
      <c r="D19" s="47">
        <v>18</v>
      </c>
      <c r="E19" s="47">
        <v>18</v>
      </c>
      <c r="F19" s="47">
        <v>46</v>
      </c>
      <c r="G19" s="47">
        <f>LARGE(C19:F19,1)</f>
        <v>46</v>
      </c>
      <c r="H19" s="138">
        <v>10</v>
      </c>
      <c r="I19" s="146">
        <f t="shared" ref="I19:I21" si="0">G19/(H19*J4)</f>
        <v>0.92</v>
      </c>
      <c r="J19" s="141">
        <v>4</v>
      </c>
      <c r="K19" s="31">
        <f t="shared" ref="K19:K21" si="1">H19/($B$11*$B$10)</f>
        <v>0.41666666666666669</v>
      </c>
      <c r="L19" s="40">
        <f>(22*4.5+24*5.5)/G19</f>
        <v>5.0217391304347823</v>
      </c>
      <c r="M19" s="31">
        <f>((14*($B$9/2) )+(16*(2*$B$9)/2)+(16*(($B$9*2) +($B$9/2))))/G19</f>
        <v>2.0543478260869565</v>
      </c>
      <c r="N19" s="31">
        <f>2*(L19+M19)</f>
        <v>14.152173913043477</v>
      </c>
      <c r="O19" s="31">
        <f>H19*N19</f>
        <v>141.52173913043475</v>
      </c>
      <c r="P19" s="37">
        <f>(2*((L19/$B$12)+(M19/$B$13)))*H19</f>
        <v>228.26086956521735</v>
      </c>
      <c r="Q19" s="27"/>
    </row>
    <row r="20" spans="1:17" x14ac:dyDescent="0.25">
      <c r="A20" s="63">
        <v>3</v>
      </c>
      <c r="B20" s="31" t="s">
        <v>11</v>
      </c>
      <c r="C20" s="47">
        <v>9</v>
      </c>
      <c r="D20" s="47">
        <v>20</v>
      </c>
      <c r="E20" s="47">
        <v>0</v>
      </c>
      <c r="F20" s="47">
        <v>15</v>
      </c>
      <c r="G20" s="47">
        <f>LARGE(C20:F20,1)</f>
        <v>20</v>
      </c>
      <c r="H20" s="138">
        <v>25</v>
      </c>
      <c r="I20" s="146">
        <f t="shared" si="0"/>
        <v>0.08</v>
      </c>
      <c r="J20" s="141">
        <v>2</v>
      </c>
      <c r="K20" s="31">
        <f t="shared" si="1"/>
        <v>1.0416666666666667</v>
      </c>
      <c r="L20" s="31">
        <f>(10*1.5+10*2.5)/G20</f>
        <v>2</v>
      </c>
      <c r="M20" s="31">
        <f>((8*($B$9/2) )+(4*(2*$B$9)/2)+(8*(($B$9*2) +($B$9/2))))/G20</f>
        <v>2.1</v>
      </c>
      <c r="N20" s="31">
        <f>2*(L20+M20)</f>
        <v>8.1999999999999993</v>
      </c>
      <c r="O20" s="31">
        <f>H20*N20</f>
        <v>204.99999999999997</v>
      </c>
      <c r="P20" s="37">
        <f>(2*((L20/$B$12)+(M20/$B$13)))*H20</f>
        <v>387.5</v>
      </c>
      <c r="Q20" s="27"/>
    </row>
    <row r="21" spans="1:17" ht="15.75" thickBot="1" x14ac:dyDescent="0.3">
      <c r="A21" s="60">
        <v>4</v>
      </c>
      <c r="B21" s="38" t="s">
        <v>12</v>
      </c>
      <c r="C21" s="51">
        <v>15</v>
      </c>
      <c r="D21" s="48">
        <v>0</v>
      </c>
      <c r="E21" s="48">
        <v>40</v>
      </c>
      <c r="F21" s="48">
        <v>26</v>
      </c>
      <c r="G21" s="51">
        <f>LARGE(C21:F21,1)</f>
        <v>40</v>
      </c>
      <c r="H21" s="139">
        <v>60</v>
      </c>
      <c r="I21" s="147">
        <f t="shared" si="0"/>
        <v>0.13333333333333333</v>
      </c>
      <c r="J21" s="142">
        <v>3</v>
      </c>
      <c r="K21" s="38">
        <f t="shared" si="1"/>
        <v>2.5</v>
      </c>
      <c r="L21" s="40">
        <f>(14*2.5+24*3.5+2*4.5)/G21</f>
        <v>3.2</v>
      </c>
      <c r="M21" s="38">
        <f>((10*($B$9/2) )+(14*(2*$B$9)/2)+(16*(($B$9*2) +($B$9/2))))/G21</f>
        <v>2.2124999999999999</v>
      </c>
      <c r="N21" s="38">
        <f>2*(L21+M21)</f>
        <v>10.824999999999999</v>
      </c>
      <c r="O21" s="38">
        <f>H21*N21</f>
        <v>649.5</v>
      </c>
      <c r="P21" s="39">
        <f>(2*((L21/$B$12)+(M21/$B$13)))*H21</f>
        <v>1143.75</v>
      </c>
      <c r="Q21" s="27"/>
    </row>
    <row r="22" spans="1:17" ht="15.75" thickBot="1" x14ac:dyDescent="0.3">
      <c r="A22" s="103" t="s">
        <v>47</v>
      </c>
      <c r="B22" s="104"/>
      <c r="C22" s="27"/>
      <c r="D22" s="27"/>
      <c r="E22" s="27"/>
      <c r="F22" s="27"/>
      <c r="G22" s="79">
        <f>SUM(G18:G21)</f>
        <v>144</v>
      </c>
      <c r="H22" s="27"/>
      <c r="J22" s="27"/>
      <c r="K22" s="27"/>
      <c r="L22" s="27"/>
      <c r="M22" s="1"/>
      <c r="N22" s="80"/>
      <c r="O22" s="35">
        <f>SUM(O17:O21)</f>
        <v>1248.6533180778033</v>
      </c>
      <c r="P22" s="35">
        <f>SUM(P17:P21)</f>
        <v>2282.5371853546912</v>
      </c>
      <c r="Q22" s="27" t="s">
        <v>38</v>
      </c>
    </row>
    <row r="23" spans="1:17" x14ac:dyDescent="0.25">
      <c r="A23" s="27"/>
      <c r="B23" s="27"/>
      <c r="C23" s="27"/>
      <c r="D23" s="27"/>
      <c r="E23" s="27"/>
      <c r="F23" s="27"/>
      <c r="G23" s="27"/>
      <c r="H23" s="27"/>
      <c r="J23" s="27"/>
      <c r="K23" s="27"/>
      <c r="L23" s="27"/>
      <c r="M23" s="27"/>
      <c r="N23" s="27"/>
      <c r="O23" s="27"/>
      <c r="P23" s="42">
        <f>P22/60</f>
        <v>38.042286422578186</v>
      </c>
      <c r="Q23" s="27" t="s">
        <v>39</v>
      </c>
    </row>
  </sheetData>
  <mergeCells count="9">
    <mergeCell ref="A16:A17"/>
    <mergeCell ref="B16:B17"/>
    <mergeCell ref="C16:F16"/>
    <mergeCell ref="A22:B22"/>
    <mergeCell ref="A1:A2"/>
    <mergeCell ref="B1:B2"/>
    <mergeCell ref="C1:F1"/>
    <mergeCell ref="A14:O14"/>
    <mergeCell ref="A15:B15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INPUT</vt:lpstr>
      <vt:lpstr>SP1</vt:lpstr>
      <vt:lpstr>SP2</vt:lpstr>
      <vt:lpstr>SP3</vt:lpstr>
      <vt:lpstr>SP4</vt:lpstr>
      <vt:lpstr>SP5</vt:lpstr>
      <vt:lpstr>SP6</vt:lpstr>
      <vt:lpstr>SP7</vt:lpstr>
      <vt:lpstr>SP8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Marcele Fontana</dc:creator>
  <cp:lastModifiedBy>Marcele Fontana</cp:lastModifiedBy>
  <dcterms:created xsi:type="dcterms:W3CDTF">2015-05-07T13:33:48Z</dcterms:created>
  <dcterms:modified xsi:type="dcterms:W3CDTF">2016-10-28T18:29:58Z</dcterms:modified>
</cp:coreProperties>
</file>