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 Sousa\Dropbox\Haplodiploid_manuscript\Current drafts\REVISIONdraft\MinorRevision\FINAL_Scripts_Jan2022\Scripts_SLiM_Neodiprion\Scripts_Run_SLiM\"/>
    </mc:Choice>
  </mc:AlternateContent>
  <xr:revisionPtr revIDLastSave="0" documentId="13_ncr:1_{F6C9C63E-61F2-4BB9-AB6F-64BAD59D5BF9}" xr6:coauthVersionLast="47" xr6:coauthVersionMax="47" xr10:uidLastSave="{00000000-0000-0000-0000-000000000000}"/>
  <bookViews>
    <workbookView xWindow="-110" yWindow="-110" windowWidth="19420" windowHeight="10420" tabRatio="993" xr2:uid="{00000000-000D-0000-FFFF-FFFF00000000}"/>
  </bookViews>
  <sheets>
    <sheet name="SupplementaryTable" sheetId="2" r:id="rId1"/>
    <sheet name="WindowSize" sheetId="3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" i="3" l="1"/>
  <c r="D6" i="3"/>
  <c r="E5" i="3"/>
  <c r="D5" i="3"/>
  <c r="E4" i="3"/>
  <c r="D4" i="3"/>
  <c r="E3" i="3"/>
  <c r="D3" i="3"/>
  <c r="C14" i="2"/>
  <c r="D14" i="2" s="1"/>
  <c r="E14" i="2" s="1"/>
  <c r="D13" i="2"/>
  <c r="E13" i="2" s="1"/>
  <c r="C13" i="2"/>
  <c r="C12" i="2"/>
  <c r="D12" i="2" s="1"/>
  <c r="E12" i="2" s="1"/>
  <c r="E11" i="2"/>
  <c r="D11" i="2"/>
  <c r="C11" i="2"/>
  <c r="E10" i="2"/>
  <c r="D10" i="2"/>
  <c r="C10" i="2"/>
  <c r="C15" i="2" s="1"/>
  <c r="D15" i="2" s="1"/>
  <c r="E15" i="2" s="1"/>
  <c r="C9" i="2"/>
  <c r="D9" i="2" s="1"/>
  <c r="C16" i="2" l="1"/>
  <c r="D16" i="2" s="1"/>
  <c r="E16" i="2" s="1"/>
  <c r="E9" i="2"/>
</calcChain>
</file>

<file path=xl/sharedStrings.xml><?xml version="1.0" encoding="utf-8"?>
<sst xmlns="http://schemas.openxmlformats.org/spreadsheetml/2006/main" count="36" uniqueCount="31">
  <si>
    <t>sex-ratio (sr)</t>
  </si>
  <si>
    <t>NX=(9NmNf)/(4Nm+2Nf)</t>
  </si>
  <si>
    <t>NA=(4NmNf)/(Nm+Nf)</t>
  </si>
  <si>
    <t>x=NX/NA</t>
  </si>
  <si>
    <t>(9/8)(1/(1+sr))</t>
  </si>
  <si>
    <t>Nm+Nf=N</t>
  </si>
  <si>
    <t>Nm=Nsr</t>
  </si>
  <si>
    <t>Nf=N(1-sr)</t>
  </si>
  <si>
    <t>NX=(9Ns(1-sr))/(2(1+sr))</t>
  </si>
  <si>
    <t>N=(2(1+sr)NX)/(9s(1-sr))</t>
  </si>
  <si>
    <t>N=NA/(4sr(1-sr))</t>
  </si>
  <si>
    <t>Fastsimcoal2</t>
  </si>
  <si>
    <t>Re-scaled</t>
  </si>
  <si>
    <t>Slim HD</t>
  </si>
  <si>
    <t>Slim D</t>
  </si>
  <si>
    <t>Anc 2NA</t>
  </si>
  <si>
    <t>Pop1 2N1</t>
  </si>
  <si>
    <t>Pop2 2N2</t>
  </si>
  <si>
    <t>Tsplit</t>
  </si>
  <si>
    <t>m12</t>
  </si>
  <si>
    <t>m21</t>
  </si>
  <si>
    <t>2N1m12</t>
  </si>
  <si>
    <t>2N2m21</t>
  </si>
  <si>
    <t>ddRAD data</t>
  </si>
  <si>
    <t>SLIM</t>
  </si>
  <si>
    <t>window size (Kb)</t>
  </si>
  <si>
    <t>Average number of SNPs</t>
  </si>
  <si>
    <t>corresponding window size (kb)</t>
  </si>
  <si>
    <t>Sawfly size of chromosome corresponding to sims (kb)</t>
  </si>
  <si>
    <t>window size</t>
  </si>
  <si>
    <t>Average number of SNPs in chromosome across NEUTRAL sims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</si>
</sst>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3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11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tabSelected="1" zoomScaleNormal="100" workbookViewId="0">
      <selection activeCell="D16" sqref="D16"/>
    </sheetView>
  </sheetViews>
  <sheetFormatPr defaultRowHeight="15.5" x14ac:dyDescent="0.35"/>
  <cols>
    <col min="1" max="1" width="11.1640625"/>
    <col min="2" max="2" width="13.9140625"/>
    <col min="4" max="4" width="25.75"/>
    <col min="5" max="5" width="19.4140625"/>
  </cols>
  <sheetData>
    <row r="1" spans="1:7" x14ac:dyDescent="0.35">
      <c r="A1" t="s">
        <v>0</v>
      </c>
      <c r="B1">
        <v>0.3</v>
      </c>
      <c r="D1" t="s">
        <v>1</v>
      </c>
      <c r="E1" t="s">
        <v>2</v>
      </c>
    </row>
    <row r="2" spans="1:7" x14ac:dyDescent="0.35">
      <c r="A2" t="s">
        <v>3</v>
      </c>
      <c r="B2" t="s">
        <v>4</v>
      </c>
      <c r="D2" t="s">
        <v>5</v>
      </c>
      <c r="E2" t="s">
        <v>5</v>
      </c>
    </row>
    <row r="3" spans="1:7" x14ac:dyDescent="0.35">
      <c r="D3" t="s">
        <v>6</v>
      </c>
      <c r="E3" t="s">
        <v>6</v>
      </c>
    </row>
    <row r="4" spans="1:7" x14ac:dyDescent="0.35">
      <c r="D4" t="s">
        <v>7</v>
      </c>
      <c r="E4" t="s">
        <v>7</v>
      </c>
    </row>
    <row r="5" spans="1:7" x14ac:dyDescent="0.35">
      <c r="D5" t="s">
        <v>8</v>
      </c>
      <c r="E5" t="s">
        <v>2</v>
      </c>
    </row>
    <row r="6" spans="1:7" x14ac:dyDescent="0.35">
      <c r="D6" t="s">
        <v>9</v>
      </c>
      <c r="E6" t="s">
        <v>10</v>
      </c>
    </row>
    <row r="8" spans="1:7" x14ac:dyDescent="0.35">
      <c r="B8" t="s">
        <v>11</v>
      </c>
      <c r="C8" t="s">
        <v>12</v>
      </c>
      <c r="D8" t="s">
        <v>13</v>
      </c>
      <c r="E8" t="s">
        <v>14</v>
      </c>
    </row>
    <row r="9" spans="1:7" x14ac:dyDescent="0.35">
      <c r="A9" t="s">
        <v>15</v>
      </c>
      <c r="B9" s="3">
        <v>1982187</v>
      </c>
      <c r="C9" s="4">
        <f>B9/1000</f>
        <v>1982.1869999999999</v>
      </c>
      <c r="D9" s="4">
        <f>(2*(1+$B$1)*(C9/2))/(9*$B$1*(1-$B$1))</f>
        <v>1363.4090476190479</v>
      </c>
      <c r="E9" s="4">
        <f>(C9/2)/(4*$B$1*(1-$B$1))</f>
        <v>1179.8732142857143</v>
      </c>
      <c r="F9" s="4"/>
      <c r="G9" s="4"/>
    </row>
    <row r="10" spans="1:7" x14ac:dyDescent="0.35">
      <c r="A10" t="s">
        <v>16</v>
      </c>
      <c r="B10" s="3">
        <v>328311</v>
      </c>
      <c r="C10" s="4">
        <f>B10/1000</f>
        <v>328.31099999999998</v>
      </c>
      <c r="D10" s="4">
        <f>(2*(1+$B$1)*(C10/2))/(9*$B$1*(1-$B$1))</f>
        <v>225.822380952381</v>
      </c>
      <c r="E10" s="4">
        <f>(C10/2)/(4*$B$1*(1-$B$1))</f>
        <v>195.42321428571427</v>
      </c>
      <c r="G10" s="4"/>
    </row>
    <row r="11" spans="1:7" x14ac:dyDescent="0.35">
      <c r="A11" t="s">
        <v>17</v>
      </c>
      <c r="B11" s="3">
        <v>1093739</v>
      </c>
      <c r="C11" s="4">
        <f>B11/1000</f>
        <v>1093.739</v>
      </c>
      <c r="D11" s="4">
        <f>(2*(1+$B$1)*(C11/2))/(9*$B$1*(1-$B$1))</f>
        <v>752.30724867724894</v>
      </c>
      <c r="E11" s="4">
        <f>(C11/2)/(4*$B$1*(1-$B$1))</f>
        <v>651.03511904761911</v>
      </c>
      <c r="G11" s="4"/>
    </row>
    <row r="12" spans="1:7" x14ac:dyDescent="0.35">
      <c r="A12" t="s">
        <v>18</v>
      </c>
      <c r="B12" s="3">
        <v>1548690</v>
      </c>
      <c r="C12" s="4">
        <f>B12/1000</f>
        <v>1548.69</v>
      </c>
      <c r="D12" s="4">
        <f t="shared" ref="D12:E16" si="0">C12</f>
        <v>1548.69</v>
      </c>
      <c r="E12" s="4">
        <f t="shared" si="0"/>
        <v>1548.69</v>
      </c>
    </row>
    <row r="13" spans="1:7" x14ac:dyDescent="0.35">
      <c r="A13" t="s">
        <v>19</v>
      </c>
      <c r="B13" s="5">
        <v>3.6458899999999998E-7</v>
      </c>
      <c r="C13" s="1">
        <f>B13*1000</f>
        <v>3.6458899999999996E-4</v>
      </c>
      <c r="D13" s="1">
        <f t="shared" si="0"/>
        <v>3.6458899999999996E-4</v>
      </c>
      <c r="E13" s="1">
        <f t="shared" si="0"/>
        <v>3.6458899999999996E-4</v>
      </c>
    </row>
    <row r="14" spans="1:7" x14ac:dyDescent="0.35">
      <c r="A14" t="s">
        <v>20</v>
      </c>
      <c r="B14" s="5">
        <v>1.7065399999999999E-8</v>
      </c>
      <c r="C14" s="1">
        <f>B14*1000</f>
        <v>1.7065400000000001E-5</v>
      </c>
      <c r="D14" s="1">
        <f t="shared" si="0"/>
        <v>1.7065400000000001E-5</v>
      </c>
      <c r="E14" s="1">
        <f t="shared" si="0"/>
        <v>1.7065400000000001E-5</v>
      </c>
    </row>
    <row r="15" spans="1:7" x14ac:dyDescent="0.35">
      <c r="A15" t="s">
        <v>21</v>
      </c>
      <c r="B15" s="5">
        <v>0.1196984</v>
      </c>
      <c r="C15" s="1">
        <f>C10*C13</f>
        <v>0.11969857917899998</v>
      </c>
      <c r="D15" s="1">
        <f t="shared" si="0"/>
        <v>0.11969857917899998</v>
      </c>
      <c r="E15" s="1">
        <f t="shared" si="0"/>
        <v>0.11969857917899998</v>
      </c>
    </row>
    <row r="16" spans="1:7" x14ac:dyDescent="0.35">
      <c r="A16" t="s">
        <v>22</v>
      </c>
      <c r="B16" s="5">
        <v>1.8665000000000001E-2</v>
      </c>
      <c r="C16" s="1">
        <f>C11*C14</f>
        <v>1.8665093530600002E-2</v>
      </c>
      <c r="D16" s="1">
        <f t="shared" si="0"/>
        <v>1.8665093530600002E-2</v>
      </c>
      <c r="E16" s="1">
        <f t="shared" si="0"/>
        <v>1.8665093530600002E-2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8"/>
  <sheetViews>
    <sheetView zoomScale="80" zoomScaleNormal="80" workbookViewId="0">
      <selection activeCell="E15" sqref="E15"/>
    </sheetView>
  </sheetViews>
  <sheetFormatPr defaultRowHeight="15.5" x14ac:dyDescent="0.35"/>
  <cols>
    <col min="1" max="1" width="10.5"/>
    <col min="2" max="2" width="15.33203125"/>
    <col min="3" max="3" width="21.5"/>
    <col min="4" max="4" width="27.6640625"/>
    <col min="5" max="5" width="46.1640625"/>
    <col min="6" max="6" width="10.5"/>
    <col min="7" max="7" width="13.4140625"/>
    <col min="8" max="1025" width="10.5"/>
  </cols>
  <sheetData>
    <row r="1" spans="2:9" x14ac:dyDescent="0.35">
      <c r="B1" t="s">
        <v>23</v>
      </c>
      <c r="D1" t="s">
        <v>24</v>
      </c>
      <c r="H1" t="s">
        <v>24</v>
      </c>
    </row>
    <row r="2" spans="2:9" x14ac:dyDescent="0.35">
      <c r="B2" t="s">
        <v>25</v>
      </c>
      <c r="C2" t="s">
        <v>26</v>
      </c>
      <c r="D2" t="s">
        <v>27</v>
      </c>
      <c r="E2" t="s">
        <v>28</v>
      </c>
      <c r="H2" t="s">
        <v>29</v>
      </c>
      <c r="I2" t="s">
        <v>30</v>
      </c>
    </row>
    <row r="3" spans="2:9" x14ac:dyDescent="0.35">
      <c r="B3">
        <v>100</v>
      </c>
      <c r="C3">
        <v>19.02</v>
      </c>
      <c r="D3" s="6">
        <f>($H$3*C3)/$I$3</f>
        <v>4.2135578201151969</v>
      </c>
      <c r="E3" s="2">
        <f>($I$3*B3)/C3</f>
        <v>11866.4563617245</v>
      </c>
      <c r="F3" s="6"/>
      <c r="H3">
        <v>500</v>
      </c>
      <c r="I3">
        <v>2257</v>
      </c>
    </row>
    <row r="4" spans="2:9" x14ac:dyDescent="0.35">
      <c r="B4">
        <v>50</v>
      </c>
      <c r="C4">
        <v>9.9600000000000009</v>
      </c>
      <c r="D4" s="6">
        <f>($H$3*C4)/$I$3</f>
        <v>2.2064687638458129</v>
      </c>
      <c r="E4" s="2">
        <f>($I$3*B4)/C4</f>
        <v>11330.321285140561</v>
      </c>
      <c r="F4" s="6"/>
    </row>
    <row r="5" spans="2:9" x14ac:dyDescent="0.35">
      <c r="B5">
        <v>25</v>
      </c>
      <c r="C5">
        <v>5.93</v>
      </c>
      <c r="D5" s="6">
        <f>($H$3*C5)/$I$3</f>
        <v>1.3136907399202482</v>
      </c>
      <c r="E5" s="2">
        <f>($I$3*B5)/C5</f>
        <v>9515.177065767286</v>
      </c>
      <c r="F5" s="6"/>
    </row>
    <row r="6" spans="2:9" x14ac:dyDescent="0.35">
      <c r="B6">
        <v>10</v>
      </c>
      <c r="C6">
        <v>3.92</v>
      </c>
      <c r="D6" s="6">
        <f>($H$3*C6)/$I$3</f>
        <v>0.86840939299955688</v>
      </c>
      <c r="E6" s="2">
        <f>($I$3*B6)/C6</f>
        <v>5757.6530612244896</v>
      </c>
      <c r="F6" s="6"/>
    </row>
    <row r="8" spans="2:9" x14ac:dyDescent="0.35">
      <c r="E8">
        <v>10000</v>
      </c>
    </row>
    <row r="12" spans="2:9" x14ac:dyDescent="0.35">
      <c r="C12" s="1"/>
    </row>
    <row r="13" spans="2:9" x14ac:dyDescent="0.35">
      <c r="D13" s="4"/>
    </row>
    <row r="14" spans="2:9" x14ac:dyDescent="0.35">
      <c r="C14" s="1"/>
    </row>
    <row r="18" spans="3:3" x14ac:dyDescent="0.35">
      <c r="C18" s="1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SupplementaryTable</vt:lpstr>
      <vt:lpstr>WindowSize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Vitor Sousa</cp:lastModifiedBy>
  <cp:revision>2</cp:revision>
  <dcterms:created xsi:type="dcterms:W3CDTF">2020-02-12T20:36:48Z</dcterms:created>
  <dcterms:modified xsi:type="dcterms:W3CDTF">2022-02-07T18:44:48Z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