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5EE64EAD-D12F-406F-B434-B7D20D55923C}" xr6:coauthVersionLast="47" xr6:coauthVersionMax="47" xr10:uidLastSave="{00000000-0000-0000-0000-000000000000}"/>
  <bookViews>
    <workbookView xWindow="-108" yWindow="-108" windowWidth="23256" windowHeight="12456" firstSheet="2" activeTab="7" xr2:uid="{26D4546B-D2A1-4444-8EAF-A6228F96F0C1}"/>
  </bookViews>
  <sheets>
    <sheet name="NZ Staff" sheetId="1" r:id="rId1"/>
    <sheet name="India Staff" sheetId="2" r:id="rId2"/>
    <sheet name="Staff" sheetId="3" r:id="rId3"/>
    <sheet name="Few Business Question" sheetId="4" r:id="rId4"/>
    <sheet name="Salary Spread" sheetId="6" r:id="rId5"/>
    <sheet name="Salary vs Rating" sheetId="7" r:id="rId6"/>
    <sheet name="Employee Trend" sheetId="8" r:id="rId7"/>
    <sheet name="Report" sheetId="9" r:id="rId8"/>
    <sheet name="Sheet2" sheetId="10" r:id="rId9"/>
  </sheets>
  <definedNames>
    <definedName name="_xlnm._FilterDatabase" localSheetId="1" hidden="1">'India Staff'!$B$2:$H$114</definedName>
    <definedName name="_xlnm._FilterDatabase" localSheetId="0" hidden="1">'NZ Staff'!$C$4:$I$104</definedName>
    <definedName name="_xlchart.v1.0" hidden="1">Staff!$G$4</definedName>
    <definedName name="_xlchart.v1.1" hidden="1">Staff!$G$5:$G$187</definedName>
    <definedName name="_xlchart.v1.2" hidden="1">Staff!$G$4</definedName>
    <definedName name="_xlchart.v1.3" hidden="1">Staff!$G$5:$G$187</definedName>
    <definedName name="_xlcn.WorksheetConnection_blankdatafile.xlsxTotal_Staff1" hidden="1">Staff[]</definedName>
    <definedName name="Departments">Staff!#REF!</definedName>
    <definedName name="DeptList">'Few Business Question'!$G$32:$G$36</definedName>
    <definedName name="ExternalData_1" localSheetId="2" hidden="1">Staff!$B$4:$I$187</definedName>
    <definedName name="Slicer_Country">#N/A</definedName>
  </definedNames>
  <calcPr calcId="191029"/>
  <pivotCaches>
    <pivotCache cacheId="0" r:id="rId10"/>
    <pivotCache cacheId="1" r:id="rId11"/>
    <pivotCache cacheId="2" r:id="rId12"/>
    <pivotCache cacheId="33" r:id="rId13"/>
    <pivotCache cacheId="36"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otal_Staff" name="Total_Staff" connection="WorksheetConnection_blank-data-file.xlsx!Total_Staff"/>
        </x15:modelTables>
        <x15:extLst>
          <ext xmlns:x16="http://schemas.microsoft.com/office/spreadsheetml/2014/11/main" uri="{9835A34E-60A6-4A7C-AAB8-D5F71C897F49}">
            <x16:modelTimeGroupings>
              <x16:modelTimeGrouping tableName="Total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 i="9" l="1"/>
  <c r="F5" i="9"/>
  <c r="I5" i="9"/>
  <c r="K5" i="9" s="1"/>
  <c r="B5" i="9"/>
  <c r="D5" i="9" s="1"/>
  <c r="J6" i="8"/>
  <c r="J8" i="8"/>
  <c r="J9" i="8"/>
  <c r="J10" i="8"/>
  <c r="J12" i="8"/>
  <c r="J13" i="8"/>
  <c r="J14" i="8"/>
  <c r="J16" i="8"/>
  <c r="J17" i="8"/>
  <c r="J18" i="8"/>
  <c r="J20" i="8"/>
  <c r="J21" i="8"/>
  <c r="J22" i="8"/>
  <c r="J24" i="8"/>
  <c r="J25" i="8"/>
  <c r="J26" i="8"/>
  <c r="J27" i="8"/>
  <c r="J28" i="8"/>
  <c r="J29" i="8"/>
  <c r="J30" i="8"/>
  <c r="J31" i="8"/>
  <c r="J32" i="8"/>
  <c r="J33" i="8"/>
  <c r="J34" i="8"/>
  <c r="J35" i="8"/>
  <c r="J36" i="8"/>
  <c r="J37" i="8"/>
  <c r="J38" i="8"/>
  <c r="J39" i="8"/>
  <c r="J40" i="8"/>
  <c r="J7" i="8"/>
  <c r="J11" i="8"/>
  <c r="J15" i="8"/>
  <c r="J19" i="8"/>
  <c r="J23" i="8"/>
  <c r="J5" i="3"/>
  <c r="K5" i="3" s="1"/>
  <c r="J6" i="3"/>
  <c r="K6" i="3" s="1"/>
  <c r="J7" i="3"/>
  <c r="K7" i="3" s="1"/>
  <c r="J8" i="3"/>
  <c r="K8" i="3" s="1"/>
  <c r="J9" i="3"/>
  <c r="K9" i="3" s="1"/>
  <c r="J10" i="3"/>
  <c r="K10" i="3" s="1"/>
  <c r="J11" i="3"/>
  <c r="K11" i="3" s="1"/>
  <c r="J12" i="3"/>
  <c r="K12" i="3" s="1"/>
  <c r="J13" i="3"/>
  <c r="K13" i="3" s="1"/>
  <c r="J14" i="3"/>
  <c r="K14" i="3" s="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s="1"/>
  <c r="J38" i="3"/>
  <c r="K38" i="3" s="1"/>
  <c r="J39" i="3"/>
  <c r="K39" i="3" s="1"/>
  <c r="J40" i="3"/>
  <c r="K40" i="3" s="1"/>
  <c r="J41" i="3"/>
  <c r="K41" i="3" s="1"/>
  <c r="J42" i="3"/>
  <c r="K42" i="3" s="1"/>
  <c r="J43" i="3"/>
  <c r="K43" i="3" s="1"/>
  <c r="J44" i="3"/>
  <c r="K44" i="3" s="1"/>
  <c r="J45" i="3"/>
  <c r="K45" i="3" s="1"/>
  <c r="J46" i="3"/>
  <c r="K46" i="3" s="1"/>
  <c r="J47" i="3"/>
  <c r="K47" i="3" s="1"/>
  <c r="J48" i="3"/>
  <c r="K48" i="3" s="1"/>
  <c r="J49" i="3"/>
  <c r="K49" i="3" s="1"/>
  <c r="J50" i="3"/>
  <c r="K50" i="3" s="1"/>
  <c r="J51" i="3"/>
  <c r="K51" i="3" s="1"/>
  <c r="J52" i="3"/>
  <c r="K52" i="3" s="1"/>
  <c r="J53" i="3"/>
  <c r="K53" i="3" s="1"/>
  <c r="J54" i="3"/>
  <c r="K54" i="3" s="1"/>
  <c r="J55" i="3"/>
  <c r="K55" i="3" s="1"/>
  <c r="J56" i="3"/>
  <c r="K56" i="3" s="1"/>
  <c r="J57" i="3"/>
  <c r="K57" i="3" s="1"/>
  <c r="J58" i="3"/>
  <c r="K58" i="3" s="1"/>
  <c r="J59" i="3"/>
  <c r="K59" i="3" s="1"/>
  <c r="J60" i="3"/>
  <c r="K60" i="3" s="1"/>
  <c r="J61" i="3"/>
  <c r="K61" i="3" s="1"/>
  <c r="J62" i="3"/>
  <c r="K62" i="3" s="1"/>
  <c r="J63" i="3"/>
  <c r="K63" i="3" s="1"/>
  <c r="J64" i="3"/>
  <c r="K64" i="3" s="1"/>
  <c r="J65" i="3"/>
  <c r="K65" i="3" s="1"/>
  <c r="J66" i="3"/>
  <c r="K66" i="3" s="1"/>
  <c r="J67" i="3"/>
  <c r="K67" i="3" s="1"/>
  <c r="J68" i="3"/>
  <c r="K68" i="3" s="1"/>
  <c r="J69" i="3"/>
  <c r="K69" i="3" s="1"/>
  <c r="J70" i="3"/>
  <c r="K70" i="3" s="1"/>
  <c r="J71" i="3"/>
  <c r="K71" i="3" s="1"/>
  <c r="J72" i="3"/>
  <c r="K72" i="3" s="1"/>
  <c r="J73" i="3"/>
  <c r="K73" i="3" s="1"/>
  <c r="J74" i="3"/>
  <c r="K74" i="3" s="1"/>
  <c r="J75" i="3"/>
  <c r="K75" i="3" s="1"/>
  <c r="J76" i="3"/>
  <c r="K76" i="3" s="1"/>
  <c r="J77" i="3"/>
  <c r="K77" i="3" s="1"/>
  <c r="J78" i="3"/>
  <c r="K78" i="3" s="1"/>
  <c r="J79" i="3"/>
  <c r="K79" i="3" s="1"/>
  <c r="J80" i="3"/>
  <c r="K80" i="3" s="1"/>
  <c r="J81" i="3"/>
  <c r="K81" i="3" s="1"/>
  <c r="J82" i="3"/>
  <c r="K82" i="3" s="1"/>
  <c r="J83" i="3"/>
  <c r="K83" i="3" s="1"/>
  <c r="J84" i="3"/>
  <c r="K84" i="3" s="1"/>
  <c r="J85" i="3"/>
  <c r="K85" i="3" s="1"/>
  <c r="J86" i="3"/>
  <c r="K86" i="3" s="1"/>
  <c r="J87" i="3"/>
  <c r="K87" i="3" s="1"/>
  <c r="J88" i="3"/>
  <c r="K88" i="3" s="1"/>
  <c r="J89" i="3"/>
  <c r="K89" i="3" s="1"/>
  <c r="J90" i="3"/>
  <c r="K90" i="3" s="1"/>
  <c r="J91" i="3"/>
  <c r="K91" i="3" s="1"/>
  <c r="J92" i="3"/>
  <c r="K92" i="3" s="1"/>
  <c r="J93" i="3"/>
  <c r="K93" i="3" s="1"/>
  <c r="J94" i="3"/>
  <c r="K94" i="3" s="1"/>
  <c r="J95" i="3"/>
  <c r="K95" i="3" s="1"/>
  <c r="J96" i="3"/>
  <c r="K96" i="3" s="1"/>
  <c r="J97" i="3"/>
  <c r="K97" i="3" s="1"/>
  <c r="J98" i="3"/>
  <c r="K98" i="3" s="1"/>
  <c r="J99" i="3"/>
  <c r="K99" i="3" s="1"/>
  <c r="J100" i="3"/>
  <c r="K100" i="3" s="1"/>
  <c r="J101" i="3"/>
  <c r="K101" i="3" s="1"/>
  <c r="J102" i="3"/>
  <c r="K102" i="3" s="1"/>
  <c r="J103" i="3"/>
  <c r="K103" i="3" s="1"/>
  <c r="J104" i="3"/>
  <c r="K104" i="3" s="1"/>
  <c r="J105" i="3"/>
  <c r="K105" i="3" s="1"/>
  <c r="J106" i="3"/>
  <c r="K106" i="3" s="1"/>
  <c r="J107" i="3"/>
  <c r="K107" i="3" s="1"/>
  <c r="J108" i="3"/>
  <c r="K108" i="3" s="1"/>
  <c r="J109" i="3"/>
  <c r="K109" i="3" s="1"/>
  <c r="J110" i="3"/>
  <c r="K110" i="3" s="1"/>
  <c r="J111" i="3"/>
  <c r="K111" i="3" s="1"/>
  <c r="J112" i="3"/>
  <c r="K112" i="3" s="1"/>
  <c r="J113" i="3"/>
  <c r="K113" i="3" s="1"/>
  <c r="J114" i="3"/>
  <c r="K114" i="3" s="1"/>
  <c r="J115" i="3"/>
  <c r="K115" i="3" s="1"/>
  <c r="J116" i="3"/>
  <c r="K116" i="3" s="1"/>
  <c r="J117" i="3"/>
  <c r="K117" i="3" s="1"/>
  <c r="J118" i="3"/>
  <c r="K118" i="3" s="1"/>
  <c r="J119" i="3"/>
  <c r="K119" i="3" s="1"/>
  <c r="J120" i="3"/>
  <c r="K120" i="3" s="1"/>
  <c r="J121" i="3"/>
  <c r="K121" i="3" s="1"/>
  <c r="J122" i="3"/>
  <c r="K122" i="3" s="1"/>
  <c r="J123" i="3"/>
  <c r="K123" i="3" s="1"/>
  <c r="J124" i="3"/>
  <c r="K124" i="3" s="1"/>
  <c r="J125" i="3"/>
  <c r="K125" i="3" s="1"/>
  <c r="J126" i="3"/>
  <c r="K126" i="3" s="1"/>
  <c r="J127" i="3"/>
  <c r="K127" i="3" s="1"/>
  <c r="J128" i="3"/>
  <c r="K128" i="3" s="1"/>
  <c r="J129" i="3"/>
  <c r="K129" i="3" s="1"/>
  <c r="J130" i="3"/>
  <c r="K130" i="3" s="1"/>
  <c r="J131" i="3"/>
  <c r="K131" i="3" s="1"/>
  <c r="J132" i="3"/>
  <c r="K132" i="3" s="1"/>
  <c r="J133" i="3"/>
  <c r="K133" i="3" s="1"/>
  <c r="J134" i="3"/>
  <c r="K134" i="3" s="1"/>
  <c r="J135" i="3"/>
  <c r="K135" i="3" s="1"/>
  <c r="J136" i="3"/>
  <c r="K136" i="3" s="1"/>
  <c r="J137" i="3"/>
  <c r="K137" i="3" s="1"/>
  <c r="J138" i="3"/>
  <c r="K138" i="3" s="1"/>
  <c r="J139" i="3"/>
  <c r="K139" i="3" s="1"/>
  <c r="J140" i="3"/>
  <c r="K140" i="3" s="1"/>
  <c r="J141" i="3"/>
  <c r="K141" i="3" s="1"/>
  <c r="J142" i="3"/>
  <c r="K142" i="3" s="1"/>
  <c r="J143" i="3"/>
  <c r="K143" i="3" s="1"/>
  <c r="J144" i="3"/>
  <c r="K144" i="3" s="1"/>
  <c r="J145" i="3"/>
  <c r="K145" i="3" s="1"/>
  <c r="J146" i="3"/>
  <c r="K146" i="3" s="1"/>
  <c r="J147" i="3"/>
  <c r="K147" i="3" s="1"/>
  <c r="J148" i="3"/>
  <c r="K148" i="3" s="1"/>
  <c r="J149" i="3"/>
  <c r="K149" i="3" s="1"/>
  <c r="J150" i="3"/>
  <c r="K150" i="3" s="1"/>
  <c r="J151" i="3"/>
  <c r="K151" i="3" s="1"/>
  <c r="J152" i="3"/>
  <c r="K152" i="3" s="1"/>
  <c r="J153" i="3"/>
  <c r="K153" i="3" s="1"/>
  <c r="J154" i="3"/>
  <c r="K154" i="3" s="1"/>
  <c r="J155" i="3"/>
  <c r="K155" i="3" s="1"/>
  <c r="J156" i="3"/>
  <c r="K156" i="3" s="1"/>
  <c r="J157" i="3"/>
  <c r="K157" i="3" s="1"/>
  <c r="J158" i="3"/>
  <c r="K158" i="3" s="1"/>
  <c r="J159" i="3"/>
  <c r="K159" i="3" s="1"/>
  <c r="J160" i="3"/>
  <c r="K160" i="3" s="1"/>
  <c r="J161" i="3"/>
  <c r="K161" i="3" s="1"/>
  <c r="J162" i="3"/>
  <c r="K162" i="3" s="1"/>
  <c r="J163" i="3"/>
  <c r="K163" i="3" s="1"/>
  <c r="J164" i="3"/>
  <c r="K164" i="3" s="1"/>
  <c r="J165" i="3"/>
  <c r="K165" i="3" s="1"/>
  <c r="J166" i="3"/>
  <c r="K166" i="3" s="1"/>
  <c r="J167" i="3"/>
  <c r="K167" i="3" s="1"/>
  <c r="J168" i="3"/>
  <c r="K168" i="3" s="1"/>
  <c r="J169" i="3"/>
  <c r="K169" i="3" s="1"/>
  <c r="J170" i="3"/>
  <c r="K170" i="3" s="1"/>
  <c r="J171" i="3"/>
  <c r="K171" i="3" s="1"/>
  <c r="J172" i="3"/>
  <c r="K172" i="3" s="1"/>
  <c r="J173" i="3"/>
  <c r="K173" i="3" s="1"/>
  <c r="J174" i="3"/>
  <c r="K174" i="3" s="1"/>
  <c r="J175" i="3"/>
  <c r="K175" i="3" s="1"/>
  <c r="J176" i="3"/>
  <c r="K176" i="3" s="1"/>
  <c r="J177" i="3"/>
  <c r="K177" i="3" s="1"/>
  <c r="J178" i="3"/>
  <c r="K178" i="3" s="1"/>
  <c r="J179" i="3"/>
  <c r="K179" i="3" s="1"/>
  <c r="J180" i="3"/>
  <c r="K180" i="3" s="1"/>
  <c r="J181" i="3"/>
  <c r="K181" i="3" s="1"/>
  <c r="J182" i="3"/>
  <c r="K182" i="3" s="1"/>
  <c r="J183" i="3"/>
  <c r="K183" i="3" s="1"/>
  <c r="J184" i="3"/>
  <c r="K184" i="3" s="1"/>
  <c r="J185" i="3"/>
  <c r="K185" i="3" s="1"/>
  <c r="J186" i="3"/>
  <c r="K186" i="3" s="1"/>
  <c r="J187" i="3"/>
  <c r="K187" i="3" s="1"/>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H5" i="8" a="1"/>
  <c r="H5" i="8" s="1"/>
  <c r="I5" i="8" s="1" a="1"/>
  <c r="I5" i="8" s="1"/>
  <c r="J5" i="8" s="1"/>
  <c r="G32" i="4" a="1"/>
  <c r="G32" i="4" s="1"/>
  <c r="D32" i="4"/>
  <c r="D11" i="4"/>
  <c r="D7" i="4"/>
  <c r="E5" i="4"/>
  <c r="D5" i="4"/>
  <c r="E4" i="4"/>
  <c r="D4" i="4"/>
  <c r="D3" i="4"/>
  <c r="D18" i="4" l="1" a="1"/>
  <c r="D18" i="4" s="1"/>
  <c r="K9" i="8"/>
  <c r="K17" i="8"/>
  <c r="K25" i="8"/>
  <c r="K33" i="8"/>
  <c r="K5" i="8"/>
  <c r="K10" i="8"/>
  <c r="K18" i="8"/>
  <c r="K26" i="8"/>
  <c r="K34" i="8"/>
  <c r="K11" i="8"/>
  <c r="K19" i="8"/>
  <c r="K27" i="8"/>
  <c r="K35" i="8"/>
  <c r="K12" i="8"/>
  <c r="K20" i="8"/>
  <c r="K28" i="8"/>
  <c r="K36" i="8"/>
  <c r="K6" i="8"/>
  <c r="K14" i="8"/>
  <c r="K22" i="8"/>
  <c r="K30" i="8"/>
  <c r="K38" i="8"/>
  <c r="K15" i="8"/>
  <c r="K39" i="8"/>
  <c r="K13" i="8"/>
  <c r="K21" i="8"/>
  <c r="K29" i="8"/>
  <c r="K37" i="8"/>
  <c r="K7" i="8"/>
  <c r="K23" i="8"/>
  <c r="K31" i="8"/>
  <c r="K8" i="8"/>
  <c r="K16" i="8"/>
  <c r="K24" i="8"/>
  <c r="K32" i="8"/>
  <c r="K40" i="8"/>
  <c r="C36" i="4" a="1"/>
  <c r="C36" i="4" s="1"/>
  <c r="D8" i="4"/>
  <c r="D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A2A242-AA2E-4386-A9D5-4DBF56F44FE7}" keepAlive="1" name="Query - india" description="Connection to the 'india' query in the workbook." type="5" refreshedVersion="0" background="1">
    <dbPr connection="Provider=Microsoft.Mashup.OleDb.1;Data Source=$Workbook$;Location=india;Extended Properties=&quot;&quot;" command="SELECT * FROM [india]"/>
  </connection>
  <connection id="2" xr16:uid="{6BC24F3A-BC69-4AC8-9400-139E7F5ED494}" keepAlive="1" name="Query - newzealand" description="Connection to the 'newzealand' query in the workbook." type="5" refreshedVersion="0" background="1">
    <dbPr connection="Provider=Microsoft.Mashup.OleDb.1;Data Source=$Workbook$;Location=newzealand;Extended Properties=&quot;&quot;" command="SELECT * FROM [newzealand]"/>
  </connection>
  <connection id="3" xr16:uid="{735ED619-314A-4982-94D3-B3E987016DD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9C0D285F-CCA0-44AF-B8A7-73AEFA28419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55B5DCA-C0A6-42E2-BD9F-2B5B978E20A2}" name="WorksheetConnection_blank-data-file.xlsx!Total_Staff" type="102" refreshedVersion="8" minRefreshableVersion="5">
    <extLst>
      <ext xmlns:x15="http://schemas.microsoft.com/office/spreadsheetml/2010/11/main" uri="{DE250136-89BD-433C-8126-D09CA5730AF9}">
        <x15:connection id="Total_Staff" autoDelete="1">
          <x15:rangePr sourceName="_xlcn.WorksheetConnection_blankdatafile.xlsxTotal_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<sst xmlns="http://schemas.openxmlformats.org/spreadsheetml/2006/main" count="1892" uniqueCount="258">
  <si>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</si>
  <si>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</si>
  <si>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</si>
  <si>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</si>
  <si>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</si>
  <si>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</si>
  <si>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</si>
  <si>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</si>
  <si>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</si>
  <si>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</si>
  <si>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</si>
  <si>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</si>
  <si>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</si>
  <si>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</si>
  <si>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</si>
  <si>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</si>
  <si>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</si>
  <si>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</si>
  <si>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</si>
  <si>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</si>
  <si>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</si>
  <si>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</si>
  <si>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</si>
  <si>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</si>
  <si>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</si>
  <si>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</si>
  <si>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</si>
  <si>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</si>
  <si>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</si>
  <si>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</si>
  <si>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</si>
  <si>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</si>
  <si>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</si>
  <si>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</si>
  <si>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</si>
  <si>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</si>
  <si>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</si>
  <si>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</si>
  <si>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</si>
  <si>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</si>
  <si>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</si>
  <si>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</si>
  <si>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</si>
  <si>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</si>
  <si>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</si>
  <si>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</si>
  <si>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</si>
  <si>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</si>
  <si>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</si>
  <si>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</si>
  <si>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</si>
  <si>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</si>
  <si>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</si>
  <si>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</si>
  <si>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</si>
  <si>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</si>
  <si>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</si>
  <si>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</si>
  <si>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</si>
  <si>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</si>
  <si>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</si>
  <si>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</si>
  <si>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</si>
  <si>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</si>
  <si>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</si>
  <si>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</si>
  <si>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</si>
  <si>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</si>
  <si>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</si>
  <si>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</si>
  <si>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</si>
  <si>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</si>
  <si>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</si>
  <si>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</si>
  <si>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</si>
  <si>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</si>
  <si>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</si>
  <si>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</si>
  <si>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</si>
  <si>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</si>
  <si>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</si>
  <si>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</si>
  <si>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</si>
  <si>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</si>
  <si>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</si>
  <si>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</si>
  <si>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</si>
  <si>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</si>
  <si>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</si>
  <si>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</si>
  <si>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</si>
  <si>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</si>
  <si>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</si>
  <si>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</si>
  <si>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</si>
  <si>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</si>
  <si>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</si>
  <si>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</si>
  <si>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</si>
  <si>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</si>
  <si>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</si>
  <si>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</si>
  <si>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</si>
  <si>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</si>
  <si>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</si>
  <si>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</si>
  <si>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</si>
  <si>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</si>
  <si>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</si>
  <si>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</si>
  <si>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</si>
  <si>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</si>
  <si>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</si>
  <si>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</si>
  <si>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</si>
  <si>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</si>
  <si>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</si>
  <si>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</si>
  <si>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</si>
  <si>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</si>
  <si>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</si>
  <si>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</si>
  <si>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</si>
  <si>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</si>
  <si>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</si>
  <si>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</si>
  <si>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</si>
  <si>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</si>
  <si>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</si>
  <si>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</si>
  <si>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</si>
  <si>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</si>
  <si>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</si>
  <si>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</si>
  <si>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</si>
  <si>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</si>
  <si>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</si>
  <si>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</si>
  <si>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</si>
  <si>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</si>
  <si>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</si>
  <si>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</si>
  <si>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</si>
  <si>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</si>
  <si>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</si>
  <si>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</si>
  <si>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</si>
  <si>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</si>
  <si>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</si>
  <si>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</si>
  <si>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</si>
  <si>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</si>
  <si>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</si>
  <si>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</si>
  <si>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</si>
  <si>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</si>
  <si>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</si>
  <si>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</si>
  <si>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</si>
  <si>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</si>
  <si>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</si>
  <si>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</si>
  <si>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</si>
  <si>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</si>
  <si>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</si>
  <si>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</si>
  <si>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</si>
  <si>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</si>
  <si>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</si>
  <si>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</si>
  <si>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</si>
  <si>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</si>
  <si>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</si>
  <si>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</si>
  <si>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</si>
  <si>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</si>
  <si>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</si>
  <si>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</si>
  <si>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</si>
  <si>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</si>
  <si>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</si>
  <si>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</si>
  <si>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</si>
  <si>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</si>
  <si>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</si>
  <si>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</si>
  <si>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</si>
  <si>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</si>
  <si>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</si>
  <si>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</si>
  <si>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</si>
  <si>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</si>
  <si>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</si>
  <si>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</si>
  <si>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</si>
  <si>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</si>
  <si>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</si>
  <si>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</si>
  <si>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</si>
  <si>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</si>
  <si>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</si>
  <si>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</si>
  <si>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</si>
  <si>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</si>
  <si>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Others</t>
  </si>
  <si>
    <t>IND</t>
  </si>
  <si>
    <t>Count of Employees</t>
  </si>
  <si>
    <t>Average Age</t>
  </si>
  <si>
    <t>Average Salary</t>
  </si>
  <si>
    <t>Average Tenure</t>
  </si>
  <si>
    <t>Tenure</t>
  </si>
  <si>
    <t>Female Ration</t>
  </si>
  <si>
    <t>Female Count</t>
  </si>
  <si>
    <t>Ration of Emp Sal &gt;90000</t>
  </si>
  <si>
    <t>Quick Summery of Data</t>
  </si>
  <si>
    <t>Emp Name</t>
  </si>
  <si>
    <t>Joining Date</t>
  </si>
  <si>
    <t>XLOOKUP</t>
  </si>
  <si>
    <t>Information finder 2</t>
  </si>
  <si>
    <t>Information Retriver 1</t>
  </si>
  <si>
    <t>Department Name</t>
  </si>
  <si>
    <t>DeptList</t>
  </si>
  <si>
    <t>No of Emp in the Dept</t>
  </si>
  <si>
    <t>Male vs Female</t>
  </si>
  <si>
    <t>Column Labels</t>
  </si>
  <si>
    <t>Grand Total</t>
  </si>
  <si>
    <t>Count of Name</t>
  </si>
  <si>
    <t>Average of Age</t>
  </si>
  <si>
    <t>Values</t>
  </si>
  <si>
    <t>Average of Salary</t>
  </si>
  <si>
    <t>Average of Tenure</t>
  </si>
  <si>
    <t>No of Emp</t>
  </si>
  <si>
    <t>Bonus</t>
  </si>
  <si>
    <t>Row Labels</t>
  </si>
  <si>
    <t>Rating Rank</t>
  </si>
  <si>
    <t>2020</t>
  </si>
  <si>
    <t>May</t>
  </si>
  <si>
    <t>Jun</t>
  </si>
  <si>
    <t>Jul</t>
  </si>
  <si>
    <t>Aug</t>
  </si>
  <si>
    <t>Sep</t>
  </si>
  <si>
    <t>Oct</t>
  </si>
  <si>
    <t>Nov</t>
  </si>
  <si>
    <t>Dec</t>
  </si>
  <si>
    <t>2021</t>
  </si>
  <si>
    <t>Jan</t>
  </si>
  <si>
    <t>Feb</t>
  </si>
  <si>
    <t>Mar</t>
  </si>
  <si>
    <t>Apr</t>
  </si>
  <si>
    <t>2022</t>
  </si>
  <si>
    <t>2023</t>
  </si>
  <si>
    <t>S no</t>
  </si>
  <si>
    <t>Month</t>
  </si>
  <si>
    <t>Head Count</t>
  </si>
  <si>
    <t>Running Total</t>
  </si>
  <si>
    <t>Headcount by Department for Two Countries</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</si>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</sst>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 #,##0;[Red]&quot;₹&quot;\ \-#,##0"/>
    <numFmt numFmtId="164" formatCode="[$$-1409]#,##0"/>
    <numFmt numFmtId="165" formatCode="[$$-1409]#,##0.00"/>
  </numFmts>
  <fonts count="6" x14ac:knownFonts="1">
    <font>
      <sz val="11"/>
      <color theme="1"/>
      <name val="Calibri"/>
      <family val="2"/>
      <scheme val="minor"/>
    </font>
    <font>
      <b/>
      <sz val="11"/>
      <color theme="1"/>
      <name val="Calibri"/>
      <family val="2"/>
      <scheme val="minor"/>
    </font>
    <font>
      <sz val="11"/>
      <color theme="1"/>
      <name val="Amasis MT Pro Medium"/>
      <family val="1"/>
    </font>
    <font>
      <sz val="24"/>
      <color theme="1"/>
      <name val="Amasis MT Pro Medium"/>
      <family val="1"/>
    </font>
    <font>
      <sz val="18"/>
      <color theme="1"/>
      <name val="Amasis MT Pro Medium"/>
      <family val="1"/>
    </font>
    <font>
      <sz val="16"/>
      <color theme="1"/>
      <name val="Amasis MT Pro Medium"/>
      <family val="1"/>
    </font>
  </fonts>
  <fills count="8">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15" fontId="0" fillId="0" borderId="0" xfId="0" applyNumberFormat="1"/>
    <xf numFmtId="14" fontId="0" fillId="0" borderId="0" xfId="0" applyNumberFormat="1"/>
    <xf numFmtId="2" fontId="0" fillId="0" borderId="0" xfId="0" applyNumberFormat="1"/>
    <xf numFmtId="0" fontId="0" fillId="2" borderId="0" xfId="0" applyFill="1"/>
    <xf numFmtId="9" fontId="0" fillId="0" borderId="0" xfId="0" applyNumberFormat="1"/>
    <xf numFmtId="0" fontId="0" fillId="3" borderId="0" xfId="0" applyFill="1"/>
    <xf numFmtId="0" fontId="1" fillId="0" borderId="0" xfId="0" applyFont="1"/>
    <xf numFmtId="0" fontId="0" fillId="0" borderId="1" xfId="0" applyBorder="1" applyAlignment="1">
      <alignment horizontal="left"/>
    </xf>
    <xf numFmtId="14" fontId="0" fillId="0" borderId="1" xfId="0" applyNumberFormat="1" applyBorder="1" applyAlignment="1">
      <alignment horizontal="left"/>
    </xf>
    <xf numFmtId="0" fontId="0" fillId="4" borderId="0" xfId="0" applyFill="1" applyAlignment="1">
      <alignment horizontal="center"/>
    </xf>
    <xf numFmtId="0" fontId="0" fillId="0" borderId="1" xfId="0" applyBorder="1"/>
    <xf numFmtId="0" fontId="1" fillId="0" borderId="1" xfId="0" applyFont="1" applyBorder="1"/>
    <xf numFmtId="0" fontId="0" fillId="0" borderId="0" xfId="0" applyAlignment="1">
      <alignment horizontal="center"/>
    </xf>
    <xf numFmtId="0" fontId="1" fillId="5" borderId="0" xfId="0" applyFont="1" applyFill="1"/>
    <xf numFmtId="0" fontId="0" fillId="0" borderId="0" xfId="0" pivotButton="1"/>
    <xf numFmtId="0" fontId="0" fillId="0" borderId="0" xfId="0" applyAlignment="1">
      <alignment horizontal="left"/>
    </xf>
    <xf numFmtId="164" fontId="0" fillId="0" borderId="0" xfId="0" applyNumberFormat="1"/>
    <xf numFmtId="0" fontId="1" fillId="4" borderId="1" xfId="0" applyFont="1" applyFill="1" applyBorder="1"/>
    <xf numFmtId="165" fontId="0" fillId="0" borderId="0" xfId="0" applyNumberFormat="1"/>
    <xf numFmtId="0" fontId="0" fillId="0" borderId="0" xfId="0" applyAlignment="1">
      <alignment horizontal="left" indent="1"/>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9" fontId="3" fillId="6" borderId="1" xfId="0" applyNumberFormat="1" applyFont="1" applyFill="1" applyBorder="1" applyAlignment="1">
      <alignment horizontal="center" vertical="center"/>
    </xf>
    <xf numFmtId="9" fontId="3" fillId="7" borderId="1" xfId="0" applyNumberFormat="1" applyFont="1" applyFill="1" applyBorder="1" applyAlignment="1">
      <alignment horizontal="center" vertical="center"/>
    </xf>
    <xf numFmtId="6" fontId="4" fillId="6" borderId="1" xfId="0" applyNumberFormat="1" applyFont="1" applyFill="1" applyBorder="1" applyAlignment="1">
      <alignment horizontal="center" vertical="center"/>
    </xf>
    <xf numFmtId="6" fontId="4" fillId="7" borderId="1" xfId="0" applyNumberFormat="1" applyFont="1" applyFill="1" applyBorder="1" applyAlignment="1">
      <alignment horizontal="center" vertical="center"/>
    </xf>
    <xf numFmtId="0" fontId="0" fillId="0" borderId="0" xfId="0" applyNumberFormat="1"/>
    <xf numFmtId="0" fontId="0" fillId="0" borderId="0" xfId="0" applyFill="1" applyBorder="1"/>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14" fontId="0" fillId="0" borderId="1" xfId="0" applyNumberFormat="1" applyBorder="1"/>
    <xf numFmtId="0" fontId="0" fillId="2" borderId="1" xfId="0" applyFill="1" applyBorder="1"/>
  </cellXfs>
  <cellStyles count="1">
    <cellStyle name="Normal" xfId="0" builtinId="0"/>
  </cellStyles>
  <dxfs count="12">
    <dxf>
      <font>
        <color rgb="FF9C0006"/>
      </font>
      <fill>
        <patternFill>
          <bgColor rgb="FFFFC7CE"/>
        </patternFill>
      </fill>
    </dxf>
    <dxf>
      <numFmt numFmtId="164" formatCode="[$$-1409]#,##0"/>
    </dxf>
    <dxf>
      <numFmt numFmtId="2" formatCode="0.00"/>
    </dxf>
    <dxf>
      <numFmt numFmtId="165" formatCode="[$$-1409]#,##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20" formatCode="dd/mmm/yy"/>
    </dxf>
    <dxf>
      <font>
        <b/>
        <i val="0"/>
      </font>
    </dxf>
  </dxfs>
  <tableStyles count="1" defaultTableStyle="TableStyleMedium2" defaultPivotStyle="PivotStyleLight16">
    <tableStyle name="Slicer Style 1" pivot="0" table="0" count="1" xr9:uid="{F37677E6-FE5E-4CBF-8D78-D484673BBA27}">
      <tableStyleElement type="wholeTable" dxfId="11"/>
    </tableStyle>
  </tableStyles>
  <colors>
    <mruColors>
      <color rgb="FFD107C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Staff!$G$5:$G$187</c:f>
              <c:numCache>
                <c:formatCode>[$$-1409]#,##0.00</c:formatCode>
                <c:ptCount val="183"/>
                <c:pt idx="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numCache>
            </c:numRef>
          </c:xVal>
          <c:yVal>
            <c:numRef>
              <c:f>Staff!$L$5:$L$187</c:f>
              <c:numCache>
                <c:formatCode>General</c:formatCode>
                <c:ptCount val="183"/>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numCache>
            </c:numRef>
          </c:yVal>
          <c:smooth val="0"/>
          <c:extLst>
            <c:ext xmlns:c16="http://schemas.microsoft.com/office/drawing/2014/chart" uri="{C3380CC4-5D6E-409C-BE32-E72D297353CC}">
              <c16:uniqueId val="{00000000-FDAB-4354-B98E-3959D91E13CD}"/>
            </c:ext>
          </c:extLst>
        </c:ser>
        <c:dLbls>
          <c:showLegendKey val="0"/>
          <c:showVal val="0"/>
          <c:showCatName val="0"/>
          <c:showSerName val="0"/>
          <c:showPercent val="0"/>
          <c:showBubbleSize val="0"/>
        </c:dLbls>
        <c:axId val="1357231199"/>
        <c:axId val="228206063"/>
      </c:scatterChart>
      <c:valAx>
        <c:axId val="1357231199"/>
        <c:scaling>
          <c:orientation val="minMax"/>
        </c:scaling>
        <c:delete val="0"/>
        <c:axPos val="b"/>
        <c:majorGridlines>
          <c:spPr>
            <a:ln w="9525" cap="flat" cmpd="sng" algn="ctr">
              <a:solidFill>
                <a:schemeClr val="tx1">
                  <a:lumMod val="15000"/>
                  <a:lumOff val="85000"/>
                </a:schemeClr>
              </a:solidFill>
              <a:round/>
            </a:ln>
            <a:effectLst/>
          </c:spPr>
        </c:majorGridlines>
        <c:numFmt formatCode="[$$-14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206063"/>
        <c:crosses val="autoZero"/>
        <c:crossBetween val="midCat"/>
      </c:valAx>
      <c:valAx>
        <c:axId val="22820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2311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[New_project.xlsx]Employee Trend!PivotTable1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8575" cap="rnd">
              <a:solidFill>
                <a:schemeClr val="accent1"/>
              </a:solidFill>
              <a:round/>
            </a:ln>
            <a:effectLst/>
          </c:spPr>
          <c:marker>
            <c:symbol val="none"/>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01F5-43DD-9CFE-72C83409EFD1}"/>
            </c:ext>
          </c:extLst>
        </c:ser>
        <c:dLbls>
          <c:showLegendKey val="0"/>
          <c:showVal val="0"/>
          <c:showCatName val="0"/>
          <c:showSerName val="0"/>
          <c:showPercent val="0"/>
          <c:showBubbleSize val="0"/>
        </c:dLbls>
        <c:smooth val="0"/>
        <c:axId val="335557376"/>
        <c:axId val="1059023792"/>
      </c:lineChart>
      <c:catAx>
        <c:axId val="33555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023792"/>
        <c:crosses val="autoZero"/>
        <c:auto val="1"/>
        <c:lblAlgn val="ctr"/>
        <c:lblOffset val="100"/>
        <c:noMultiLvlLbl val="0"/>
      </c:catAx>
      <c:valAx>
        <c:axId val="105902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5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28575" cap="rnd">
              <a:solidFill>
                <a:schemeClr val="accent2"/>
              </a:solidFill>
              <a:round/>
            </a:ln>
            <a:effectLst/>
          </c:spPr>
          <c:marker>
            <c:symbol val="none"/>
          </c:marker>
          <c:cat>
            <c:numRef>
              <c:f>'Employee Trend'!$I$5:$I$40</c:f>
              <c:numCache>
                <c:formatCode>m/d/yyyy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Trend'!$K$5:$K$40</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A928-4617-9D93-3D79D288FD5C}"/>
            </c:ext>
          </c:extLst>
        </c:ser>
        <c:ser>
          <c:idx val="0"/>
          <c:order val="1"/>
          <c:spPr>
            <a:ln w="28575" cap="rnd">
              <a:solidFill>
                <a:schemeClr val="accent1"/>
              </a:solidFill>
              <a:round/>
            </a:ln>
            <a:effectLst/>
          </c:spPr>
          <c:marker>
            <c:symbol val="none"/>
          </c:marker>
          <c:val>
            <c:numLit>
              <c:formatCode>General</c:formatCode>
              <c:ptCount val="1"/>
              <c:pt idx="0">
                <c:v>1</c:v>
              </c:pt>
            </c:numLit>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A928-4617-9D93-3D79D288FD5C}"/>
            </c:ext>
          </c:extLst>
        </c:ser>
        <c:dLbls>
          <c:showLegendKey val="0"/>
          <c:showVal val="0"/>
          <c:showCatName val="0"/>
          <c:showSerName val="0"/>
          <c:showPercent val="0"/>
          <c:showBubbleSize val="0"/>
        </c:dLbls>
        <c:smooth val="0"/>
        <c:axId val="39392192"/>
        <c:axId val="1143862704"/>
      </c:lineChart>
      <c:dateAx>
        <c:axId val="3939219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862704"/>
        <c:crosses val="autoZero"/>
        <c:auto val="1"/>
        <c:lblOffset val="100"/>
        <c:baseTimeUnit val="months"/>
      </c:dateAx>
      <c:valAx>
        <c:axId val="114386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9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[New_project.xlsx]Sheet2!PivotTable2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Sheet2!$C$4:$C$5</c:f>
              <c:strCache>
                <c:ptCount val="1"/>
                <c:pt idx="0">
                  <c:v>IND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Sheet2!$B$6:$B$11</c:f>
              <c:strCache>
                <c:ptCount val="5"/>
                <c:pt idx="0">
                  <c:v>Procurement</c:v>
                </c:pt>
                <c:pt idx="1">
                  <c:v>Website</c:v>
                </c:pt>
                <c:pt idx="2">
                  <c:v>Finance</c:v>
                </c:pt>
                <c:pt idx="3">
                  <c:v>Sales</c:v>
                </c:pt>
                <c:pt idx="4">
                  <c:v>HR</c:v>
                </c:pt>
              </c:strCache>
            </c:strRef>
          </c:cat>
          <c:val>
            <c:numRef>
              <c:f>Sheet2!$C$6:$C$11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857-4782-A769-1D5CA377BAB8}"/>
            </c:ext>
          </c:extLst>
        </c:ser>
        <c:dLbls>
          <c:dLblPos val="outEnd"/>
          <c:showLegendKey val="0"/>
          <c:showVal val="1"/>
          <c:showCatName val="0"/>
          <c:showSerName val="0"/>
          <c:showPercent val="0"/>
          <c:showBubbleSize val="0"/>
        </c:dLbls>
        <c:gapWidth val="50"/>
        <c:axId val="1322421552"/>
        <c:axId val="1329654224"/>
      </c:barChart>
      <c:catAx>
        <c:axId val="13224215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29654224"/>
        <c:crosses val="autoZero"/>
        <c:auto val="1"/>
        <c:lblAlgn val="ctr"/>
        <c:lblOffset val="100"/>
        <c:noMultiLvlLbl val="0"/>
      </c:catAx>
      <c:valAx>
        <c:axId val="132965422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2242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a:glow rad="228600">
        <a:schemeClr val="accent6">
          <a:satMod val="175000"/>
          <a:alpha val="40000"/>
        </a:schemeClr>
      </a:glo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[New_project.xlsx]Sheet2!PivotTable1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Sheet2!$G$4:$G$5</c:f>
              <c:strCache>
                <c:ptCount val="1"/>
                <c:pt idx="0">
                  <c:v>NZ</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Sheet2!$F$6:$F$11</c:f>
              <c:strCache>
                <c:ptCount val="5"/>
                <c:pt idx="0">
                  <c:v>Website</c:v>
                </c:pt>
                <c:pt idx="1">
                  <c:v>Procurement</c:v>
                </c:pt>
                <c:pt idx="2">
                  <c:v>Finance</c:v>
                </c:pt>
                <c:pt idx="3">
                  <c:v>Sales</c:v>
                </c:pt>
                <c:pt idx="4">
                  <c:v>HR</c:v>
                </c:pt>
              </c:strCache>
            </c:strRef>
          </c:cat>
          <c:val>
            <c:numRef>
              <c:f>Sheet2!$G$6:$G$11</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EA5D-4AF2-86B8-2FD8AAB69C1A}"/>
            </c:ext>
          </c:extLst>
        </c:ser>
        <c:dLbls>
          <c:dLblPos val="outEnd"/>
          <c:showLegendKey val="0"/>
          <c:showVal val="1"/>
          <c:showCatName val="0"/>
          <c:showSerName val="0"/>
          <c:showPercent val="0"/>
          <c:showBubbleSize val="0"/>
        </c:dLbls>
        <c:gapWidth val="50"/>
        <c:axId val="260648864"/>
        <c:axId val="1329660176"/>
      </c:barChart>
      <c:catAx>
        <c:axId val="2606488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29660176"/>
        <c:crosses val="autoZero"/>
        <c:auto val="1"/>
        <c:lblAlgn val="ctr"/>
        <c:lblOffset val="100"/>
        <c:noMultiLvlLbl val="0"/>
      </c:catAx>
      <c:valAx>
        <c:axId val="132966017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6064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a:glow rad="228600">
        <a:schemeClr val="accent1">
          <a:satMod val="175000"/>
          <a:alpha val="40000"/>
        </a:schemeClr>
      </a:glow>
    </a:effectLst>
  </c:spPr>
  <c:txPr>
    <a:bodyPr rot="0" vert="horz"/>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$10000</a:t>
          </a:r>
        </a:p>
      </cx:txPr>
    </cx:title>
    <cx:plotArea>
      <cx:plotAreaRegion>
        <cx:series layoutId="clusteredColumn" uniqueId="{C41B375B-46F9-447E-B707-23FE8B08A8E2}">
          <cx:tx>
            <cx:txData>
              <cx:f>_xlchart.v1.2</cx:f>
              <cx:v>Salary</cx:v>
            </cx:txData>
          </cx:tx>
          <cx:dataLabels>
            <cx:visibility seriesName="0" categoryName="0" value="1"/>
          </cx:dataLabels>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BoxPlot</a:t>
          </a:r>
        </a:p>
      </cx:txPr>
    </cx:title>
    <cx:plotArea>
      <cx:plotAreaRegion>
        <cx:series layoutId="boxWhisker" uniqueId="{7C18168F-4308-4133-9615-27BF0E069385}">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784860</xdr:colOff>
      <xdr:row>3</xdr:row>
      <xdr:rowOff>7620</xdr:rowOff>
    </xdr:from>
    <xdr:to>
      <xdr:col>10</xdr:col>
      <xdr:colOff>33586</xdr:colOff>
      <xdr:row>6</xdr:row>
      <xdr:rowOff>34980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DE9E0378-0CEB-E426-38E7-7A643A6C424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61660" y="556260"/>
              <a:ext cx="2792026" cy="5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7620</xdr:colOff>
      <xdr:row>20</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6D00968-4A18-469E-9EA7-C557607D9D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48640"/>
              <a:ext cx="6713220" cy="32842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7620</xdr:colOff>
      <xdr:row>3</xdr:row>
      <xdr:rowOff>0</xdr:rowOff>
    </xdr:from>
    <xdr:to>
      <xdr:col>19</xdr:col>
      <xdr:colOff>0</xdr:colOff>
      <xdr:row>21</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F3E4313-1CF5-4F28-8F54-5EED80E74E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42020" y="548640"/>
              <a:ext cx="3040380" cy="3307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11</xdr:col>
      <xdr:colOff>7620</xdr:colOff>
      <xdr:row>17</xdr:row>
      <xdr:rowOff>175260</xdr:rowOff>
    </xdr:to>
    <xdr:graphicFrame macro="">
      <xdr:nvGraphicFramePr>
        <xdr:cNvPr id="2" name="Chart 1">
          <a:extLst>
            <a:ext uri="{FF2B5EF4-FFF2-40B4-BE49-F238E27FC236}">
              <a16:creationId xmlns:a16="http://schemas.microsoft.com/office/drawing/2014/main" id="{196F8042-814F-44EF-B745-2AA742AD2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426720</xdr:colOff>
      <xdr:row>2</xdr:row>
      <xdr:rowOff>15240</xdr:rowOff>
    </xdr:from>
    <xdr:to>
      <xdr:col>6</xdr:col>
      <xdr:colOff>0</xdr:colOff>
      <xdr:row>17</xdr:row>
      <xdr:rowOff>15240</xdr:rowOff>
    </xdr:to>
    <xdr:graphicFrame macro="">
      <xdr:nvGraphicFramePr>
        <xdr:cNvPr id="2" name="Chart 1">
          <a:extLst>
            <a:ext uri="{FF2B5EF4-FFF2-40B4-BE49-F238E27FC236}">
              <a16:creationId xmlns:a16="http://schemas.microsoft.com/office/drawing/2014/main" id="{1BE8899F-008F-A1E5-A5FC-F1D31AFB8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3</xdr:row>
      <xdr:rowOff>3810</xdr:rowOff>
    </xdr:from>
    <xdr:to>
      <xdr:col>13</xdr:col>
      <xdr:colOff>1973580</xdr:colOff>
      <xdr:row>20</xdr:row>
      <xdr:rowOff>0</xdr:rowOff>
    </xdr:to>
    <xdr:graphicFrame macro="">
      <xdr:nvGraphicFramePr>
        <xdr:cNvPr id="5" name="Chart 4">
          <a:extLst>
            <a:ext uri="{FF2B5EF4-FFF2-40B4-BE49-F238E27FC236}">
              <a16:creationId xmlns:a16="http://schemas.microsoft.com/office/drawing/2014/main" id="{79E49411-AFFA-E361-02AE-B871712CE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7620</xdr:colOff>
      <xdr:row>9</xdr:row>
      <xdr:rowOff>106680</xdr:rowOff>
    </xdr:from>
    <xdr:to>
      <xdr:col>13</xdr:col>
      <xdr:colOff>7620</xdr:colOff>
      <xdr:row>24</xdr:row>
      <xdr:rowOff>121920</xdr:rowOff>
    </xdr:to>
    <xdr:graphicFrame macro="">
      <xdr:nvGraphicFramePr>
        <xdr:cNvPr id="2" name="Chart 1">
          <a:extLst>
            <a:ext uri="{FF2B5EF4-FFF2-40B4-BE49-F238E27FC236}">
              <a16:creationId xmlns:a16="http://schemas.microsoft.com/office/drawing/2014/main" id="{23AD12C4-6FE0-4952-9289-44B589FA1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9</xdr:row>
      <xdr:rowOff>106680</xdr:rowOff>
    </xdr:from>
    <xdr:to>
      <xdr:col>6</xdr:col>
      <xdr:colOff>14160</xdr:colOff>
      <xdr:row>24</xdr:row>
      <xdr:rowOff>135480</xdr:rowOff>
    </xdr:to>
    <xdr:graphicFrame macro="">
      <xdr:nvGraphicFramePr>
        <xdr:cNvPr id="3" name="Chart 2">
          <a:extLst>
            <a:ext uri="{FF2B5EF4-FFF2-40B4-BE49-F238E27FC236}">
              <a16:creationId xmlns:a16="http://schemas.microsoft.com/office/drawing/2014/main" id="{91555210-3D35-471E-AE57-B0B1E54DE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0.98431284722" backgroundQuery="1" createdVersion="8" refreshedVersion="8" minRefreshableVersion="3" recordCount="0" supportSubquery="1" supportAdvancedDrill="1" xr:uid="{AF73D616-8851-4B7E-B3C0-5619C812FB1F}">
  <cacheSource type="external" connectionId="4"/>
  <cacheFields count="3">
    <cacheField name="[Total_Staff].[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0" memberValueDatatype="130" unbalanced="0"/>
    <cacheHierarchy uniqueName="[Total_Staff].[Department]" caption="Department" attribute="1" defaultMemberUniqueName="[Total_Staff].[Department].[All]" allUniqueName="[Total_Staff].[Department].[All]" dimensionUniqueName="[Total_Staff]" displayFolder="" count="0" memberValueDatatype="130" unbalanced="0"/>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0"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2" memberValueDatatype="130" unbalanced="0">
      <fieldsUsage count="2">
        <fieldUsage x="-1"/>
        <fieldUsage x="0"/>
      </fieldsUsage>
    </cacheHierarchy>
    <cacheHierarchy uniqueName="[Total_Staff].[Country]" caption="Country" attribute="1" defaultMemberUniqueName="[Total_Staff].[Country].[All]" allUniqueName="[Total_Staff].[Country].[All]" dimensionUniqueName="[Total_Staff]" displayFolder="" count="0" memberValueDatatype="130" unbalanced="0"/>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0" memberValueDatatype="130" unbalanced="0"/>
    <cacheHierarchy uniqueName="[Total_Staff].[Date Joined (Quarter)]" caption="Date Joined (Quarter)" attribute="1" defaultMemberUniqueName="[Total_Staff].[Date Joined (Quarter)].[All]" allUniqueName="[Total_Staff].[Date Joined (Quarter)].[All]" dimensionUniqueName="[Total_Staff]" displayFolder="" count="0" memberValueDatatype="130" unbalanced="0"/>
    <cacheHierarchy uniqueName="[Total_Staff].[Date Joined (Month)]" caption="Date Joined (Month)" attribute="1" defaultMemberUniqueName="[Total_Staff].[Date Joined (Month)].[All]" allUniqueName="[Total_Staff].[Date Joined (Month)].[All]" dimensionUniqueName="[Total_Staff]" displayFolder="" count="0" memberValueDatatype="130" unbalanced="0"/>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otal_Staff" uniqueName="[Total_Staff]" caption="Total_Staff"/>
  </dimensions>
  <measureGroups count="1">
    <measureGroup name="Total_Staff" caption="Tot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0.984316435184" backgroundQuery="1" createdVersion="8" refreshedVersion="8" minRefreshableVersion="3" recordCount="0" supportSubquery="1" supportAdvancedDrill="1" xr:uid="{638711C0-DE71-4EEC-B8B1-6279F438E364}">
  <cacheSource type="external" connectionId="4"/>
  <cacheFields count="6">
    <cacheField name="[Total_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Total_Staff].[Country].[Country]" caption="Country" numFmtId="0" hierarchy="7" level="1">
      <sharedItems containsSemiMixedTypes="0" containsNonDate="0" containsString="0"/>
    </cacheField>
  </cacheFields>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2" memberValueDatatype="130" unbalanced="0">
      <fieldsUsage count="2">
        <fieldUsage x="-1"/>
        <fieldUsage x="0"/>
      </fieldsUsage>
    </cacheHierarchy>
    <cacheHierarchy uniqueName="[Total_Staff].[Department]" caption="Department" attribute="1" defaultMemberUniqueName="[Total_Staff].[Department].[All]" allUniqueName="[Total_Staff].[Department].[All]" dimensionUniqueName="[Total_Staff]" displayFolder="" count="0" memberValueDatatype="130" unbalanced="0"/>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0"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0" memberValueDatatype="130" unbalanced="0"/>
    <cacheHierarchy uniqueName="[Total_Staff].[Country]" caption="Country" attribute="1" defaultMemberUniqueName="[Total_Staff].[Country].[All]" allUniqueName="[Total_Staff].[Country].[All]" dimensionUniqueName="[Total_Staff]" displayFolder="" count="2" memberValueDatatype="130" unbalanced="0">
      <fieldsUsage count="2">
        <fieldUsage x="-1"/>
        <fieldUsage x="5"/>
      </fieldsUsage>
    </cacheHierarchy>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0" memberValueDatatype="130" unbalanced="0"/>
    <cacheHierarchy uniqueName="[Total_Staff].[Date Joined (Quarter)]" caption="Date Joined (Quarter)" attribute="1" defaultMemberUniqueName="[Total_Staff].[Date Joined (Quarter)].[All]" allUniqueName="[Total_Staff].[Date Joined (Quarter)].[All]" dimensionUniqueName="[Total_Staff]" displayFolder="" count="0" memberValueDatatype="130" unbalanced="0"/>
    <cacheHierarchy uniqueName="[Total_Staff].[Date Joined (Month)]" caption="Date Joined (Month)" attribute="1" defaultMemberUniqueName="[Total_Staff].[Date Joined (Month)].[All]" allUniqueName="[Total_Staff].[Date Joined (Month)].[All]" dimensionUniqueName="[Total_Staff]" displayFolder="" count="0" memberValueDatatype="130" unbalanced="0"/>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otal_Staff" uniqueName="[Total_Staff]" caption="Total_Staff"/>
  </dimensions>
  <measureGroups count="1">
    <measureGroup name="Total_Staff" caption="Tot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0.988147916665" backgroundQuery="1" createdVersion="8" refreshedVersion="8" minRefreshableVersion="3" recordCount="0" supportSubquery="1" supportAdvancedDrill="1" xr:uid="{394F2F62-5635-4A87-90FE-04F5BC675F52}">
  <cacheSource type="external" connectionId="4"/>
  <cacheFields count="3">
    <cacheField name="[Measures].[Count of Name]" caption="Count of Name" numFmtId="0" hierarchy="15" level="32767"/>
    <cacheField name="[Total_Staff].[Date Joined (Month)].[Date Joined (Month)]" caption="Date Joined (Month)" numFmtId="0" hierarchy="11" level="1">
      <sharedItems count="12">
        <s v="May"/>
        <s v="Jun"/>
        <s v="Jul"/>
        <s v="Aug"/>
        <s v="Sep"/>
        <s v="Oct"/>
        <s v="Nov"/>
        <s v="Dec"/>
        <s v="Jan"/>
        <s v="Feb"/>
        <s v="Mar"/>
        <s v="Apr"/>
      </sharedItems>
    </cacheField>
    <cacheField name="[Total_Staff].[Date Joined (Year)].[Date Joined (Year)]" caption="Date Joined (Year)" numFmtId="0" hierarchy="9" level="1">
      <sharedItems count="4">
        <s v="2020"/>
        <s v="2021"/>
        <s v="2022"/>
        <s v="2023"/>
      </sharedItems>
    </cacheField>
  </cacheFields>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0" memberValueDatatype="130" unbalanced="0"/>
    <cacheHierarchy uniqueName="[Total_Staff].[Department]" caption="Department" attribute="1" defaultMemberUniqueName="[Total_Staff].[Department].[All]" allUniqueName="[Total_Staff].[Department].[All]" dimensionUniqueName="[Total_Staff]" displayFolder="" count="0" memberValueDatatype="130" unbalanced="0"/>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2"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0" memberValueDatatype="130" unbalanced="0"/>
    <cacheHierarchy uniqueName="[Total_Staff].[Country]" caption="Country" attribute="1" defaultMemberUniqueName="[Total_Staff].[Country].[All]" allUniqueName="[Total_Staff].[Country].[All]" dimensionUniqueName="[Total_Staff]" displayFolder="" count="0" memberValueDatatype="130" unbalanced="0"/>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2" memberValueDatatype="130" unbalanced="0">
      <fieldsUsage count="2">
        <fieldUsage x="-1"/>
        <fieldUsage x="2"/>
      </fieldsUsage>
    </cacheHierarchy>
    <cacheHierarchy uniqueName="[Total_Staff].[Date Joined (Quarter)]" caption="Date Joined (Quarter)" attribute="1" defaultMemberUniqueName="[Total_Staff].[Date Joined (Quarter)].[All]" allUniqueName="[Total_Staff].[Date Joined (Quarter)].[All]" dimensionUniqueName="[Total_Staff]" displayFolder="" count="2" memberValueDatatype="130" unbalanced="0"/>
    <cacheHierarchy uniqueName="[Total_Staff].[Date Joined (Month)]" caption="Date Joined (Month)" attribute="1" defaultMemberUniqueName="[Total_Staff].[Date Joined (Month)].[All]" allUniqueName="[Total_Staff].[Date Joined (Month)].[All]" dimensionUniqueName="[Total_Staff]" displayFolder="" count="2" memberValueDatatype="130" unbalanced="0">
      <fieldsUsage count="2">
        <fieldUsage x="-1"/>
        <fieldUsage x="1"/>
      </fieldsUsage>
    </cacheHierarchy>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otal_Staff" uniqueName="[Total_Staff]" caption="Total_Staff"/>
  </dimensions>
  <measureGroups count="1">
    <measureGroup name="Total_Staff" caption="Tot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1.630597222225" backgroundQuery="1" createdVersion="8" refreshedVersion="8" minRefreshableVersion="3" recordCount="0" supportSubquery="1" supportAdvancedDrill="1" xr:uid="{AE351E2A-0943-44C6-9A86-C93E51B0FF47}">
  <cacheSource type="external" connectionId="4"/>
  <cacheFields count="3">
    <cacheField name="[Total_Staff].[Department].[Department]" caption="Department" numFmtId="0" hierarchy="2" level="1">
      <sharedItems count="5">
        <s v="Finance"/>
        <s v="HR"/>
        <s v="Procurement"/>
        <s v="Sales"/>
        <s v="Website"/>
      </sharedItems>
    </cacheField>
    <cacheField name="[Measures].[Count of Name]" caption="Count of Name" numFmtId="0" hierarchy="15" level="32767"/>
    <cacheField name="[Total_Staff].[Country].[Country]" caption="Country" numFmtId="0" hierarchy="7" level="1">
      <sharedItems count="1">
        <s v="IND"/>
      </sharedItems>
    </cacheField>
  </cacheFields>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0" memberValueDatatype="130" unbalanced="0"/>
    <cacheHierarchy uniqueName="[Total_Staff].[Department]" caption="Department" attribute="1" defaultMemberUniqueName="[Total_Staff].[Department].[All]" allUniqueName="[Total_Staff].[Department].[All]" dimensionUniqueName="[Total_Staff]" displayFolder="" count="2" memberValueDatatype="130" unbalanced="0">
      <fieldsUsage count="2">
        <fieldUsage x="-1"/>
        <fieldUsage x="0"/>
      </fieldsUsage>
    </cacheHierarchy>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0"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0" memberValueDatatype="130" unbalanced="0"/>
    <cacheHierarchy uniqueName="[Total_Staff].[Country]" caption="Country" attribute="1" defaultMemberUniqueName="[Total_Staff].[Country].[All]" allUniqueName="[Total_Staff].[Country].[All]" dimensionUniqueName="[Total_Staff]" displayFolder="" count="2" memberValueDatatype="130" unbalanced="0">
      <fieldsUsage count="2">
        <fieldUsage x="-1"/>
        <fieldUsage x="2"/>
      </fieldsUsage>
    </cacheHierarchy>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0" memberValueDatatype="130" unbalanced="0"/>
    <cacheHierarchy uniqueName="[Total_Staff].[Date Joined (Quarter)]" caption="Date Joined (Quarter)" attribute="1" defaultMemberUniqueName="[Total_Staff].[Date Joined (Quarter)].[All]" allUniqueName="[Total_Staff].[Date Joined (Quarter)].[All]" dimensionUniqueName="[Total_Staff]" displayFolder="" count="0" memberValueDatatype="130" unbalanced="0"/>
    <cacheHierarchy uniqueName="[Total_Staff].[Date Joined (Month)]" caption="Date Joined (Month)" attribute="1" defaultMemberUniqueName="[Total_Staff].[Date Joined (Month)].[All]" allUniqueName="[Total_Staff].[Date Joined (Month)].[All]" dimensionUniqueName="[Total_Staff]" displayFolder="" count="0" memberValueDatatype="130" unbalanced="0"/>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otal_Staff" uniqueName="[Total_Staff]" caption="Total_Staff"/>
  </dimensions>
  <measureGroups count="1">
    <measureGroup name="Total_Staff" caption="Tot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1.630709722223" backgroundQuery="1" createdVersion="8" refreshedVersion="8" minRefreshableVersion="3" recordCount="0" supportSubquery="1" supportAdvancedDrill="1" xr:uid="{C5F389BA-18B3-4F3A-9407-30484B2F50AE}">
  <cacheSource type="external" connectionId="4"/>
  <cacheFields count="3">
    <cacheField name="[Total_Staff].[Department].[Department]" caption="Department" numFmtId="0" hierarchy="2" level="1">
      <sharedItems count="5">
        <s v="Finance"/>
        <s v="HR"/>
        <s v="Procurement"/>
        <s v="Sales"/>
        <s v="Website"/>
      </sharedItems>
    </cacheField>
    <cacheField name="[Measures].[Count of Name]" caption="Count of Name" numFmtId="0" hierarchy="15" level="32767"/>
    <cacheField name="[Total_Staff].[Country].[Country]" caption="Country" numFmtId="0" hierarchy="7" level="1">
      <sharedItems count="1">
        <s v="NZ"/>
      </sharedItems>
    </cacheField>
  </cacheFields>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0" memberValueDatatype="130" unbalanced="0"/>
    <cacheHierarchy uniqueName="[Total_Staff].[Department]" caption="Department" attribute="1" defaultMemberUniqueName="[Total_Staff].[Department].[All]" allUniqueName="[Total_Staff].[Department].[All]" dimensionUniqueName="[Total_Staff]" displayFolder="" count="2" memberValueDatatype="130" unbalanced="0">
      <fieldsUsage count="2">
        <fieldUsage x="-1"/>
        <fieldUsage x="0"/>
      </fieldsUsage>
    </cacheHierarchy>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0"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0" memberValueDatatype="130" unbalanced="0"/>
    <cacheHierarchy uniqueName="[Total_Staff].[Country]" caption="Country" attribute="1" defaultMemberUniqueName="[Total_Staff].[Country].[All]" allUniqueName="[Total_Staff].[Country].[All]" dimensionUniqueName="[Total_Staff]" displayFolder="" count="2" memberValueDatatype="130" unbalanced="0">
      <fieldsUsage count="2">
        <fieldUsage x="-1"/>
        <fieldUsage x="2"/>
      </fieldsUsage>
    </cacheHierarchy>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0" memberValueDatatype="130" unbalanced="0"/>
    <cacheHierarchy uniqueName="[Total_Staff].[Date Joined (Quarter)]" caption="Date Joined (Quarter)" attribute="1" defaultMemberUniqueName="[Total_Staff].[Date Joined (Quarter)].[All]" allUniqueName="[Total_Staff].[Date Joined (Quarter)].[All]" dimensionUniqueName="[Total_Staff]" displayFolder="" count="0" memberValueDatatype="130" unbalanced="0"/>
    <cacheHierarchy uniqueName="[Total_Staff].[Date Joined (Month)]" caption="Date Joined (Month)" attribute="1" defaultMemberUniqueName="[Total_Staff].[Date Joined (Month)].[All]" allUniqueName="[Total_Staff].[Date Joined (Month)].[All]" dimensionUniqueName="[Total_Staff]" displayFolder="" count="0" memberValueDatatype="130" unbalanced="0"/>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otal_Staff" uniqueName="[Total_Staff]" caption="Total_Staff"/>
  </dimensions>
  <measureGroups count="1">
    <measureGroup name="Total_Staff" caption="Tot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 Kengam" refreshedDate="45320.984313310182" backgroundQuery="1" createdVersion="3" refreshedVersion="8" minRefreshableVersion="3" recordCount="0" supportSubquery="1" supportAdvancedDrill="1" xr:uid="{7D3DC96E-7D10-469B-9F11-32CDA0168DAE}">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Total_Staff].[Name]" caption="Name" attribute="1" defaultMemberUniqueName="[Total_Staff].[Name].[All]" allUniqueName="[Total_Staff].[Name].[All]" dimensionUniqueName="[Total_Staff]" displayFolder="" count="0" memberValueDatatype="130" unbalanced="0"/>
    <cacheHierarchy uniqueName="[Total_Staff].[Gender]" caption="Gender" attribute="1" defaultMemberUniqueName="[Total_Staff].[Gender].[All]" allUniqueName="[Total_Staff].[Gender].[All]" dimensionUniqueName="[Total_Staff]" displayFolder="" count="0" memberValueDatatype="130" unbalanced="0"/>
    <cacheHierarchy uniqueName="[Total_Staff].[Department]" caption="Department" attribute="1" defaultMemberUniqueName="[Total_Staff].[Department].[All]" allUniqueName="[Total_Staff].[Department].[All]" dimensionUniqueName="[Total_Staff]" displayFolder="" count="0" memberValueDatatype="130" unbalanced="0"/>
    <cacheHierarchy uniqueName="[Total_Staff].[Age]" caption="Age" attribute="1" defaultMemberUniqueName="[Total_Staff].[Age].[All]" allUniqueName="[Total_Staff].[Age].[All]" dimensionUniqueName="[Total_Staff]" displayFolder="" count="0" memberValueDatatype="20" unbalanced="0"/>
    <cacheHierarchy uniqueName="[Total_Staff].[Date Joined]" caption="Date Joined" attribute="1" time="1" defaultMemberUniqueName="[Total_Staff].[Date Joined].[All]" allUniqueName="[Total_Staff].[Date Joined].[All]" dimensionUniqueName="[Total_Staff]" displayFolder="" count="0" memberValueDatatype="7" unbalanced="0"/>
    <cacheHierarchy uniqueName="[Total_Staff].[Salary]" caption="Salary" attribute="1" defaultMemberUniqueName="[Total_Staff].[Salary].[All]" allUniqueName="[Total_Staff].[Salary].[All]" dimensionUniqueName="[Total_Staff]" displayFolder="" count="0" memberValueDatatype="20" unbalanced="0"/>
    <cacheHierarchy uniqueName="[Total_Staff].[Rating]" caption="Rating" attribute="1" defaultMemberUniqueName="[Total_Staff].[Rating].[All]" allUniqueName="[Total_Staff].[Rating].[All]" dimensionUniqueName="[Total_Staff]" displayFolder="" count="0" memberValueDatatype="130" unbalanced="0"/>
    <cacheHierarchy uniqueName="[Total_Staff].[Country]" caption="Country" attribute="1" defaultMemberUniqueName="[Total_Staff].[Country].[All]" allUniqueName="[Total_Staff].[Country].[All]" dimensionUniqueName="[Total_Staff]" displayFolder="" count="2" memberValueDatatype="130" unbalanced="0"/>
    <cacheHierarchy uniqueName="[Total_Staff].[Tenure]" caption="Tenure" attribute="1" defaultMemberUniqueName="[Total_Staff].[Tenure].[All]" allUniqueName="[Total_Staff].[Tenure].[All]" dimensionUniqueName="[Total_Staff]" displayFolder="" count="0" memberValueDatatype="5" unbalanced="0"/>
    <cacheHierarchy uniqueName="[Total_Staff].[Date Joined (Year)]" caption="Date Joined (Year)" attribute="1" defaultMemberUniqueName="[Total_Staff].[Date Joined (Year)].[All]" allUniqueName="[Total_Staff].[Date Joined (Year)].[All]" dimensionUniqueName="[Total_Staff]" displayFolder="" count="0" memberValueDatatype="130" unbalanced="0"/>
    <cacheHierarchy uniqueName="[Total_Staff].[Date Joined (Quarter)]" caption="Date Joined (Quarter)" attribute="1" defaultMemberUniqueName="[Total_Staff].[Date Joined (Quarter)].[All]" allUniqueName="[Total_Staff].[Date Joined (Quarter)].[All]" dimensionUniqueName="[Total_Staff]" displayFolder="" count="0" memberValueDatatype="130" unbalanced="0"/>
    <cacheHierarchy uniqueName="[Total_Staff].[Date Joined (Month)]" caption="Date Joined (Month)" attribute="1" defaultMemberUniqueName="[Total_Staff].[Date Joined (Month)].[All]" allUniqueName="[Total_Staff].[Date Joined (Month)].[All]" dimensionUniqueName="[Total_Staff]" displayFolder="" count="0" memberValueDatatype="130" unbalanced="0"/>
    <cacheHierarchy uniqueName="[Total_Staff].[Date Joined (Month Index)]" caption="Date Joined (Month Index)" attribute="1" defaultMemberUniqueName="[Total_Staff].[Date Joined (Month Index)].[All]" allUniqueName="[Total_Staff].[Date Joined (Month Index)].[All]" dimensionUniqueName="[Total_Staff]" displayFolder="" count="0" memberValueDatatype="20" unbalanced="0" hidden="1"/>
    <cacheHierarchy uniqueName="[Measures].[__XL_Count Total_Staff]" caption="__XL_Count Total_Staff" measure="1" displayFolder="" measureGroup="Total_Staff" count="0" hidden="1"/>
    <cacheHierarchy uniqueName="[Measures].[__No measures defined]" caption="__No measures defined" measure="1" displayFolder="" count="0" hidden="1"/>
    <cacheHierarchy uniqueName="[Measures].[Count of Name]" caption="Count of Name" measure="1" displayFolder="" measureGroup="Total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Total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ota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Tota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otal_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Tota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otal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09345269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E289D6-D11A-4977-8BB5-4AD0B5341005}" name="male_vs_female"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H8:J13"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No of Emp" fld="1" subtotal="count" baseField="0" baseItem="0"/>
    <dataField name="Average of Age" fld="2" subtotal="average" baseField="0" baseItem="0" numFmtId="2"/>
    <dataField name="Average of Salary" fld="3" subtotal="average" baseField="0" baseItem="0" numFmtId="2"/>
    <dataField name="Average of Tenure" fld="4" subtotal="average" baseField="0" baseItem="0" numFmtId="2"/>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No of Emp"/>
    <pivotHierarchy dragToData="1"/>
    <pivotHierarchy dragToData="1"/>
    <pivotHierarchy dragToData="1"/>
    <pivotHierarchy dragToData="1" caption="Average of Salary"/>
    <pivotHierarchy dragToData="1"/>
    <pivotHierarchy dragToData="1" caption="Average of Tenure"/>
  </pivotHierarchies>
  <pivotTableStyleInfo name="PivotStyleMedium12"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Total_Staff">
        <x15:activeTabTopLevelEntity name="[Tot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B6EEBC-3429-4FAB-9FE1-2A699758430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ot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52184C-793B-461C-AB1D-785682229EEE}"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B3:C40" firstHeaderRow="1" firstDataRow="1" firstDataCol="1"/>
  <pivotFields count="3">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s>
  <rowFields count="2">
    <field x="2"/>
    <field x="1"/>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0" subtotal="count" showDataAs="runTotal" baseField="1" baseItem="0"/>
  </dataFields>
  <chartFormats count="1">
    <chartFormat chart="0"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ot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4CD665-BE61-44FF-B888-093CE90EE419}" name="PivotTable2" cacheId="3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B4:C11" firstHeaderRow="1" firstDataRow="2"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2">
            <reference field="4294967294" count="1" selected="0">
              <x v="0"/>
            </reference>
            <reference field="2" count="1" selected="0">
              <x v="0"/>
            </reference>
          </references>
        </pivotArea>
      </autoSortScope>
    </pivotField>
    <pivotField dataField="1" subtotalTop="0" showAll="0" defaultSubtotal="0"/>
    <pivotField axis="axisCol" allDrilled="1" subtotalTop="0" showAll="0" dataSourceSort="1" defaultSubtotal="0" defaultAttributeDrillState="1">
      <items count="1">
        <item s="1" x="0"/>
      </items>
    </pivotField>
  </pivotFields>
  <rowFields count="1">
    <field x="0"/>
  </rowFields>
  <rowItems count="6">
    <i>
      <x v="2"/>
    </i>
    <i>
      <x v="4"/>
    </i>
    <i>
      <x/>
    </i>
    <i>
      <x v="3"/>
    </i>
    <i>
      <x v="1"/>
    </i>
    <i t="grand">
      <x/>
    </i>
  </rowItems>
  <colFields count="1">
    <field x="2"/>
  </colFields>
  <colItems count="1">
    <i>
      <x/>
    </i>
  </colItems>
  <dataFields count="1">
    <dataField name="Count of Name" fld="1"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ot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46B5AA-E508-4452-9218-99DDD58CEB75}" name="PivotTable1"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F4:G11" firstHeaderRow="1" firstDataRow="2"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2">
            <reference field="4294967294" count="1" selected="0">
              <x v="0"/>
            </reference>
            <reference field="2" count="1" selected="0">
              <x v="0"/>
            </reference>
          </references>
        </pivotArea>
      </autoSortScope>
    </pivotField>
    <pivotField dataField="1" subtotalTop="0" showAll="0" defaultSubtotal="0"/>
    <pivotField axis="axisCol" allDrilled="1" subtotalTop="0" showAll="0" dataSourceSort="1" defaultSubtotal="0" defaultAttributeDrillState="1">
      <items count="1">
        <item s="1" x="0"/>
      </items>
    </pivotField>
  </pivotFields>
  <rowFields count="1">
    <field x="0"/>
  </rowFields>
  <rowItems count="6">
    <i>
      <x v="4"/>
    </i>
    <i>
      <x v="2"/>
    </i>
    <i>
      <x/>
    </i>
    <i>
      <x v="3"/>
    </i>
    <i>
      <x v="1"/>
    </i>
    <i t="grand">
      <x/>
    </i>
  </rowItems>
  <colFields count="1">
    <field x="2"/>
  </colFields>
  <colItems count="1">
    <i>
      <x/>
    </i>
  </colItems>
  <dataFields count="1">
    <dataField name="Count of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otal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B615D9C-7019-4E3C-AFBA-6A86E40A4FA4}"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C1310CF-7FD5-4C08-848A-5D8E61933A4F}" sourceName="[Total_Staff].[Country]">
  <pivotTables>
    <pivotTable tabId="4" name="male_vs_female"/>
  </pivotTables>
  <data>
    <olap pivotCacheId="1093452695">
      <levels count="2">
        <level uniqueName="[Total_Staff].[Country].[(All)]" sourceCaption="(All)" count="0"/>
        <level uniqueName="[Total_Staff].[Country].[Country]" sourceCaption="Country" count="2">
          <ranges>
            <range startItem="0">
              <i n="[Total_Staff].[Country].&amp;[IND]" c="IND"/>
              <i n="[Total_Staff].[Country].&amp;[NZ]" c="NZ"/>
            </range>
          </ranges>
        </level>
      </levels>
      <selections count="1">
        <selection n="[Total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099A948-D5EC-47D8-B63E-4ACADB2ECBD5}" cache="Slicer_Country" caption="Country" columnCount="2" level="1" style="SlicerStyleLight4" rowHeight="180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6CA9A-65FE-4DB2-B74D-F4B2B6B6E7F2}" name="newzealand" displayName="newzealand" ref="C4:I104">
  <autoFilter ref="C4:I104" xr:uid="{D4F6CA9A-65FE-4DB2-B74D-F4B2B6B6E7F2}"/>
  <tableColumns count="7">
    <tableColumn id="1" xr3:uid="{AF5C2879-33BC-4BB7-99A3-E81557BB2ED8}" name="Name" totalsRowLabel="Total"/>
    <tableColumn id="2" xr3:uid="{233EE587-2C81-4E88-9D97-D4DAB6437877}" name="Gender"/>
    <tableColumn id="3" xr3:uid="{BC35A1B7-F9D2-4363-A951-795F52574332}" name="Department"/>
    <tableColumn id="4" xr3:uid="{C42D93C0-84AF-4CA2-B699-845E2938DA19}" name="Age"/>
    <tableColumn id="5" xr3:uid="{864E35B2-6CDB-4746-ABFA-838FF369F1DF}" name="Date Joined"/>
    <tableColumn id="6" xr3:uid="{7C66879D-3E7C-46EA-83CC-824233569276}" name="Salary" totalsRowFunction="average"/>
    <tableColumn id="7" xr3:uid="{3895957C-FFBC-4294-9B78-C2C613BA42AB}"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F545C3-8AF5-4AF7-AB2D-35E39EA6E263}" name="india" displayName="india" ref="B2:H114">
  <autoFilter ref="B2:H114" xr:uid="{AAF545C3-8AF5-4AF7-AB2D-35E39EA6E263}"/>
  <tableColumns count="7">
    <tableColumn id="1" xr3:uid="{D65956CF-B4F4-4B22-914F-7E20A1B0E72C}" name="Name" totalsRowLabel="Total"/>
    <tableColumn id="2" xr3:uid="{EEB84FCC-2350-477F-AE1B-6B13F30AC360}" name="Gender"/>
    <tableColumn id="3" xr3:uid="{E3F0A052-EC67-4C1B-BD81-7BF2519FEC97}" name="Age"/>
    <tableColumn id="4" xr3:uid="{9D0D9505-18E2-4243-804C-42241D35F868}" name="Rating"/>
    <tableColumn id="5" xr3:uid="{2EFAB1B5-6576-4545-ABA9-2346F9DE5354}" name="Date Joined" dataDxfId="10"/>
    <tableColumn id="6" xr3:uid="{DA0EF43B-F0E1-4E5E-9120-70C06C47D6DF}" name="Department"/>
    <tableColumn id="7" xr3:uid="{9BFEEDA3-1E22-4DC1-931A-75FC5A7B72E3}" name="Salary" totalsRowFunction="average"/>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1D293A-E224-4A9D-94EE-9671DDF81F81}" name="Staff" displayName="Staff" ref="B4:L187" tableType="queryTable" totalsRowShown="0">
  <autoFilter ref="B4:L187" xr:uid="{2A1D293A-E224-4A9D-94EE-9671DDF81F81}"/>
  <tableColumns count="11">
    <tableColumn id="1" xr3:uid="{4EC940D5-5210-4059-AA54-ECC15C570CE7}" uniqueName="1" name="Name" queryTableFieldId="1" dataDxfId="9"/>
    <tableColumn id="2" xr3:uid="{8E3EC91C-4661-4CFD-8D4D-8CB48F6568F4}" uniqueName="2" name="Gender" queryTableFieldId="2" dataDxfId="8"/>
    <tableColumn id="3" xr3:uid="{C00E273C-521E-45C4-98CC-E95B223A9D36}" uniqueName="3" name="Department" queryTableFieldId="3" dataDxfId="7"/>
    <tableColumn id="4" xr3:uid="{486B2A60-3E13-4395-82F7-9638F7A44439}" uniqueName="4" name="Age" queryTableFieldId="4"/>
    <tableColumn id="5" xr3:uid="{C57BD44B-BBB6-4213-96AB-2A57F8DF9808}" uniqueName="5" name="Date Joined" queryTableFieldId="5" dataDxfId="4"/>
    <tableColumn id="6" xr3:uid="{23A73BC7-25D8-4F07-B711-09668839CD1D}" uniqueName="6" name="Salary" queryTableFieldId="6" dataDxfId="3"/>
    <tableColumn id="7" xr3:uid="{58FEF091-F21A-4A82-B90F-D6E9A55E1F90}" uniqueName="7" name="Rating" queryTableFieldId="7" dataDxfId="6"/>
    <tableColumn id="8" xr3:uid="{E66794F6-F7B1-4C8E-812B-572A170A7FD0}" uniqueName="8" name="Country" queryTableFieldId="8"/>
    <tableColumn id="9" xr3:uid="{C1E56A6A-6A65-4F2F-AA0C-DC85F413B4A0}" uniqueName="9" name="Tenure" queryTableFieldId="9" dataDxfId="2">
      <calculatedColumnFormula>(TODAY()-Staff[[#This Row],[Date Joined]])/365</calculatedColumnFormula>
    </tableColumn>
    <tableColumn id="10" xr3:uid="{BCF5372F-E3FD-419D-8377-A04D1A82A3E5}" uniqueName="10" name="Bonus" queryTableFieldId="10" dataDxfId="1">
      <calculatedColumnFormula>IF(Staff[[#This Row],[Tenure]]&gt;2, 3%, 2%) * Staff[[#This Row],[Salary]]</calculatedColumnFormula>
    </tableColumn>
    <tableColumn id="11" xr3:uid="{BA07299C-886C-42B2-9DAA-E3179369852F}" uniqueName="11" name="Rating Rank" queryTableFieldId="11" dataDxfId="5">
      <calculatedColumnFormula>_xlfn.XLOOKUP(Staff[[#This Row],[Rating]],'Few Business Question'!$H$20:$H$24, 'Few Business Question'!$I$20:$I$24)</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4:I104"/>
  <sheetViews>
    <sheetView showGridLines="0" workbookViewId="0">
      <selection activeCell="D92" sqref="D92"/>
    </sheetView>
  </sheetViews>
  <sheetFormatPr defaultRowHeight="14.4" x14ac:dyDescent="0.3"/>
  <cols>
    <col min="1" max="1" width="1.6640625" customWidth="1"/>
    <col min="2" max="2" width="3.6640625" customWidth="1"/>
    <col min="3" max="3" width="19.6640625" bestFit="1" customWidth="1"/>
    <col min="4" max="4" width="9.33203125" bestFit="1" customWidth="1"/>
    <col min="5" max="5" width="13.33203125" bestFit="1" customWidth="1"/>
    <col min="6" max="6" width="6.44140625" bestFit="1" customWidth="1"/>
    <col min="7" max="7" width="13" bestFit="1" customWidth="1"/>
    <col min="8" max="8" width="8.33203125" bestFit="1" customWidth="1"/>
    <col min="9" max="9" width="13.109375" bestFit="1" customWidth="1"/>
  </cols>
  <sheetData>
    <row r="4" spans="3:9" x14ac:dyDescent="0.3">
      <c r="C4" t="s">
        <v>0</v>
      </c>
      <c r="D4" t="s">
        <v>1</v>
      </c>
      <c r="E4" t="s">
        <v>2</v>
      </c>
      <c r="F4" t="s">
        <v>3</v>
      </c>
      <c r="G4" s="1" t="s">
        <v>4</v>
      </c>
      <c r="H4" t="s">
        <v>5</v>
      </c>
      <c r="I4" t="s">
        <v>6</v>
      </c>
    </row>
    <row r="5" spans="3:9" x14ac:dyDescent="0.3">
      <c r="C5" t="s">
        <v>58</v>
      </c>
      <c r="D5" t="s">
        <v>15</v>
      </c>
      <c r="E5" t="s">
        <v>19</v>
      </c>
      <c r="F5">
        <v>22</v>
      </c>
      <c r="G5" s="1">
        <v>44446</v>
      </c>
      <c r="H5">
        <v>112780</v>
      </c>
      <c r="I5" t="s">
        <v>13</v>
      </c>
    </row>
    <row r="6" spans="3:9" x14ac:dyDescent="0.3">
      <c r="C6" t="s">
        <v>70</v>
      </c>
      <c r="D6" t="s">
        <v>15</v>
      </c>
      <c r="E6" t="s">
        <v>9</v>
      </c>
      <c r="F6">
        <v>46</v>
      </c>
      <c r="G6" s="1">
        <v>44758</v>
      </c>
      <c r="H6">
        <v>70610</v>
      </c>
      <c r="I6" t="s">
        <v>16</v>
      </c>
    </row>
    <row r="7" spans="3:9" x14ac:dyDescent="0.3">
      <c r="C7" t="s">
        <v>75</v>
      </c>
      <c r="D7" t="s">
        <v>8</v>
      </c>
      <c r="E7" t="s">
        <v>19</v>
      </c>
      <c r="F7">
        <v>28</v>
      </c>
      <c r="G7" s="1">
        <v>44357</v>
      </c>
      <c r="H7">
        <v>53240</v>
      </c>
      <c r="I7" t="s">
        <v>16</v>
      </c>
    </row>
    <row r="8" spans="3:9" x14ac:dyDescent="0.3">
      <c r="C8" t="s">
        <v>49</v>
      </c>
      <c r="E8" t="s">
        <v>21</v>
      </c>
      <c r="F8">
        <v>37</v>
      </c>
      <c r="G8" s="1">
        <v>44146</v>
      </c>
      <c r="H8">
        <v>115440</v>
      </c>
      <c r="I8" t="s">
        <v>24</v>
      </c>
    </row>
    <row r="9" spans="3:9" x14ac:dyDescent="0.3">
      <c r="C9" t="s">
        <v>65</v>
      </c>
      <c r="D9" t="s">
        <v>15</v>
      </c>
      <c r="E9" t="s">
        <v>19</v>
      </c>
      <c r="F9">
        <v>32</v>
      </c>
      <c r="G9" s="1">
        <v>44465</v>
      </c>
      <c r="H9">
        <v>53540</v>
      </c>
      <c r="I9" t="s">
        <v>16</v>
      </c>
    </row>
    <row r="10" spans="3:9" x14ac:dyDescent="0.3">
      <c r="C10" t="s">
        <v>81</v>
      </c>
      <c r="D10" t="s">
        <v>8</v>
      </c>
      <c r="E10" t="s">
        <v>9</v>
      </c>
      <c r="F10">
        <v>30</v>
      </c>
      <c r="G10" s="1">
        <v>44861</v>
      </c>
      <c r="H10">
        <v>112570</v>
      </c>
      <c r="I10" t="s">
        <v>16</v>
      </c>
    </row>
    <row r="11" spans="3:9" x14ac:dyDescent="0.3">
      <c r="C11" t="s">
        <v>51</v>
      </c>
      <c r="D11" t="s">
        <v>15</v>
      </c>
      <c r="E11" t="s">
        <v>9</v>
      </c>
      <c r="F11">
        <v>33</v>
      </c>
      <c r="G11" s="1">
        <v>44701</v>
      </c>
      <c r="H11">
        <v>48530</v>
      </c>
      <c r="I11" t="s">
        <v>13</v>
      </c>
    </row>
    <row r="12" spans="3:9" x14ac:dyDescent="0.3">
      <c r="C12" t="s">
        <v>61</v>
      </c>
      <c r="D12" t="s">
        <v>8</v>
      </c>
      <c r="E12" t="s">
        <v>12</v>
      </c>
      <c r="F12">
        <v>24</v>
      </c>
      <c r="G12" s="1">
        <v>44148</v>
      </c>
      <c r="H12">
        <v>62780</v>
      </c>
      <c r="I12" t="s">
        <v>16</v>
      </c>
    </row>
    <row r="13" spans="3:9" x14ac:dyDescent="0.3">
      <c r="C13" t="s">
        <v>82</v>
      </c>
      <c r="D13" t="s">
        <v>15</v>
      </c>
      <c r="E13" t="s">
        <v>12</v>
      </c>
      <c r="F13">
        <v>33</v>
      </c>
      <c r="G13" s="1">
        <v>44509</v>
      </c>
      <c r="H13">
        <v>53870</v>
      </c>
      <c r="I13" t="s">
        <v>16</v>
      </c>
    </row>
    <row r="14" spans="3:9" x14ac:dyDescent="0.3">
      <c r="C14" t="s">
        <v>60</v>
      </c>
      <c r="D14" t="s">
        <v>8</v>
      </c>
      <c r="E14" t="s">
        <v>56</v>
      </c>
      <c r="F14">
        <v>27</v>
      </c>
      <c r="G14" s="1">
        <v>44122</v>
      </c>
      <c r="H14">
        <v>119110</v>
      </c>
      <c r="I14" t="s">
        <v>16</v>
      </c>
    </row>
    <row r="15" spans="3:9" x14ac:dyDescent="0.3">
      <c r="C15" t="s">
        <v>87</v>
      </c>
      <c r="D15" t="s">
        <v>15</v>
      </c>
      <c r="E15" t="s">
        <v>12</v>
      </c>
      <c r="F15">
        <v>29</v>
      </c>
      <c r="G15" s="1">
        <v>44180</v>
      </c>
      <c r="H15">
        <v>112110</v>
      </c>
      <c r="I15" t="s">
        <v>24</v>
      </c>
    </row>
    <row r="16" spans="3:9" x14ac:dyDescent="0.3">
      <c r="C16" t="s">
        <v>76</v>
      </c>
      <c r="D16" t="s">
        <v>15</v>
      </c>
      <c r="E16" t="s">
        <v>19</v>
      </c>
      <c r="F16">
        <v>25</v>
      </c>
      <c r="G16" s="1">
        <v>44383</v>
      </c>
      <c r="H16">
        <v>65700</v>
      </c>
      <c r="I16" t="s">
        <v>16</v>
      </c>
    </row>
    <row r="17" spans="3:9" x14ac:dyDescent="0.3">
      <c r="C17" t="s">
        <v>97</v>
      </c>
      <c r="D17" t="s">
        <v>15</v>
      </c>
      <c r="E17" t="s">
        <v>12</v>
      </c>
      <c r="F17">
        <v>37</v>
      </c>
      <c r="G17" s="1">
        <v>44701</v>
      </c>
      <c r="H17">
        <v>69070</v>
      </c>
      <c r="I17" t="s">
        <v>16</v>
      </c>
    </row>
    <row r="18" spans="3:9" x14ac:dyDescent="0.3">
      <c r="C18" t="s">
        <v>22</v>
      </c>
      <c r="D18" t="s">
        <v>15</v>
      </c>
      <c r="E18" t="s">
        <v>12</v>
      </c>
      <c r="F18">
        <v>20</v>
      </c>
      <c r="G18" s="1">
        <v>44459</v>
      </c>
      <c r="H18">
        <v>107700</v>
      </c>
      <c r="I18" t="s">
        <v>16</v>
      </c>
    </row>
    <row r="19" spans="3:9" x14ac:dyDescent="0.3">
      <c r="C19" t="s">
        <v>84</v>
      </c>
      <c r="D19" t="s">
        <v>8</v>
      </c>
      <c r="E19" t="s">
        <v>12</v>
      </c>
      <c r="F19">
        <v>32</v>
      </c>
      <c r="G19" s="1">
        <v>44354</v>
      </c>
      <c r="H19">
        <v>43840</v>
      </c>
      <c r="I19" t="s">
        <v>13</v>
      </c>
    </row>
    <row r="20" spans="3:9" x14ac:dyDescent="0.3">
      <c r="C20" t="s">
        <v>105</v>
      </c>
      <c r="D20" t="s">
        <v>15</v>
      </c>
      <c r="E20" t="s">
        <v>9</v>
      </c>
      <c r="F20">
        <v>40</v>
      </c>
      <c r="G20" s="1">
        <v>44263</v>
      </c>
      <c r="H20">
        <v>99750</v>
      </c>
      <c r="I20" t="s">
        <v>16</v>
      </c>
    </row>
    <row r="21" spans="3:9" x14ac:dyDescent="0.3">
      <c r="C21" t="s">
        <v>47</v>
      </c>
      <c r="D21" t="s">
        <v>15</v>
      </c>
      <c r="E21" t="s">
        <v>9</v>
      </c>
      <c r="F21">
        <v>21</v>
      </c>
      <c r="G21" s="1">
        <v>44104</v>
      </c>
      <c r="H21">
        <v>37920</v>
      </c>
      <c r="I21" t="s">
        <v>16</v>
      </c>
    </row>
    <row r="22" spans="3:9" x14ac:dyDescent="0.3">
      <c r="C22" t="s">
        <v>31</v>
      </c>
      <c r="D22" t="s">
        <v>15</v>
      </c>
      <c r="E22" t="s">
        <v>9</v>
      </c>
      <c r="F22">
        <v>21</v>
      </c>
      <c r="G22" s="1">
        <v>44762</v>
      </c>
      <c r="H22">
        <v>57090</v>
      </c>
      <c r="I22" t="s">
        <v>16</v>
      </c>
    </row>
    <row r="23" spans="3:9" x14ac:dyDescent="0.3">
      <c r="C23" t="s">
        <v>30</v>
      </c>
      <c r="D23" t="s">
        <v>8</v>
      </c>
      <c r="E23" t="s">
        <v>12</v>
      </c>
      <c r="F23">
        <v>31</v>
      </c>
      <c r="G23" s="1">
        <v>44145</v>
      </c>
      <c r="H23">
        <v>41980</v>
      </c>
      <c r="I23" t="s">
        <v>16</v>
      </c>
    </row>
    <row r="24" spans="3:9" x14ac:dyDescent="0.3">
      <c r="C24" t="s">
        <v>78</v>
      </c>
      <c r="D24" t="s">
        <v>15</v>
      </c>
      <c r="E24" t="s">
        <v>56</v>
      </c>
      <c r="F24">
        <v>21</v>
      </c>
      <c r="G24" s="1">
        <v>44242</v>
      </c>
      <c r="H24">
        <v>75880</v>
      </c>
      <c r="I24" t="s">
        <v>16</v>
      </c>
    </row>
    <row r="25" spans="3:9" x14ac:dyDescent="0.3">
      <c r="C25" t="s">
        <v>36</v>
      </c>
      <c r="D25" t="s">
        <v>8</v>
      </c>
      <c r="E25" t="s">
        <v>21</v>
      </c>
      <c r="F25">
        <v>34</v>
      </c>
      <c r="G25" s="1">
        <v>44653</v>
      </c>
      <c r="H25">
        <v>58940</v>
      </c>
      <c r="I25" t="s">
        <v>16</v>
      </c>
    </row>
    <row r="26" spans="3:9" x14ac:dyDescent="0.3">
      <c r="C26" t="s">
        <v>27</v>
      </c>
      <c r="D26" t="s">
        <v>8</v>
      </c>
      <c r="E26" t="s">
        <v>21</v>
      </c>
      <c r="F26">
        <v>30</v>
      </c>
      <c r="G26" s="1">
        <v>44389</v>
      </c>
      <c r="H26">
        <v>67910</v>
      </c>
      <c r="I26" t="s">
        <v>24</v>
      </c>
    </row>
    <row r="27" spans="3:9" x14ac:dyDescent="0.3">
      <c r="C27" t="s">
        <v>26</v>
      </c>
      <c r="D27" t="s">
        <v>8</v>
      </c>
      <c r="E27" t="s">
        <v>12</v>
      </c>
      <c r="F27">
        <v>31</v>
      </c>
      <c r="G27" s="1">
        <v>44663</v>
      </c>
      <c r="H27">
        <v>58100</v>
      </c>
      <c r="I27" t="s">
        <v>16</v>
      </c>
    </row>
    <row r="28" spans="3:9" x14ac:dyDescent="0.3">
      <c r="C28" t="s">
        <v>53</v>
      </c>
      <c r="D28" t="s">
        <v>15</v>
      </c>
      <c r="E28" t="s">
        <v>21</v>
      </c>
      <c r="F28">
        <v>27</v>
      </c>
      <c r="G28" s="1">
        <v>44567</v>
      </c>
      <c r="H28">
        <v>48980</v>
      </c>
      <c r="I28" t="s">
        <v>16</v>
      </c>
    </row>
    <row r="29" spans="3:9" x14ac:dyDescent="0.3">
      <c r="C29" t="s">
        <v>20</v>
      </c>
      <c r="E29" t="s">
        <v>21</v>
      </c>
      <c r="F29">
        <v>30</v>
      </c>
      <c r="G29" s="1">
        <v>44597</v>
      </c>
      <c r="H29">
        <v>64000</v>
      </c>
      <c r="I29" t="s">
        <v>16</v>
      </c>
    </row>
    <row r="30" spans="3:9" x14ac:dyDescent="0.3">
      <c r="C30" t="s">
        <v>7</v>
      </c>
      <c r="D30" t="s">
        <v>8</v>
      </c>
      <c r="E30" t="s">
        <v>9</v>
      </c>
      <c r="F30">
        <v>42</v>
      </c>
      <c r="G30" s="1">
        <v>44779</v>
      </c>
      <c r="H30">
        <v>75000</v>
      </c>
      <c r="I30" t="s">
        <v>10</v>
      </c>
    </row>
    <row r="31" spans="3:9" x14ac:dyDescent="0.3">
      <c r="C31" t="s">
        <v>74</v>
      </c>
      <c r="D31" t="s">
        <v>8</v>
      </c>
      <c r="E31" t="s">
        <v>12</v>
      </c>
      <c r="F31">
        <v>40</v>
      </c>
      <c r="G31" s="1">
        <v>44337</v>
      </c>
      <c r="H31">
        <v>87620</v>
      </c>
      <c r="I31" t="s">
        <v>16</v>
      </c>
    </row>
    <row r="32" spans="3:9" x14ac:dyDescent="0.3">
      <c r="C32" t="s">
        <v>44</v>
      </c>
      <c r="D32" t="s">
        <v>8</v>
      </c>
      <c r="E32" t="s">
        <v>12</v>
      </c>
      <c r="F32">
        <v>29</v>
      </c>
      <c r="G32" s="1">
        <v>44023</v>
      </c>
      <c r="H32">
        <v>34980</v>
      </c>
      <c r="I32" t="s">
        <v>16</v>
      </c>
    </row>
    <row r="33" spans="3:9" x14ac:dyDescent="0.3">
      <c r="C33" t="s">
        <v>35</v>
      </c>
      <c r="D33" t="s">
        <v>8</v>
      </c>
      <c r="E33" t="s">
        <v>21</v>
      </c>
      <c r="F33">
        <v>28</v>
      </c>
      <c r="G33" s="1">
        <v>44185</v>
      </c>
      <c r="H33">
        <v>75970</v>
      </c>
      <c r="I33" t="s">
        <v>16</v>
      </c>
    </row>
    <row r="34" spans="3:9" x14ac:dyDescent="0.3">
      <c r="C34" t="s">
        <v>38</v>
      </c>
      <c r="D34" t="s">
        <v>8</v>
      </c>
      <c r="E34" t="s">
        <v>21</v>
      </c>
      <c r="F34">
        <v>34</v>
      </c>
      <c r="G34" s="1">
        <v>44612</v>
      </c>
      <c r="H34">
        <v>60130</v>
      </c>
      <c r="I34" t="s">
        <v>16</v>
      </c>
    </row>
    <row r="35" spans="3:9" x14ac:dyDescent="0.3">
      <c r="C35" t="s">
        <v>41</v>
      </c>
      <c r="D35" t="s">
        <v>8</v>
      </c>
      <c r="E35" t="s">
        <v>12</v>
      </c>
      <c r="F35">
        <v>33</v>
      </c>
      <c r="G35" s="1">
        <v>44374</v>
      </c>
      <c r="H35">
        <v>75480</v>
      </c>
      <c r="I35" t="s">
        <v>42</v>
      </c>
    </row>
    <row r="36" spans="3:9" x14ac:dyDescent="0.3">
      <c r="C36" t="s">
        <v>40</v>
      </c>
      <c r="D36" t="s">
        <v>15</v>
      </c>
      <c r="E36" t="s">
        <v>9</v>
      </c>
      <c r="F36">
        <v>33</v>
      </c>
      <c r="G36" s="1">
        <v>44164</v>
      </c>
      <c r="H36">
        <v>115920</v>
      </c>
      <c r="I36" t="s">
        <v>16</v>
      </c>
    </row>
    <row r="37" spans="3:9" x14ac:dyDescent="0.3">
      <c r="C37" t="s">
        <v>48</v>
      </c>
      <c r="D37" t="s">
        <v>8</v>
      </c>
      <c r="E37" t="s">
        <v>19</v>
      </c>
      <c r="F37">
        <v>36</v>
      </c>
      <c r="G37" s="1">
        <v>44494</v>
      </c>
      <c r="H37">
        <v>78540</v>
      </c>
      <c r="I37" t="s">
        <v>16</v>
      </c>
    </row>
    <row r="38" spans="3:9" x14ac:dyDescent="0.3">
      <c r="C38" t="s">
        <v>34</v>
      </c>
      <c r="D38" t="s">
        <v>15</v>
      </c>
      <c r="E38" t="s">
        <v>9</v>
      </c>
      <c r="F38">
        <v>25</v>
      </c>
      <c r="G38" s="1">
        <v>44726</v>
      </c>
      <c r="H38">
        <v>109190</v>
      </c>
      <c r="I38" t="s">
        <v>13</v>
      </c>
    </row>
    <row r="39" spans="3:9" x14ac:dyDescent="0.3">
      <c r="C39" t="s">
        <v>73</v>
      </c>
      <c r="D39" t="s">
        <v>8</v>
      </c>
      <c r="E39" t="s">
        <v>19</v>
      </c>
      <c r="F39">
        <v>34</v>
      </c>
      <c r="G39" s="1">
        <v>44721</v>
      </c>
      <c r="H39">
        <v>49630</v>
      </c>
      <c r="I39" t="s">
        <v>24</v>
      </c>
    </row>
    <row r="40" spans="3:9" x14ac:dyDescent="0.3">
      <c r="C40" t="s">
        <v>107</v>
      </c>
      <c r="D40" t="s">
        <v>8</v>
      </c>
      <c r="E40" t="s">
        <v>9</v>
      </c>
      <c r="F40">
        <v>28</v>
      </c>
      <c r="G40" s="1">
        <v>44630</v>
      </c>
      <c r="H40">
        <v>99970</v>
      </c>
      <c r="I40" t="s">
        <v>16</v>
      </c>
    </row>
    <row r="41" spans="3:9" x14ac:dyDescent="0.3">
      <c r="C41" t="s">
        <v>71</v>
      </c>
      <c r="D41" t="s">
        <v>8</v>
      </c>
      <c r="E41" t="s">
        <v>12</v>
      </c>
      <c r="F41">
        <v>33</v>
      </c>
      <c r="G41" s="1">
        <v>44190</v>
      </c>
      <c r="H41">
        <v>96140</v>
      </c>
      <c r="I41" t="s">
        <v>16</v>
      </c>
    </row>
    <row r="42" spans="3:9" x14ac:dyDescent="0.3">
      <c r="C42" t="s">
        <v>50</v>
      </c>
      <c r="D42" t="s">
        <v>15</v>
      </c>
      <c r="E42" t="s">
        <v>9</v>
      </c>
      <c r="F42">
        <v>31</v>
      </c>
      <c r="G42" s="1">
        <v>44724</v>
      </c>
      <c r="H42">
        <v>103550</v>
      </c>
      <c r="I42" t="s">
        <v>16</v>
      </c>
    </row>
    <row r="43" spans="3:9" x14ac:dyDescent="0.3">
      <c r="C43" t="s">
        <v>14</v>
      </c>
      <c r="D43" t="s">
        <v>15</v>
      </c>
      <c r="E43" t="s">
        <v>12</v>
      </c>
      <c r="F43">
        <v>31</v>
      </c>
      <c r="G43" s="1">
        <v>44511</v>
      </c>
      <c r="H43">
        <v>48950</v>
      </c>
      <c r="I43" t="s">
        <v>16</v>
      </c>
    </row>
    <row r="44" spans="3:9" x14ac:dyDescent="0.3">
      <c r="C44" t="s">
        <v>63</v>
      </c>
      <c r="D44" t="s">
        <v>15</v>
      </c>
      <c r="E44" t="s">
        <v>21</v>
      </c>
      <c r="F44">
        <v>24</v>
      </c>
      <c r="G44" s="1">
        <v>44436</v>
      </c>
      <c r="H44">
        <v>52610</v>
      </c>
      <c r="I44" t="s">
        <v>24</v>
      </c>
    </row>
    <row r="45" spans="3:9" x14ac:dyDescent="0.3">
      <c r="C45" t="s">
        <v>72</v>
      </c>
      <c r="D45" t="s">
        <v>8</v>
      </c>
      <c r="E45" t="s">
        <v>9</v>
      </c>
      <c r="F45">
        <v>36</v>
      </c>
      <c r="G45" s="1">
        <v>44529</v>
      </c>
      <c r="H45">
        <v>78390</v>
      </c>
      <c r="I45" t="s">
        <v>16</v>
      </c>
    </row>
    <row r="46" spans="3:9" x14ac:dyDescent="0.3">
      <c r="C46" t="s">
        <v>88</v>
      </c>
      <c r="D46" t="s">
        <v>8</v>
      </c>
      <c r="E46" t="s">
        <v>21</v>
      </c>
      <c r="F46">
        <v>33</v>
      </c>
      <c r="G46" s="1">
        <v>44809</v>
      </c>
      <c r="H46">
        <v>86570</v>
      </c>
      <c r="I46" t="s">
        <v>16</v>
      </c>
    </row>
    <row r="47" spans="3:9" x14ac:dyDescent="0.3">
      <c r="C47" t="s">
        <v>92</v>
      </c>
      <c r="D47" t="s">
        <v>8</v>
      </c>
      <c r="E47" t="s">
        <v>12</v>
      </c>
      <c r="F47">
        <v>27</v>
      </c>
      <c r="G47" s="1">
        <v>44686</v>
      </c>
      <c r="H47">
        <v>83750</v>
      </c>
      <c r="I47" t="s">
        <v>16</v>
      </c>
    </row>
    <row r="48" spans="3:9" x14ac:dyDescent="0.3">
      <c r="C48" t="s">
        <v>102</v>
      </c>
      <c r="D48" t="s">
        <v>8</v>
      </c>
      <c r="E48" t="s">
        <v>21</v>
      </c>
      <c r="F48">
        <v>34</v>
      </c>
      <c r="G48" s="1">
        <v>44445</v>
      </c>
      <c r="H48">
        <v>92450</v>
      </c>
      <c r="I48" t="s">
        <v>16</v>
      </c>
    </row>
    <row r="49" spans="3:9" x14ac:dyDescent="0.3">
      <c r="C49" t="s">
        <v>64</v>
      </c>
      <c r="D49" t="s">
        <v>15</v>
      </c>
      <c r="E49" t="s">
        <v>12</v>
      </c>
      <c r="F49">
        <v>20</v>
      </c>
      <c r="G49" s="1">
        <v>44183</v>
      </c>
      <c r="H49">
        <v>112650</v>
      </c>
      <c r="I49" t="s">
        <v>16</v>
      </c>
    </row>
    <row r="50" spans="3:9" x14ac:dyDescent="0.3">
      <c r="C50" t="s">
        <v>104</v>
      </c>
      <c r="D50" t="s">
        <v>15</v>
      </c>
      <c r="E50" t="s">
        <v>9</v>
      </c>
      <c r="F50">
        <v>20</v>
      </c>
      <c r="G50" s="1">
        <v>44744</v>
      </c>
      <c r="H50">
        <v>79570</v>
      </c>
      <c r="I50" t="s">
        <v>16</v>
      </c>
    </row>
    <row r="51" spans="3:9" x14ac:dyDescent="0.3">
      <c r="C51" t="s">
        <v>91</v>
      </c>
      <c r="D51" t="s">
        <v>8</v>
      </c>
      <c r="E51" t="s">
        <v>19</v>
      </c>
      <c r="F51">
        <v>20</v>
      </c>
      <c r="G51" s="1">
        <v>44537</v>
      </c>
      <c r="H51">
        <v>68900</v>
      </c>
      <c r="I51" t="s">
        <v>24</v>
      </c>
    </row>
    <row r="52" spans="3:9" x14ac:dyDescent="0.3">
      <c r="C52" t="s">
        <v>39</v>
      </c>
      <c r="D52" t="s">
        <v>8</v>
      </c>
      <c r="E52" t="s">
        <v>12</v>
      </c>
      <c r="F52">
        <v>25</v>
      </c>
      <c r="G52" s="1">
        <v>44694</v>
      </c>
      <c r="H52">
        <v>80700</v>
      </c>
      <c r="I52" t="s">
        <v>13</v>
      </c>
    </row>
    <row r="53" spans="3:9" x14ac:dyDescent="0.3">
      <c r="C53" t="s">
        <v>100</v>
      </c>
      <c r="D53" t="s">
        <v>15</v>
      </c>
      <c r="E53" t="s">
        <v>9</v>
      </c>
      <c r="F53">
        <v>19</v>
      </c>
      <c r="G53" s="1">
        <v>44277</v>
      </c>
      <c r="H53">
        <v>58960</v>
      </c>
      <c r="I53" t="s">
        <v>16</v>
      </c>
    </row>
    <row r="54" spans="3:9" x14ac:dyDescent="0.3">
      <c r="C54" t="s">
        <v>106</v>
      </c>
      <c r="D54" t="s">
        <v>15</v>
      </c>
      <c r="E54" t="s">
        <v>12</v>
      </c>
      <c r="F54">
        <v>36</v>
      </c>
      <c r="G54" s="1">
        <v>44019</v>
      </c>
      <c r="H54">
        <v>118840</v>
      </c>
      <c r="I54" t="s">
        <v>16</v>
      </c>
    </row>
    <row r="55" spans="3:9" x14ac:dyDescent="0.3">
      <c r="C55" t="s">
        <v>29</v>
      </c>
      <c r="D55" t="s">
        <v>15</v>
      </c>
      <c r="E55" t="s">
        <v>21</v>
      </c>
      <c r="F55">
        <v>28</v>
      </c>
      <c r="G55" s="1">
        <v>44041</v>
      </c>
      <c r="H55">
        <v>48170</v>
      </c>
      <c r="I55" t="s">
        <v>13</v>
      </c>
    </row>
    <row r="56" spans="3:9" x14ac:dyDescent="0.3">
      <c r="C56" t="s">
        <v>108</v>
      </c>
      <c r="D56" t="s">
        <v>8</v>
      </c>
      <c r="E56" t="s">
        <v>56</v>
      </c>
      <c r="F56">
        <v>32</v>
      </c>
      <c r="G56" s="1">
        <v>44400</v>
      </c>
      <c r="H56">
        <v>45510</v>
      </c>
      <c r="I56" t="s">
        <v>16</v>
      </c>
    </row>
    <row r="57" spans="3:9" x14ac:dyDescent="0.3">
      <c r="C57" t="s">
        <v>64</v>
      </c>
      <c r="D57" t="s">
        <v>15</v>
      </c>
      <c r="E57" t="s">
        <v>9</v>
      </c>
      <c r="F57">
        <v>34</v>
      </c>
      <c r="G57" s="1">
        <v>44703</v>
      </c>
      <c r="H57">
        <v>112650</v>
      </c>
      <c r="I57" t="s">
        <v>16</v>
      </c>
    </row>
    <row r="58" spans="3:9" x14ac:dyDescent="0.3">
      <c r="C58" t="s">
        <v>83</v>
      </c>
      <c r="D58" t="s">
        <v>8</v>
      </c>
      <c r="E58" t="s">
        <v>9</v>
      </c>
      <c r="F58">
        <v>36</v>
      </c>
      <c r="G58" s="1">
        <v>44085</v>
      </c>
      <c r="H58">
        <v>114890</v>
      </c>
      <c r="I58" t="s">
        <v>16</v>
      </c>
    </row>
    <row r="59" spans="3:9" x14ac:dyDescent="0.3">
      <c r="C59" t="s">
        <v>67</v>
      </c>
      <c r="D59" t="s">
        <v>15</v>
      </c>
      <c r="E59" t="s">
        <v>12</v>
      </c>
      <c r="F59">
        <v>30</v>
      </c>
      <c r="G59" s="1">
        <v>44850</v>
      </c>
      <c r="H59">
        <v>69710</v>
      </c>
      <c r="I59" t="s">
        <v>16</v>
      </c>
    </row>
    <row r="60" spans="3:9" x14ac:dyDescent="0.3">
      <c r="C60" t="s">
        <v>94</v>
      </c>
      <c r="D60" t="s">
        <v>15</v>
      </c>
      <c r="E60" t="s">
        <v>21</v>
      </c>
      <c r="F60">
        <v>36</v>
      </c>
      <c r="G60" s="1">
        <v>44333</v>
      </c>
      <c r="H60">
        <v>71380</v>
      </c>
      <c r="I60" t="s">
        <v>16</v>
      </c>
    </row>
    <row r="61" spans="3:9" x14ac:dyDescent="0.3">
      <c r="C61" t="s">
        <v>33</v>
      </c>
      <c r="D61" t="s">
        <v>8</v>
      </c>
      <c r="E61" t="s">
        <v>19</v>
      </c>
      <c r="F61">
        <v>38</v>
      </c>
      <c r="G61" s="1">
        <v>44377</v>
      </c>
      <c r="H61">
        <v>109160</v>
      </c>
      <c r="I61" t="s">
        <v>10</v>
      </c>
    </row>
    <row r="62" spans="3:9" x14ac:dyDescent="0.3">
      <c r="C62" t="s">
        <v>98</v>
      </c>
      <c r="D62" t="s">
        <v>15</v>
      </c>
      <c r="E62" t="s">
        <v>9</v>
      </c>
      <c r="F62">
        <v>27</v>
      </c>
      <c r="G62" s="1">
        <v>44609</v>
      </c>
      <c r="H62">
        <v>113280</v>
      </c>
      <c r="I62" t="s">
        <v>42</v>
      </c>
    </row>
    <row r="63" spans="3:9" x14ac:dyDescent="0.3">
      <c r="C63" t="s">
        <v>25</v>
      </c>
      <c r="D63" t="s">
        <v>15</v>
      </c>
      <c r="E63" t="s">
        <v>12</v>
      </c>
      <c r="F63">
        <v>30</v>
      </c>
      <c r="G63" s="1">
        <v>44273</v>
      </c>
      <c r="H63">
        <v>69120</v>
      </c>
      <c r="I63" t="s">
        <v>16</v>
      </c>
    </row>
    <row r="64" spans="3:9" x14ac:dyDescent="0.3">
      <c r="C64" t="s">
        <v>55</v>
      </c>
      <c r="D64" t="s">
        <v>8</v>
      </c>
      <c r="E64" t="s">
        <v>56</v>
      </c>
      <c r="F64">
        <v>37</v>
      </c>
      <c r="G64" s="1">
        <v>44451</v>
      </c>
      <c r="H64">
        <v>118100</v>
      </c>
      <c r="I64" t="s">
        <v>16</v>
      </c>
    </row>
    <row r="65" spans="3:9" x14ac:dyDescent="0.3">
      <c r="C65" t="s">
        <v>62</v>
      </c>
      <c r="D65" t="s">
        <v>8</v>
      </c>
      <c r="E65" t="s">
        <v>9</v>
      </c>
      <c r="F65">
        <v>22</v>
      </c>
      <c r="G65" s="1">
        <v>44450</v>
      </c>
      <c r="H65">
        <v>76900</v>
      </c>
      <c r="I65" t="s">
        <v>13</v>
      </c>
    </row>
    <row r="66" spans="3:9" x14ac:dyDescent="0.3">
      <c r="C66" t="s">
        <v>17</v>
      </c>
      <c r="D66" t="s">
        <v>8</v>
      </c>
      <c r="E66" t="s">
        <v>12</v>
      </c>
      <c r="F66">
        <v>43</v>
      </c>
      <c r="G66" s="1">
        <v>45045</v>
      </c>
      <c r="H66">
        <v>114870</v>
      </c>
      <c r="I66" t="s">
        <v>16</v>
      </c>
    </row>
    <row r="67" spans="3:9" x14ac:dyDescent="0.3">
      <c r="C67" t="s">
        <v>52</v>
      </c>
      <c r="E67" t="s">
        <v>12</v>
      </c>
      <c r="F67">
        <v>32</v>
      </c>
      <c r="G67" s="1">
        <v>44774</v>
      </c>
      <c r="H67">
        <v>91310</v>
      </c>
      <c r="I67" t="s">
        <v>16</v>
      </c>
    </row>
    <row r="68" spans="3:9" x14ac:dyDescent="0.3">
      <c r="C68" t="s">
        <v>43</v>
      </c>
      <c r="D68" t="s">
        <v>8</v>
      </c>
      <c r="E68" t="s">
        <v>9</v>
      </c>
      <c r="F68">
        <v>28</v>
      </c>
      <c r="G68" s="1">
        <v>44486</v>
      </c>
      <c r="H68">
        <v>104770</v>
      </c>
      <c r="I68" t="s">
        <v>16</v>
      </c>
    </row>
    <row r="69" spans="3:9" x14ac:dyDescent="0.3">
      <c r="C69" t="s">
        <v>89</v>
      </c>
      <c r="D69" t="s">
        <v>15</v>
      </c>
      <c r="E69" t="s">
        <v>19</v>
      </c>
      <c r="F69">
        <v>27</v>
      </c>
      <c r="G69" s="1">
        <v>44134</v>
      </c>
      <c r="H69">
        <v>54970</v>
      </c>
      <c r="I69" t="s">
        <v>16</v>
      </c>
    </row>
    <row r="70" spans="3:9" x14ac:dyDescent="0.3">
      <c r="C70" t="s">
        <v>11</v>
      </c>
      <c r="E70" t="s">
        <v>12</v>
      </c>
      <c r="F70">
        <v>26</v>
      </c>
      <c r="G70" s="1">
        <v>44271</v>
      </c>
      <c r="H70">
        <v>90700</v>
      </c>
      <c r="I70" t="s">
        <v>13</v>
      </c>
    </row>
    <row r="71" spans="3:9" x14ac:dyDescent="0.3">
      <c r="C71" t="s">
        <v>109</v>
      </c>
      <c r="D71" t="s">
        <v>8</v>
      </c>
      <c r="E71" t="s">
        <v>19</v>
      </c>
      <c r="F71">
        <v>38</v>
      </c>
      <c r="G71" s="1">
        <v>44329</v>
      </c>
      <c r="H71">
        <v>56870</v>
      </c>
      <c r="I71" t="s">
        <v>13</v>
      </c>
    </row>
    <row r="72" spans="3:9" x14ac:dyDescent="0.3">
      <c r="C72" t="s">
        <v>77</v>
      </c>
      <c r="D72" t="s">
        <v>8</v>
      </c>
      <c r="E72" t="s">
        <v>19</v>
      </c>
      <c r="F72">
        <v>25</v>
      </c>
      <c r="G72" s="1">
        <v>44205</v>
      </c>
      <c r="H72">
        <v>92700</v>
      </c>
      <c r="I72" t="s">
        <v>16</v>
      </c>
    </row>
    <row r="73" spans="3:9" x14ac:dyDescent="0.3">
      <c r="C73" t="s">
        <v>32</v>
      </c>
      <c r="D73" t="s">
        <v>8</v>
      </c>
      <c r="E73" t="s">
        <v>21</v>
      </c>
      <c r="F73">
        <v>21</v>
      </c>
      <c r="G73" s="1">
        <v>44317</v>
      </c>
      <c r="H73">
        <v>65920</v>
      </c>
      <c r="I73" t="s">
        <v>16</v>
      </c>
    </row>
    <row r="74" spans="3:9" x14ac:dyDescent="0.3">
      <c r="C74" t="s">
        <v>59</v>
      </c>
      <c r="D74" t="s">
        <v>15</v>
      </c>
      <c r="E74" t="s">
        <v>9</v>
      </c>
      <c r="F74">
        <v>26</v>
      </c>
      <c r="G74" s="1">
        <v>44225</v>
      </c>
      <c r="H74">
        <v>47360</v>
      </c>
      <c r="I74" t="s">
        <v>16</v>
      </c>
    </row>
    <row r="75" spans="3:9" x14ac:dyDescent="0.3">
      <c r="C75" t="s">
        <v>37</v>
      </c>
      <c r="D75" t="s">
        <v>15</v>
      </c>
      <c r="E75" t="s">
        <v>9</v>
      </c>
      <c r="F75">
        <v>30</v>
      </c>
      <c r="G75" s="1">
        <v>44666</v>
      </c>
      <c r="H75">
        <v>60570</v>
      </c>
      <c r="I75" t="s">
        <v>16</v>
      </c>
    </row>
    <row r="76" spans="3:9" x14ac:dyDescent="0.3">
      <c r="C76" t="s">
        <v>96</v>
      </c>
      <c r="D76" t="s">
        <v>8</v>
      </c>
      <c r="E76" t="s">
        <v>9</v>
      </c>
      <c r="F76">
        <v>28</v>
      </c>
      <c r="G76" s="1">
        <v>44649</v>
      </c>
      <c r="H76">
        <v>104120</v>
      </c>
      <c r="I76" t="s">
        <v>16</v>
      </c>
    </row>
    <row r="77" spans="3:9" x14ac:dyDescent="0.3">
      <c r="C77" t="s">
        <v>23</v>
      </c>
      <c r="D77" t="s">
        <v>15</v>
      </c>
      <c r="E77" t="s">
        <v>12</v>
      </c>
      <c r="F77">
        <v>37</v>
      </c>
      <c r="G77" s="1">
        <v>44338</v>
      </c>
      <c r="H77">
        <v>88050</v>
      </c>
      <c r="I77" t="s">
        <v>24</v>
      </c>
    </row>
    <row r="78" spans="3:9" x14ac:dyDescent="0.3">
      <c r="C78" t="s">
        <v>103</v>
      </c>
      <c r="D78" t="s">
        <v>15</v>
      </c>
      <c r="E78" t="s">
        <v>12</v>
      </c>
      <c r="F78">
        <v>24</v>
      </c>
      <c r="G78" s="1">
        <v>44686</v>
      </c>
      <c r="H78">
        <v>100420</v>
      </c>
      <c r="I78" t="s">
        <v>16</v>
      </c>
    </row>
    <row r="79" spans="3:9" x14ac:dyDescent="0.3">
      <c r="C79" t="s">
        <v>54</v>
      </c>
      <c r="D79" t="s">
        <v>8</v>
      </c>
      <c r="E79" t="s">
        <v>9</v>
      </c>
      <c r="F79">
        <v>30</v>
      </c>
      <c r="G79" s="1">
        <v>44850</v>
      </c>
      <c r="H79">
        <v>114180</v>
      </c>
      <c r="I79" t="s">
        <v>16</v>
      </c>
    </row>
    <row r="80" spans="3:9" x14ac:dyDescent="0.3">
      <c r="C80" t="s">
        <v>86</v>
      </c>
      <c r="D80" t="s">
        <v>8</v>
      </c>
      <c r="E80" t="s">
        <v>12</v>
      </c>
      <c r="F80">
        <v>21</v>
      </c>
      <c r="G80" s="1">
        <v>44678</v>
      </c>
      <c r="H80">
        <v>33920</v>
      </c>
      <c r="I80" t="s">
        <v>16</v>
      </c>
    </row>
    <row r="81" spans="3:9" x14ac:dyDescent="0.3">
      <c r="C81" t="s">
        <v>69</v>
      </c>
      <c r="D81" t="s">
        <v>15</v>
      </c>
      <c r="E81" t="s">
        <v>9</v>
      </c>
      <c r="F81">
        <v>23</v>
      </c>
      <c r="G81" s="1">
        <v>44440</v>
      </c>
      <c r="H81">
        <v>106460</v>
      </c>
      <c r="I81" t="s">
        <v>16</v>
      </c>
    </row>
    <row r="82" spans="3:9" x14ac:dyDescent="0.3">
      <c r="C82" t="s">
        <v>57</v>
      </c>
      <c r="D82" t="s">
        <v>15</v>
      </c>
      <c r="E82" t="s">
        <v>9</v>
      </c>
      <c r="F82">
        <v>35</v>
      </c>
      <c r="G82" s="1">
        <v>44727</v>
      </c>
      <c r="H82">
        <v>40400</v>
      </c>
      <c r="I82" t="s">
        <v>16</v>
      </c>
    </row>
    <row r="83" spans="3:9" x14ac:dyDescent="0.3">
      <c r="C83" t="s">
        <v>68</v>
      </c>
      <c r="D83" t="s">
        <v>15</v>
      </c>
      <c r="E83" t="s">
        <v>21</v>
      </c>
      <c r="F83">
        <v>27</v>
      </c>
      <c r="G83" s="1">
        <v>44236</v>
      </c>
      <c r="H83">
        <v>91650</v>
      </c>
      <c r="I83" t="s">
        <v>13</v>
      </c>
    </row>
    <row r="84" spans="3:9" x14ac:dyDescent="0.3">
      <c r="C84" t="s">
        <v>99</v>
      </c>
      <c r="D84" t="s">
        <v>15</v>
      </c>
      <c r="E84" t="s">
        <v>19</v>
      </c>
      <c r="F84">
        <v>43</v>
      </c>
      <c r="G84" s="1">
        <v>44620</v>
      </c>
      <c r="H84">
        <v>36040</v>
      </c>
      <c r="I84" t="s">
        <v>16</v>
      </c>
    </row>
    <row r="85" spans="3:9" x14ac:dyDescent="0.3">
      <c r="C85" t="s">
        <v>101</v>
      </c>
      <c r="D85" t="s">
        <v>8</v>
      </c>
      <c r="E85" t="s">
        <v>12</v>
      </c>
      <c r="F85">
        <v>40</v>
      </c>
      <c r="G85" s="1">
        <v>44381</v>
      </c>
      <c r="H85">
        <v>104410</v>
      </c>
      <c r="I85" t="s">
        <v>16</v>
      </c>
    </row>
    <row r="86" spans="3:9" x14ac:dyDescent="0.3">
      <c r="C86" t="s">
        <v>85</v>
      </c>
      <c r="D86" t="s">
        <v>15</v>
      </c>
      <c r="E86" t="s">
        <v>21</v>
      </c>
      <c r="F86">
        <v>30</v>
      </c>
      <c r="G86" s="1">
        <v>44606</v>
      </c>
      <c r="H86">
        <v>96800</v>
      </c>
      <c r="I86" t="s">
        <v>16</v>
      </c>
    </row>
    <row r="87" spans="3:9" x14ac:dyDescent="0.3">
      <c r="C87" t="s">
        <v>28</v>
      </c>
      <c r="D87" t="s">
        <v>8</v>
      </c>
      <c r="E87" t="s">
        <v>21</v>
      </c>
      <c r="F87">
        <v>34</v>
      </c>
      <c r="G87" s="1">
        <v>44459</v>
      </c>
      <c r="H87">
        <v>85000</v>
      </c>
      <c r="I87" t="s">
        <v>16</v>
      </c>
    </row>
    <row r="88" spans="3:9" x14ac:dyDescent="0.3">
      <c r="C88" t="s">
        <v>80</v>
      </c>
      <c r="D88" t="s">
        <v>15</v>
      </c>
      <c r="E88" t="s">
        <v>19</v>
      </c>
      <c r="F88">
        <v>28</v>
      </c>
      <c r="G88" s="1">
        <v>44820</v>
      </c>
      <c r="H88">
        <v>43510</v>
      </c>
      <c r="I88" t="s">
        <v>42</v>
      </c>
    </row>
    <row r="89" spans="3:9" x14ac:dyDescent="0.3">
      <c r="C89" t="s">
        <v>79</v>
      </c>
      <c r="D89" t="s">
        <v>15</v>
      </c>
      <c r="E89" t="s">
        <v>21</v>
      </c>
      <c r="F89">
        <v>33</v>
      </c>
      <c r="G89" s="1">
        <v>44243</v>
      </c>
      <c r="H89">
        <v>59430</v>
      </c>
      <c r="I89" t="s">
        <v>16</v>
      </c>
    </row>
    <row r="90" spans="3:9" x14ac:dyDescent="0.3">
      <c r="C90" t="s">
        <v>93</v>
      </c>
      <c r="D90" t="s">
        <v>8</v>
      </c>
      <c r="E90" t="s">
        <v>21</v>
      </c>
      <c r="F90">
        <v>33</v>
      </c>
      <c r="G90" s="1">
        <v>44067</v>
      </c>
      <c r="H90">
        <v>65360</v>
      </c>
      <c r="I90" t="s">
        <v>16</v>
      </c>
    </row>
    <row r="91" spans="3:9" x14ac:dyDescent="0.3">
      <c r="C91" t="s">
        <v>66</v>
      </c>
      <c r="D91" t="s">
        <v>8</v>
      </c>
      <c r="E91" t="s">
        <v>9</v>
      </c>
      <c r="F91">
        <v>32</v>
      </c>
      <c r="G91" s="1">
        <v>44611</v>
      </c>
      <c r="H91">
        <v>41570</v>
      </c>
      <c r="I91" t="s">
        <v>16</v>
      </c>
    </row>
    <row r="92" spans="3:9" x14ac:dyDescent="0.3">
      <c r="C92" t="s">
        <v>95</v>
      </c>
      <c r="D92" t="s">
        <v>8</v>
      </c>
      <c r="E92" t="s">
        <v>12</v>
      </c>
      <c r="F92">
        <v>33</v>
      </c>
      <c r="G92" s="1">
        <v>44312</v>
      </c>
      <c r="H92">
        <v>75280</v>
      </c>
      <c r="I92" t="s">
        <v>16</v>
      </c>
    </row>
    <row r="93" spans="3:9" x14ac:dyDescent="0.3">
      <c r="C93" t="s">
        <v>18</v>
      </c>
      <c r="D93" t="s">
        <v>15</v>
      </c>
      <c r="E93" t="s">
        <v>19</v>
      </c>
      <c r="F93">
        <v>33</v>
      </c>
      <c r="G93" s="1">
        <v>44385</v>
      </c>
      <c r="H93">
        <v>74550</v>
      </c>
      <c r="I93" t="s">
        <v>16</v>
      </c>
    </row>
    <row r="94" spans="3:9" x14ac:dyDescent="0.3">
      <c r="C94" t="s">
        <v>45</v>
      </c>
      <c r="D94" t="s">
        <v>15</v>
      </c>
      <c r="E94" t="s">
        <v>9</v>
      </c>
      <c r="F94">
        <v>30</v>
      </c>
      <c r="G94" s="1">
        <v>44701</v>
      </c>
      <c r="H94">
        <v>67950</v>
      </c>
      <c r="I94" t="s">
        <v>16</v>
      </c>
    </row>
    <row r="95" spans="3:9" x14ac:dyDescent="0.3">
      <c r="C95" t="s">
        <v>90</v>
      </c>
      <c r="D95" t="s">
        <v>15</v>
      </c>
      <c r="E95" t="s">
        <v>21</v>
      </c>
      <c r="F95">
        <v>42</v>
      </c>
      <c r="G95" s="1">
        <v>44731</v>
      </c>
      <c r="H95">
        <v>70270</v>
      </c>
      <c r="I95" t="s">
        <v>24</v>
      </c>
    </row>
    <row r="96" spans="3:9" x14ac:dyDescent="0.3">
      <c r="C96" t="s">
        <v>46</v>
      </c>
      <c r="D96" t="s">
        <v>15</v>
      </c>
      <c r="E96" t="s">
        <v>9</v>
      </c>
      <c r="F96">
        <v>26</v>
      </c>
      <c r="G96" s="1">
        <v>44411</v>
      </c>
      <c r="H96">
        <v>53540</v>
      </c>
      <c r="I96" t="s">
        <v>16</v>
      </c>
    </row>
    <row r="97" spans="3:9" x14ac:dyDescent="0.3">
      <c r="C97" t="s">
        <v>58</v>
      </c>
      <c r="D97" t="s">
        <v>15</v>
      </c>
      <c r="E97" t="s">
        <v>19</v>
      </c>
      <c r="F97">
        <v>22</v>
      </c>
      <c r="G97">
        <v>44446</v>
      </c>
      <c r="H97">
        <v>112780</v>
      </c>
      <c r="I97" t="s">
        <v>13</v>
      </c>
    </row>
    <row r="98" spans="3:9" x14ac:dyDescent="0.3">
      <c r="C98" t="s">
        <v>70</v>
      </c>
      <c r="D98" t="s">
        <v>15</v>
      </c>
      <c r="E98" t="s">
        <v>9</v>
      </c>
      <c r="F98">
        <v>46</v>
      </c>
      <c r="G98">
        <v>44758</v>
      </c>
      <c r="H98">
        <v>70610</v>
      </c>
      <c r="I98" t="s">
        <v>16</v>
      </c>
    </row>
    <row r="99" spans="3:9" x14ac:dyDescent="0.3">
      <c r="C99" t="s">
        <v>75</v>
      </c>
      <c r="D99" t="s">
        <v>8</v>
      </c>
      <c r="E99" t="s">
        <v>19</v>
      </c>
      <c r="F99">
        <v>28</v>
      </c>
      <c r="G99">
        <v>44357</v>
      </c>
      <c r="H99">
        <v>53240</v>
      </c>
      <c r="I99" t="s">
        <v>16</v>
      </c>
    </row>
    <row r="100" spans="3:9" x14ac:dyDescent="0.3">
      <c r="C100" t="s">
        <v>49</v>
      </c>
      <c r="E100" t="s">
        <v>21</v>
      </c>
      <c r="F100">
        <v>37</v>
      </c>
      <c r="G100">
        <v>44146</v>
      </c>
      <c r="H100">
        <v>115440</v>
      </c>
      <c r="I100" t="s">
        <v>24</v>
      </c>
    </row>
    <row r="101" spans="3:9" x14ac:dyDescent="0.3">
      <c r="C101" t="s">
        <v>65</v>
      </c>
      <c r="D101" t="s">
        <v>15</v>
      </c>
      <c r="E101" t="s">
        <v>19</v>
      </c>
      <c r="F101">
        <v>32</v>
      </c>
      <c r="G101">
        <v>44465</v>
      </c>
      <c r="H101">
        <v>53540</v>
      </c>
      <c r="I101" t="s">
        <v>16</v>
      </c>
    </row>
    <row r="102" spans="3:9" x14ac:dyDescent="0.3">
      <c r="C102" t="s">
        <v>81</v>
      </c>
      <c r="D102" t="s">
        <v>8</v>
      </c>
      <c r="E102" t="s">
        <v>9</v>
      </c>
      <c r="F102">
        <v>30</v>
      </c>
      <c r="G102">
        <v>44861</v>
      </c>
      <c r="H102">
        <v>112570</v>
      </c>
      <c r="I102" t="s">
        <v>16</v>
      </c>
    </row>
    <row r="103" spans="3:9" x14ac:dyDescent="0.3">
      <c r="C103" t="s">
        <v>51</v>
      </c>
      <c r="D103" t="s">
        <v>15</v>
      </c>
      <c r="E103" t="s">
        <v>9</v>
      </c>
      <c r="F103">
        <v>33</v>
      </c>
      <c r="G103">
        <v>44701</v>
      </c>
      <c r="H103">
        <v>48530</v>
      </c>
      <c r="I103" t="s">
        <v>13</v>
      </c>
    </row>
    <row r="104" spans="3:9" x14ac:dyDescent="0.3">
      <c r="C104" t="s">
        <v>61</v>
      </c>
      <c r="D104" t="s">
        <v>8</v>
      </c>
      <c r="E104" t="s">
        <v>12</v>
      </c>
      <c r="F104">
        <v>24</v>
      </c>
      <c r="G104">
        <v>44148</v>
      </c>
      <c r="H104">
        <v>62780</v>
      </c>
      <c r="I104"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F111" sqref="F111"/>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155</v>
      </c>
      <c r="C3" t="s">
        <v>15</v>
      </c>
      <c r="D3">
        <v>20</v>
      </c>
      <c r="E3" t="s">
        <v>16</v>
      </c>
      <c r="F3" s="1">
        <v>44122</v>
      </c>
      <c r="G3" t="s">
        <v>12</v>
      </c>
      <c r="H3">
        <v>112650</v>
      </c>
    </row>
    <row r="4" spans="2:8" x14ac:dyDescent="0.3">
      <c r="B4" t="s">
        <v>175</v>
      </c>
      <c r="C4" t="s">
        <v>8</v>
      </c>
      <c r="D4">
        <v>32</v>
      </c>
      <c r="E4" t="s">
        <v>13</v>
      </c>
      <c r="F4" s="1">
        <v>44293</v>
      </c>
      <c r="G4" t="s">
        <v>12</v>
      </c>
      <c r="H4">
        <v>43840</v>
      </c>
    </row>
    <row r="5" spans="2:8" x14ac:dyDescent="0.3">
      <c r="B5" t="s">
        <v>142</v>
      </c>
      <c r="C5" t="s">
        <v>15</v>
      </c>
      <c r="D5">
        <v>31</v>
      </c>
      <c r="E5" t="s">
        <v>16</v>
      </c>
      <c r="F5" s="1">
        <v>44663</v>
      </c>
      <c r="G5" t="s">
        <v>9</v>
      </c>
      <c r="H5">
        <v>103550</v>
      </c>
    </row>
    <row r="6" spans="2:8" x14ac:dyDescent="0.3">
      <c r="B6" t="s">
        <v>200</v>
      </c>
      <c r="C6" t="s">
        <v>8</v>
      </c>
      <c r="D6">
        <v>32</v>
      </c>
      <c r="E6" t="s">
        <v>16</v>
      </c>
      <c r="F6" s="1">
        <v>44339</v>
      </c>
      <c r="G6" t="s">
        <v>56</v>
      </c>
      <c r="H6">
        <v>45510</v>
      </c>
    </row>
    <row r="7" spans="2:8" x14ac:dyDescent="0.3">
      <c r="B7" t="s">
        <v>141</v>
      </c>
      <c r="D7">
        <v>37</v>
      </c>
      <c r="E7" t="s">
        <v>24</v>
      </c>
      <c r="F7" s="1">
        <v>44085</v>
      </c>
      <c r="G7" t="s">
        <v>21</v>
      </c>
      <c r="H7">
        <v>115440</v>
      </c>
    </row>
    <row r="8" spans="2:8" x14ac:dyDescent="0.3">
      <c r="B8" t="s">
        <v>201</v>
      </c>
      <c r="C8" t="s">
        <v>8</v>
      </c>
      <c r="D8">
        <v>38</v>
      </c>
      <c r="E8" t="s">
        <v>13</v>
      </c>
      <c r="F8" s="1">
        <v>44268</v>
      </c>
      <c r="G8" t="s">
        <v>19</v>
      </c>
      <c r="H8">
        <v>56870</v>
      </c>
    </row>
    <row r="9" spans="2:8" x14ac:dyDescent="0.3">
      <c r="B9" t="s">
        <v>168</v>
      </c>
      <c r="C9" t="s">
        <v>8</v>
      </c>
      <c r="D9">
        <v>25</v>
      </c>
      <c r="E9" t="s">
        <v>16</v>
      </c>
      <c r="F9" s="1">
        <v>44144</v>
      </c>
      <c r="G9" t="s">
        <v>19</v>
      </c>
      <c r="H9">
        <v>92700</v>
      </c>
    </row>
    <row r="10" spans="2:8" x14ac:dyDescent="0.3">
      <c r="B10" t="s">
        <v>144</v>
      </c>
      <c r="D10">
        <v>32</v>
      </c>
      <c r="E10" t="s">
        <v>16</v>
      </c>
      <c r="F10" s="1">
        <v>44713</v>
      </c>
      <c r="G10" t="s">
        <v>12</v>
      </c>
      <c r="H10">
        <v>91310</v>
      </c>
    </row>
    <row r="11" spans="2:8" x14ac:dyDescent="0.3">
      <c r="B11" t="s">
        <v>114</v>
      </c>
      <c r="C11" t="s">
        <v>15</v>
      </c>
      <c r="D11">
        <v>33</v>
      </c>
      <c r="E11" t="s">
        <v>16</v>
      </c>
      <c r="F11" s="1">
        <v>44324</v>
      </c>
      <c r="G11" t="s">
        <v>19</v>
      </c>
      <c r="H11">
        <v>74550</v>
      </c>
    </row>
    <row r="12" spans="2:8" x14ac:dyDescent="0.3">
      <c r="B12" t="s">
        <v>127</v>
      </c>
      <c r="C12" t="s">
        <v>15</v>
      </c>
      <c r="D12">
        <v>25</v>
      </c>
      <c r="E12" t="s">
        <v>13</v>
      </c>
      <c r="F12" s="1">
        <v>44665</v>
      </c>
      <c r="G12" t="s">
        <v>9</v>
      </c>
      <c r="H12">
        <v>109190</v>
      </c>
    </row>
    <row r="13" spans="2:8" x14ac:dyDescent="0.3">
      <c r="B13" t="s">
        <v>193</v>
      </c>
      <c r="C13" t="s">
        <v>8</v>
      </c>
      <c r="D13">
        <v>40</v>
      </c>
      <c r="E13" t="s">
        <v>16</v>
      </c>
      <c r="F13" s="1">
        <v>44320</v>
      </c>
      <c r="G13" t="s">
        <v>12</v>
      </c>
      <c r="H13">
        <v>104410</v>
      </c>
    </row>
    <row r="14" spans="2:8" x14ac:dyDescent="0.3">
      <c r="B14" t="s">
        <v>176</v>
      </c>
      <c r="C14" t="s">
        <v>15</v>
      </c>
      <c r="D14">
        <v>30</v>
      </c>
      <c r="E14" t="s">
        <v>16</v>
      </c>
      <c r="F14" s="1">
        <v>44544</v>
      </c>
      <c r="G14" t="s">
        <v>21</v>
      </c>
      <c r="H14">
        <v>96800</v>
      </c>
    </row>
    <row r="15" spans="2:8" x14ac:dyDescent="0.3">
      <c r="B15" t="s">
        <v>122</v>
      </c>
      <c r="C15" t="s">
        <v>15</v>
      </c>
      <c r="D15">
        <v>28</v>
      </c>
      <c r="E15" t="s">
        <v>13</v>
      </c>
      <c r="F15" s="1">
        <v>43980</v>
      </c>
      <c r="G15" t="s">
        <v>21</v>
      </c>
      <c r="H15">
        <v>48170</v>
      </c>
    </row>
    <row r="16" spans="2:8" x14ac:dyDescent="0.3">
      <c r="B16" t="s">
        <v>139</v>
      </c>
      <c r="C16" t="s">
        <v>15</v>
      </c>
      <c r="D16">
        <v>21</v>
      </c>
      <c r="E16" t="s">
        <v>16</v>
      </c>
      <c r="F16" s="1">
        <v>44042</v>
      </c>
      <c r="G16" t="s">
        <v>9</v>
      </c>
      <c r="H16">
        <v>37920</v>
      </c>
    </row>
    <row r="17" spans="2:8" x14ac:dyDescent="0.3">
      <c r="B17" t="s">
        <v>177</v>
      </c>
      <c r="C17" t="s">
        <v>15</v>
      </c>
      <c r="D17">
        <v>34</v>
      </c>
      <c r="E17" t="s">
        <v>16</v>
      </c>
      <c r="F17" s="1">
        <v>44642</v>
      </c>
      <c r="G17" t="s">
        <v>9</v>
      </c>
      <c r="H17">
        <v>112650</v>
      </c>
    </row>
    <row r="18" spans="2:8" x14ac:dyDescent="0.3">
      <c r="B18" t="s">
        <v>164</v>
      </c>
      <c r="C18" t="s">
        <v>8</v>
      </c>
      <c r="D18">
        <v>34</v>
      </c>
      <c r="E18" t="s">
        <v>24</v>
      </c>
      <c r="F18" s="1">
        <v>44660</v>
      </c>
      <c r="G18" t="s">
        <v>19</v>
      </c>
      <c r="H18">
        <v>49630</v>
      </c>
    </row>
    <row r="19" spans="2:8" x14ac:dyDescent="0.3">
      <c r="B19" t="s">
        <v>198</v>
      </c>
      <c r="C19" t="s">
        <v>15</v>
      </c>
      <c r="D19">
        <v>36</v>
      </c>
      <c r="E19" t="s">
        <v>16</v>
      </c>
      <c r="F19" s="1">
        <v>43958</v>
      </c>
      <c r="G19" t="s">
        <v>12</v>
      </c>
      <c r="H19">
        <v>118840</v>
      </c>
    </row>
    <row r="20" spans="2:8" x14ac:dyDescent="0.3">
      <c r="B20" t="s">
        <v>158</v>
      </c>
      <c r="C20" t="s">
        <v>15</v>
      </c>
      <c r="D20">
        <v>30</v>
      </c>
      <c r="E20" t="s">
        <v>16</v>
      </c>
      <c r="F20" s="1">
        <v>44789</v>
      </c>
      <c r="G20" t="s">
        <v>12</v>
      </c>
      <c r="H20">
        <v>69710</v>
      </c>
    </row>
    <row r="21" spans="2:8" x14ac:dyDescent="0.3">
      <c r="B21" t="s">
        <v>196</v>
      </c>
      <c r="C21" t="s">
        <v>15</v>
      </c>
      <c r="D21">
        <v>20</v>
      </c>
      <c r="E21" t="s">
        <v>16</v>
      </c>
      <c r="F21" s="1">
        <v>44683</v>
      </c>
      <c r="G21" t="s">
        <v>9</v>
      </c>
      <c r="H21">
        <v>79570</v>
      </c>
    </row>
    <row r="22" spans="2:8" x14ac:dyDescent="0.3">
      <c r="B22" t="s">
        <v>153</v>
      </c>
      <c r="C22" t="s">
        <v>8</v>
      </c>
      <c r="D22">
        <v>22</v>
      </c>
      <c r="E22" t="s">
        <v>13</v>
      </c>
      <c r="F22" s="1">
        <v>44388</v>
      </c>
      <c r="G22" t="s">
        <v>9</v>
      </c>
      <c r="H22">
        <v>76900</v>
      </c>
    </row>
    <row r="23" spans="2:8" x14ac:dyDescent="0.3">
      <c r="B23" t="s">
        <v>181</v>
      </c>
      <c r="C23" t="s">
        <v>15</v>
      </c>
      <c r="D23">
        <v>27</v>
      </c>
      <c r="E23" t="s">
        <v>16</v>
      </c>
      <c r="F23" s="1">
        <v>44073</v>
      </c>
      <c r="G23" t="s">
        <v>19</v>
      </c>
      <c r="H23">
        <v>54970</v>
      </c>
    </row>
    <row r="24" spans="2:8" x14ac:dyDescent="0.3">
      <c r="B24" t="s">
        <v>117</v>
      </c>
      <c r="C24" t="s">
        <v>15</v>
      </c>
      <c r="D24">
        <v>37</v>
      </c>
      <c r="E24" t="s">
        <v>24</v>
      </c>
      <c r="F24" s="1">
        <v>44277</v>
      </c>
      <c r="G24" t="s">
        <v>12</v>
      </c>
      <c r="H24">
        <v>88050</v>
      </c>
    </row>
    <row r="25" spans="2:8" x14ac:dyDescent="0.3">
      <c r="B25" t="s">
        <v>191</v>
      </c>
      <c r="C25" t="s">
        <v>15</v>
      </c>
      <c r="D25">
        <v>43</v>
      </c>
      <c r="E25" t="s">
        <v>16</v>
      </c>
      <c r="F25" s="1">
        <v>44558</v>
      </c>
      <c r="G25" t="s">
        <v>19</v>
      </c>
      <c r="H25">
        <v>36040</v>
      </c>
    </row>
    <row r="26" spans="2:8" x14ac:dyDescent="0.3">
      <c r="B26" t="s">
        <v>110</v>
      </c>
      <c r="C26" t="s">
        <v>8</v>
      </c>
      <c r="D26">
        <v>42</v>
      </c>
      <c r="E26" t="s">
        <v>10</v>
      </c>
      <c r="F26" s="1">
        <v>44718</v>
      </c>
      <c r="G26" t="s">
        <v>9</v>
      </c>
      <c r="H26">
        <v>75000</v>
      </c>
    </row>
    <row r="27" spans="2:8" x14ac:dyDescent="0.3">
      <c r="B27" t="s">
        <v>148</v>
      </c>
      <c r="C27" t="s">
        <v>15</v>
      </c>
      <c r="D27">
        <v>35</v>
      </c>
      <c r="E27" t="s">
        <v>16</v>
      </c>
      <c r="F27" s="1">
        <v>44666</v>
      </c>
      <c r="G27" t="s">
        <v>9</v>
      </c>
      <c r="H27">
        <v>40400</v>
      </c>
    </row>
    <row r="28" spans="2:8" x14ac:dyDescent="0.3">
      <c r="B28" t="s">
        <v>195</v>
      </c>
      <c r="C28" t="s">
        <v>15</v>
      </c>
      <c r="D28">
        <v>24</v>
      </c>
      <c r="E28" t="s">
        <v>16</v>
      </c>
      <c r="F28" s="1">
        <v>44625</v>
      </c>
      <c r="G28" t="s">
        <v>12</v>
      </c>
      <c r="H28">
        <v>100420</v>
      </c>
    </row>
    <row r="29" spans="2:8" x14ac:dyDescent="0.3">
      <c r="B29" t="s">
        <v>119</v>
      </c>
      <c r="C29" t="s">
        <v>8</v>
      </c>
      <c r="D29">
        <v>31</v>
      </c>
      <c r="E29" t="s">
        <v>16</v>
      </c>
      <c r="F29" s="1">
        <v>44604</v>
      </c>
      <c r="G29" t="s">
        <v>12</v>
      </c>
      <c r="H29">
        <v>58100</v>
      </c>
    </row>
    <row r="30" spans="2:8" x14ac:dyDescent="0.3">
      <c r="B30" t="s">
        <v>113</v>
      </c>
      <c r="C30" t="s">
        <v>8</v>
      </c>
      <c r="D30">
        <v>44</v>
      </c>
      <c r="E30" t="s">
        <v>16</v>
      </c>
      <c r="F30" s="1">
        <v>44985</v>
      </c>
      <c r="G30" t="s">
        <v>12</v>
      </c>
      <c r="H30">
        <v>114870</v>
      </c>
    </row>
    <row r="31" spans="2:8" x14ac:dyDescent="0.3">
      <c r="B31" t="s">
        <v>157</v>
      </c>
      <c r="C31" t="s">
        <v>8</v>
      </c>
      <c r="D31">
        <v>32</v>
      </c>
      <c r="E31" t="s">
        <v>16</v>
      </c>
      <c r="F31" s="1">
        <v>44549</v>
      </c>
      <c r="G31" t="s">
        <v>9</v>
      </c>
      <c r="H31">
        <v>41570</v>
      </c>
    </row>
    <row r="32" spans="2:8" x14ac:dyDescent="0.3">
      <c r="B32" t="s">
        <v>172</v>
      </c>
      <c r="C32" t="s">
        <v>8</v>
      </c>
      <c r="D32">
        <v>30</v>
      </c>
      <c r="E32" t="s">
        <v>16</v>
      </c>
      <c r="F32" s="1">
        <v>44800</v>
      </c>
      <c r="G32" t="s">
        <v>9</v>
      </c>
      <c r="H32">
        <v>112570</v>
      </c>
    </row>
    <row r="33" spans="2:8" x14ac:dyDescent="0.3">
      <c r="B33" t="s">
        <v>150</v>
      </c>
      <c r="C33" t="s">
        <v>15</v>
      </c>
      <c r="D33">
        <v>26</v>
      </c>
      <c r="E33" t="s">
        <v>16</v>
      </c>
      <c r="F33" s="1">
        <v>44164</v>
      </c>
      <c r="G33" t="s">
        <v>9</v>
      </c>
      <c r="H33">
        <v>47360</v>
      </c>
    </row>
    <row r="34" spans="2:8" x14ac:dyDescent="0.3">
      <c r="B34" t="s">
        <v>125</v>
      </c>
      <c r="C34" t="s">
        <v>8</v>
      </c>
      <c r="D34">
        <v>21</v>
      </c>
      <c r="E34" t="s">
        <v>16</v>
      </c>
      <c r="F34" s="1">
        <v>44256</v>
      </c>
      <c r="G34" t="s">
        <v>21</v>
      </c>
      <c r="H34">
        <v>65920</v>
      </c>
    </row>
    <row r="35" spans="2:8" x14ac:dyDescent="0.3">
      <c r="B35" t="s">
        <v>199</v>
      </c>
      <c r="C35" t="s">
        <v>8</v>
      </c>
      <c r="D35">
        <v>28</v>
      </c>
      <c r="E35" t="s">
        <v>16</v>
      </c>
      <c r="F35" s="1">
        <v>44571</v>
      </c>
      <c r="G35" t="s">
        <v>9</v>
      </c>
      <c r="H35">
        <v>99970</v>
      </c>
    </row>
    <row r="36" spans="2:8" x14ac:dyDescent="0.3">
      <c r="B36" t="s">
        <v>132</v>
      </c>
      <c r="C36" t="s">
        <v>8</v>
      </c>
      <c r="D36">
        <v>25</v>
      </c>
      <c r="E36" t="s">
        <v>13</v>
      </c>
      <c r="F36" s="1">
        <v>44633</v>
      </c>
      <c r="G36" t="s">
        <v>12</v>
      </c>
      <c r="H36">
        <v>80700</v>
      </c>
    </row>
    <row r="37" spans="2:8" x14ac:dyDescent="0.3">
      <c r="B37" t="s">
        <v>154</v>
      </c>
      <c r="C37" t="s">
        <v>15</v>
      </c>
      <c r="D37">
        <v>24</v>
      </c>
      <c r="E37" t="s">
        <v>24</v>
      </c>
      <c r="F37" s="1">
        <v>44375</v>
      </c>
      <c r="G37" t="s">
        <v>21</v>
      </c>
      <c r="H37">
        <v>52610</v>
      </c>
    </row>
    <row r="38" spans="2:8" x14ac:dyDescent="0.3">
      <c r="B38" t="s">
        <v>179</v>
      </c>
      <c r="C38" t="s">
        <v>15</v>
      </c>
      <c r="D38">
        <v>29</v>
      </c>
      <c r="E38" t="s">
        <v>24</v>
      </c>
      <c r="F38" s="1">
        <v>44119</v>
      </c>
      <c r="G38" t="s">
        <v>12</v>
      </c>
      <c r="H38">
        <v>112110</v>
      </c>
    </row>
    <row r="39" spans="2:8" x14ac:dyDescent="0.3">
      <c r="B39" t="s">
        <v>151</v>
      </c>
      <c r="C39" t="s">
        <v>8</v>
      </c>
      <c r="D39">
        <v>27</v>
      </c>
      <c r="E39" t="s">
        <v>16</v>
      </c>
      <c r="F39" s="1">
        <v>44061</v>
      </c>
      <c r="G39" t="s">
        <v>56</v>
      </c>
      <c r="H39">
        <v>119110</v>
      </c>
    </row>
    <row r="40" spans="2:8" x14ac:dyDescent="0.3">
      <c r="B40" t="s">
        <v>149</v>
      </c>
      <c r="C40" t="s">
        <v>15</v>
      </c>
      <c r="D40">
        <v>22</v>
      </c>
      <c r="E40" t="s">
        <v>13</v>
      </c>
      <c r="F40" s="1">
        <v>44384</v>
      </c>
      <c r="G40" t="s">
        <v>19</v>
      </c>
      <c r="H40">
        <v>112780</v>
      </c>
    </row>
    <row r="41" spans="2:8" x14ac:dyDescent="0.3">
      <c r="B41" t="s">
        <v>174</v>
      </c>
      <c r="C41" t="s">
        <v>8</v>
      </c>
      <c r="D41">
        <v>36</v>
      </c>
      <c r="E41" t="s">
        <v>16</v>
      </c>
      <c r="F41" s="1">
        <v>44023</v>
      </c>
      <c r="G41" t="s">
        <v>9</v>
      </c>
      <c r="H41">
        <v>114890</v>
      </c>
    </row>
    <row r="42" spans="2:8" x14ac:dyDescent="0.3">
      <c r="B42" t="s">
        <v>145</v>
      </c>
      <c r="C42" t="s">
        <v>15</v>
      </c>
      <c r="D42">
        <v>27</v>
      </c>
      <c r="E42" t="s">
        <v>16</v>
      </c>
      <c r="F42" s="1">
        <v>44506</v>
      </c>
      <c r="G42" t="s">
        <v>21</v>
      </c>
      <c r="H42">
        <v>48980</v>
      </c>
    </row>
    <row r="43" spans="2:8" x14ac:dyDescent="0.3">
      <c r="B43" t="s">
        <v>169</v>
      </c>
      <c r="C43" t="s">
        <v>15</v>
      </c>
      <c r="D43">
        <v>21</v>
      </c>
      <c r="E43" t="s">
        <v>16</v>
      </c>
      <c r="F43" s="1">
        <v>44180</v>
      </c>
      <c r="G43" t="s">
        <v>56</v>
      </c>
      <c r="H43">
        <v>75880</v>
      </c>
    </row>
    <row r="44" spans="2:8" x14ac:dyDescent="0.3">
      <c r="B44" t="s">
        <v>166</v>
      </c>
      <c r="C44" t="s">
        <v>8</v>
      </c>
      <c r="D44">
        <v>28</v>
      </c>
      <c r="E44" t="s">
        <v>16</v>
      </c>
      <c r="F44" s="1">
        <v>44296</v>
      </c>
      <c r="G44" t="s">
        <v>19</v>
      </c>
      <c r="H44">
        <v>53240</v>
      </c>
    </row>
    <row r="45" spans="2:8" x14ac:dyDescent="0.3">
      <c r="B45" t="s">
        <v>121</v>
      </c>
      <c r="C45" t="s">
        <v>8</v>
      </c>
      <c r="D45">
        <v>34</v>
      </c>
      <c r="E45" t="s">
        <v>16</v>
      </c>
      <c r="F45" s="1">
        <v>44397</v>
      </c>
      <c r="G45" t="s">
        <v>21</v>
      </c>
      <c r="H45">
        <v>85000</v>
      </c>
    </row>
    <row r="46" spans="2:8" x14ac:dyDescent="0.3">
      <c r="B46" t="s">
        <v>178</v>
      </c>
      <c r="C46" t="s">
        <v>8</v>
      </c>
      <c r="D46">
        <v>21</v>
      </c>
      <c r="E46" t="s">
        <v>16</v>
      </c>
      <c r="F46" s="1">
        <v>44619</v>
      </c>
      <c r="G46" t="s">
        <v>12</v>
      </c>
      <c r="H46">
        <v>33920</v>
      </c>
    </row>
    <row r="47" spans="2:8" x14ac:dyDescent="0.3">
      <c r="B47" t="s">
        <v>187</v>
      </c>
      <c r="C47" t="s">
        <v>8</v>
      </c>
      <c r="D47">
        <v>33</v>
      </c>
      <c r="E47" t="s">
        <v>16</v>
      </c>
      <c r="F47" s="1">
        <v>44253</v>
      </c>
      <c r="G47" t="s">
        <v>12</v>
      </c>
      <c r="H47">
        <v>75280</v>
      </c>
    </row>
    <row r="48" spans="2:8" x14ac:dyDescent="0.3">
      <c r="B48" t="s">
        <v>129</v>
      </c>
      <c r="C48" t="s">
        <v>8</v>
      </c>
      <c r="D48">
        <v>34</v>
      </c>
      <c r="E48" t="s">
        <v>16</v>
      </c>
      <c r="F48" s="1">
        <v>44594</v>
      </c>
      <c r="G48" t="s">
        <v>21</v>
      </c>
      <c r="H48">
        <v>58940</v>
      </c>
    </row>
    <row r="49" spans="2:8" x14ac:dyDescent="0.3">
      <c r="B49" t="s">
        <v>135</v>
      </c>
      <c r="C49" t="s">
        <v>8</v>
      </c>
      <c r="D49">
        <v>28</v>
      </c>
      <c r="E49" t="s">
        <v>16</v>
      </c>
      <c r="F49" s="1">
        <v>44425</v>
      </c>
      <c r="G49" t="s">
        <v>9</v>
      </c>
      <c r="H49">
        <v>104770</v>
      </c>
    </row>
    <row r="50" spans="2:8" x14ac:dyDescent="0.3">
      <c r="B50" t="s">
        <v>124</v>
      </c>
      <c r="C50" t="s">
        <v>15</v>
      </c>
      <c r="D50">
        <v>21</v>
      </c>
      <c r="E50" t="s">
        <v>16</v>
      </c>
      <c r="F50" s="1">
        <v>44701</v>
      </c>
      <c r="G50" t="s">
        <v>9</v>
      </c>
      <c r="H50">
        <v>57090</v>
      </c>
    </row>
    <row r="51" spans="2:8" x14ac:dyDescent="0.3">
      <c r="B51" t="s">
        <v>159</v>
      </c>
      <c r="C51" t="s">
        <v>15</v>
      </c>
      <c r="D51">
        <v>27</v>
      </c>
      <c r="E51" t="s">
        <v>13</v>
      </c>
      <c r="F51" s="1">
        <v>44174</v>
      </c>
      <c r="G51" t="s">
        <v>21</v>
      </c>
      <c r="H51">
        <v>91650</v>
      </c>
    </row>
    <row r="52" spans="2:8" x14ac:dyDescent="0.3">
      <c r="B52" t="s">
        <v>182</v>
      </c>
      <c r="C52" t="s">
        <v>15</v>
      </c>
      <c r="D52">
        <v>42</v>
      </c>
      <c r="E52" t="s">
        <v>24</v>
      </c>
      <c r="F52" s="1">
        <v>44670</v>
      </c>
      <c r="G52" t="s">
        <v>21</v>
      </c>
      <c r="H52">
        <v>70270</v>
      </c>
    </row>
    <row r="53" spans="2:8" x14ac:dyDescent="0.3">
      <c r="B53" t="s">
        <v>128</v>
      </c>
      <c r="C53" t="s">
        <v>8</v>
      </c>
      <c r="D53">
        <v>28</v>
      </c>
      <c r="E53" t="s">
        <v>16</v>
      </c>
      <c r="F53" s="1">
        <v>44124</v>
      </c>
      <c r="G53" t="s">
        <v>21</v>
      </c>
      <c r="H53">
        <v>75970</v>
      </c>
    </row>
    <row r="54" spans="2:8" x14ac:dyDescent="0.3">
      <c r="B54" t="s">
        <v>111</v>
      </c>
      <c r="D54">
        <v>27</v>
      </c>
      <c r="E54" t="s">
        <v>13</v>
      </c>
      <c r="F54" s="1">
        <v>44212</v>
      </c>
      <c r="G54" t="s">
        <v>12</v>
      </c>
      <c r="H54">
        <v>90700</v>
      </c>
    </row>
    <row r="55" spans="2:8" x14ac:dyDescent="0.3">
      <c r="B55" t="s">
        <v>130</v>
      </c>
      <c r="C55" t="s">
        <v>15</v>
      </c>
      <c r="D55">
        <v>30</v>
      </c>
      <c r="E55" t="s">
        <v>16</v>
      </c>
      <c r="F55" s="1">
        <v>44607</v>
      </c>
      <c r="G55" t="s">
        <v>9</v>
      </c>
      <c r="H55">
        <v>60570</v>
      </c>
    </row>
    <row r="56" spans="2:8" x14ac:dyDescent="0.3">
      <c r="B56" t="s">
        <v>133</v>
      </c>
      <c r="C56" t="s">
        <v>15</v>
      </c>
      <c r="D56">
        <v>33</v>
      </c>
      <c r="E56" t="s">
        <v>16</v>
      </c>
      <c r="F56" s="1">
        <v>44103</v>
      </c>
      <c r="G56" t="s">
        <v>9</v>
      </c>
      <c r="H56">
        <v>115920</v>
      </c>
    </row>
    <row r="57" spans="2:8" x14ac:dyDescent="0.3">
      <c r="B57" t="s">
        <v>185</v>
      </c>
      <c r="C57" t="s">
        <v>8</v>
      </c>
      <c r="D57">
        <v>33</v>
      </c>
      <c r="E57" t="s">
        <v>16</v>
      </c>
      <c r="F57" s="1">
        <v>44006</v>
      </c>
      <c r="G57" t="s">
        <v>21</v>
      </c>
      <c r="H57">
        <v>65360</v>
      </c>
    </row>
    <row r="58" spans="2:8" x14ac:dyDescent="0.3">
      <c r="B58" t="s">
        <v>115</v>
      </c>
      <c r="D58">
        <v>30</v>
      </c>
      <c r="E58" t="s">
        <v>16</v>
      </c>
      <c r="F58" s="1">
        <v>44535</v>
      </c>
      <c r="G58" t="s">
        <v>21</v>
      </c>
      <c r="H58">
        <v>64000</v>
      </c>
    </row>
    <row r="59" spans="2:8" x14ac:dyDescent="0.3">
      <c r="B59" t="s">
        <v>194</v>
      </c>
      <c r="C59" t="s">
        <v>8</v>
      </c>
      <c r="D59">
        <v>34</v>
      </c>
      <c r="E59" t="s">
        <v>16</v>
      </c>
      <c r="F59" s="1">
        <v>44383</v>
      </c>
      <c r="G59" t="s">
        <v>21</v>
      </c>
      <c r="H59">
        <v>92450</v>
      </c>
    </row>
    <row r="60" spans="2:8" x14ac:dyDescent="0.3">
      <c r="B60" t="s">
        <v>112</v>
      </c>
      <c r="C60" t="s">
        <v>15</v>
      </c>
      <c r="D60">
        <v>31</v>
      </c>
      <c r="E60" t="s">
        <v>16</v>
      </c>
      <c r="F60" s="1">
        <v>44450</v>
      </c>
      <c r="G60" t="s">
        <v>12</v>
      </c>
      <c r="H60">
        <v>48950</v>
      </c>
    </row>
    <row r="61" spans="2:8" x14ac:dyDescent="0.3">
      <c r="B61" t="s">
        <v>184</v>
      </c>
      <c r="C61" t="s">
        <v>8</v>
      </c>
      <c r="D61">
        <v>27</v>
      </c>
      <c r="E61" t="s">
        <v>16</v>
      </c>
      <c r="F61" s="1">
        <v>44625</v>
      </c>
      <c r="G61" t="s">
        <v>12</v>
      </c>
      <c r="H61">
        <v>83750</v>
      </c>
    </row>
    <row r="62" spans="2:8" x14ac:dyDescent="0.3">
      <c r="B62" t="s">
        <v>165</v>
      </c>
      <c r="C62" t="s">
        <v>8</v>
      </c>
      <c r="D62">
        <v>40</v>
      </c>
      <c r="E62" t="s">
        <v>16</v>
      </c>
      <c r="F62" s="1">
        <v>44276</v>
      </c>
      <c r="G62" t="s">
        <v>12</v>
      </c>
      <c r="H62">
        <v>87620</v>
      </c>
    </row>
    <row r="63" spans="2:8" x14ac:dyDescent="0.3">
      <c r="B63" t="s">
        <v>183</v>
      </c>
      <c r="C63" t="s">
        <v>8</v>
      </c>
      <c r="D63">
        <v>20</v>
      </c>
      <c r="E63" t="s">
        <v>24</v>
      </c>
      <c r="F63" s="1">
        <v>44476</v>
      </c>
      <c r="G63" t="s">
        <v>19</v>
      </c>
      <c r="H63">
        <v>68900</v>
      </c>
    </row>
    <row r="64" spans="2:8" x14ac:dyDescent="0.3">
      <c r="B64" t="s">
        <v>156</v>
      </c>
      <c r="C64" t="s">
        <v>15</v>
      </c>
      <c r="D64">
        <v>32</v>
      </c>
      <c r="E64" t="s">
        <v>16</v>
      </c>
      <c r="F64" s="1">
        <v>44403</v>
      </c>
      <c r="G64" t="s">
        <v>19</v>
      </c>
      <c r="H64">
        <v>53540</v>
      </c>
    </row>
    <row r="65" spans="2:8" x14ac:dyDescent="0.3">
      <c r="B65" t="s">
        <v>171</v>
      </c>
      <c r="C65" t="s">
        <v>15</v>
      </c>
      <c r="D65">
        <v>28</v>
      </c>
      <c r="E65" t="s">
        <v>42</v>
      </c>
      <c r="F65" s="1">
        <v>44758</v>
      </c>
      <c r="G65" t="s">
        <v>19</v>
      </c>
      <c r="H65">
        <v>43510</v>
      </c>
    </row>
    <row r="66" spans="2:8" x14ac:dyDescent="0.3">
      <c r="B66" t="s">
        <v>126</v>
      </c>
      <c r="C66" t="s">
        <v>8</v>
      </c>
      <c r="D66">
        <v>38</v>
      </c>
      <c r="E66" t="s">
        <v>10</v>
      </c>
      <c r="F66" s="1">
        <v>44316</v>
      </c>
      <c r="G66" t="s">
        <v>19</v>
      </c>
      <c r="H66">
        <v>109160</v>
      </c>
    </row>
    <row r="67" spans="2:8" x14ac:dyDescent="0.3">
      <c r="B67" t="s">
        <v>197</v>
      </c>
      <c r="C67" t="s">
        <v>15</v>
      </c>
      <c r="D67">
        <v>40</v>
      </c>
      <c r="E67" t="s">
        <v>16</v>
      </c>
      <c r="F67" s="1">
        <v>44204</v>
      </c>
      <c r="G67" t="s">
        <v>9</v>
      </c>
      <c r="H67">
        <v>99750</v>
      </c>
    </row>
    <row r="68" spans="2:8" x14ac:dyDescent="0.3">
      <c r="B68" t="s">
        <v>123</v>
      </c>
      <c r="C68" t="s">
        <v>8</v>
      </c>
      <c r="D68">
        <v>31</v>
      </c>
      <c r="E68" t="s">
        <v>16</v>
      </c>
      <c r="F68" s="1">
        <v>44084</v>
      </c>
      <c r="G68" t="s">
        <v>12</v>
      </c>
      <c r="H68">
        <v>41980</v>
      </c>
    </row>
    <row r="69" spans="2:8" x14ac:dyDescent="0.3">
      <c r="B69" t="s">
        <v>186</v>
      </c>
      <c r="C69" t="s">
        <v>15</v>
      </c>
      <c r="D69">
        <v>36</v>
      </c>
      <c r="E69" t="s">
        <v>16</v>
      </c>
      <c r="F69" s="1">
        <v>44272</v>
      </c>
      <c r="G69" t="s">
        <v>21</v>
      </c>
      <c r="H69">
        <v>71380</v>
      </c>
    </row>
    <row r="70" spans="2:8" x14ac:dyDescent="0.3">
      <c r="B70" t="s">
        <v>190</v>
      </c>
      <c r="C70" t="s">
        <v>15</v>
      </c>
      <c r="D70">
        <v>27</v>
      </c>
      <c r="E70" t="s">
        <v>42</v>
      </c>
      <c r="F70" s="1">
        <v>44547</v>
      </c>
      <c r="G70" t="s">
        <v>9</v>
      </c>
      <c r="H70">
        <v>113280</v>
      </c>
    </row>
    <row r="71" spans="2:8" x14ac:dyDescent="0.3">
      <c r="B71" t="s">
        <v>180</v>
      </c>
      <c r="C71" t="s">
        <v>8</v>
      </c>
      <c r="D71">
        <v>33</v>
      </c>
      <c r="E71" t="s">
        <v>16</v>
      </c>
      <c r="F71" s="1">
        <v>44747</v>
      </c>
      <c r="G71" t="s">
        <v>21</v>
      </c>
      <c r="H71">
        <v>86570</v>
      </c>
    </row>
    <row r="72" spans="2:8" x14ac:dyDescent="0.3">
      <c r="B72" t="s">
        <v>138</v>
      </c>
      <c r="C72" t="s">
        <v>15</v>
      </c>
      <c r="D72">
        <v>26</v>
      </c>
      <c r="E72" t="s">
        <v>16</v>
      </c>
      <c r="F72" s="1">
        <v>44350</v>
      </c>
      <c r="G72" t="s">
        <v>9</v>
      </c>
      <c r="H72">
        <v>53540</v>
      </c>
    </row>
    <row r="73" spans="2:8" x14ac:dyDescent="0.3">
      <c r="B73" t="s">
        <v>189</v>
      </c>
      <c r="C73" t="s">
        <v>15</v>
      </c>
      <c r="D73">
        <v>37</v>
      </c>
      <c r="E73" t="s">
        <v>16</v>
      </c>
      <c r="F73" s="1">
        <v>44640</v>
      </c>
      <c r="G73" t="s">
        <v>12</v>
      </c>
      <c r="H73">
        <v>69070</v>
      </c>
    </row>
    <row r="74" spans="2:8" x14ac:dyDescent="0.3">
      <c r="B74" t="s">
        <v>120</v>
      </c>
      <c r="C74" t="s">
        <v>8</v>
      </c>
      <c r="D74">
        <v>30</v>
      </c>
      <c r="E74" t="s">
        <v>24</v>
      </c>
      <c r="F74" s="1">
        <v>44328</v>
      </c>
      <c r="G74" t="s">
        <v>21</v>
      </c>
      <c r="H74">
        <v>67910</v>
      </c>
    </row>
    <row r="75" spans="2:8" x14ac:dyDescent="0.3">
      <c r="B75" t="s">
        <v>118</v>
      </c>
      <c r="C75" t="s">
        <v>15</v>
      </c>
      <c r="D75">
        <v>30</v>
      </c>
      <c r="E75" t="s">
        <v>16</v>
      </c>
      <c r="F75" s="1">
        <v>44214</v>
      </c>
      <c r="G75" t="s">
        <v>12</v>
      </c>
      <c r="H75">
        <v>69120</v>
      </c>
    </row>
    <row r="76" spans="2:8" x14ac:dyDescent="0.3">
      <c r="B76" t="s">
        <v>131</v>
      </c>
      <c r="C76" t="s">
        <v>8</v>
      </c>
      <c r="D76">
        <v>34</v>
      </c>
      <c r="E76" t="s">
        <v>16</v>
      </c>
      <c r="F76" s="1">
        <v>44550</v>
      </c>
      <c r="G76" t="s">
        <v>21</v>
      </c>
      <c r="H76">
        <v>60130</v>
      </c>
    </row>
    <row r="77" spans="2:8" x14ac:dyDescent="0.3">
      <c r="B77" t="s">
        <v>160</v>
      </c>
      <c r="C77" t="s">
        <v>15</v>
      </c>
      <c r="D77">
        <v>23</v>
      </c>
      <c r="E77" t="s">
        <v>16</v>
      </c>
      <c r="F77" s="1">
        <v>44378</v>
      </c>
      <c r="G77" t="s">
        <v>9</v>
      </c>
      <c r="H77">
        <v>106460</v>
      </c>
    </row>
    <row r="78" spans="2:8" x14ac:dyDescent="0.3">
      <c r="B78" t="s">
        <v>147</v>
      </c>
      <c r="C78" t="s">
        <v>8</v>
      </c>
      <c r="D78">
        <v>37</v>
      </c>
      <c r="E78" t="s">
        <v>16</v>
      </c>
      <c r="F78" s="1">
        <v>44389</v>
      </c>
      <c r="G78" t="s">
        <v>56</v>
      </c>
      <c r="H78">
        <v>118100</v>
      </c>
    </row>
    <row r="79" spans="2:8" x14ac:dyDescent="0.3">
      <c r="B79" t="s">
        <v>163</v>
      </c>
      <c r="C79" t="s">
        <v>8</v>
      </c>
      <c r="D79">
        <v>36</v>
      </c>
      <c r="E79" t="s">
        <v>16</v>
      </c>
      <c r="F79" s="1">
        <v>44468</v>
      </c>
      <c r="G79" t="s">
        <v>9</v>
      </c>
      <c r="H79">
        <v>78390</v>
      </c>
    </row>
    <row r="80" spans="2:8" x14ac:dyDescent="0.3">
      <c r="B80" t="s">
        <v>146</v>
      </c>
      <c r="C80" t="s">
        <v>8</v>
      </c>
      <c r="D80">
        <v>30</v>
      </c>
      <c r="E80" t="s">
        <v>16</v>
      </c>
      <c r="F80" s="1">
        <v>44789</v>
      </c>
      <c r="G80" t="s">
        <v>9</v>
      </c>
      <c r="H80">
        <v>114180</v>
      </c>
    </row>
    <row r="81" spans="2:8" x14ac:dyDescent="0.3">
      <c r="B81" t="s">
        <v>188</v>
      </c>
      <c r="C81" t="s">
        <v>8</v>
      </c>
      <c r="D81">
        <v>28</v>
      </c>
      <c r="E81" t="s">
        <v>16</v>
      </c>
      <c r="F81" s="1">
        <v>44590</v>
      </c>
      <c r="G81" t="s">
        <v>9</v>
      </c>
      <c r="H81">
        <v>104120</v>
      </c>
    </row>
    <row r="82" spans="2:8" x14ac:dyDescent="0.3">
      <c r="B82" t="s">
        <v>137</v>
      </c>
      <c r="C82" t="s">
        <v>15</v>
      </c>
      <c r="D82">
        <v>30</v>
      </c>
      <c r="E82" t="s">
        <v>16</v>
      </c>
      <c r="F82" s="1">
        <v>44640</v>
      </c>
      <c r="G82" t="s">
        <v>9</v>
      </c>
      <c r="H82">
        <v>67950</v>
      </c>
    </row>
    <row r="83" spans="2:8" x14ac:dyDescent="0.3">
      <c r="B83" t="s">
        <v>136</v>
      </c>
      <c r="C83" t="s">
        <v>8</v>
      </c>
      <c r="D83">
        <v>29</v>
      </c>
      <c r="E83" t="s">
        <v>16</v>
      </c>
      <c r="F83" s="1">
        <v>43962</v>
      </c>
      <c r="G83" t="s">
        <v>12</v>
      </c>
      <c r="H83">
        <v>34980</v>
      </c>
    </row>
    <row r="84" spans="2:8" x14ac:dyDescent="0.3">
      <c r="B84" t="s">
        <v>152</v>
      </c>
      <c r="C84" t="s">
        <v>8</v>
      </c>
      <c r="D84">
        <v>24</v>
      </c>
      <c r="E84" t="s">
        <v>16</v>
      </c>
      <c r="F84" s="1">
        <v>44087</v>
      </c>
      <c r="G84" t="s">
        <v>12</v>
      </c>
      <c r="H84">
        <v>62780</v>
      </c>
    </row>
    <row r="85" spans="2:8" x14ac:dyDescent="0.3">
      <c r="B85" t="s">
        <v>116</v>
      </c>
      <c r="C85" t="s">
        <v>15</v>
      </c>
      <c r="D85">
        <v>20</v>
      </c>
      <c r="E85" t="s">
        <v>16</v>
      </c>
      <c r="F85" s="1">
        <v>44397</v>
      </c>
      <c r="G85" t="s">
        <v>12</v>
      </c>
      <c r="H85">
        <v>107700</v>
      </c>
    </row>
    <row r="86" spans="2:8" x14ac:dyDescent="0.3">
      <c r="B86" t="s">
        <v>167</v>
      </c>
      <c r="C86" t="s">
        <v>15</v>
      </c>
      <c r="D86">
        <v>25</v>
      </c>
      <c r="E86" t="s">
        <v>16</v>
      </c>
      <c r="F86" s="1">
        <v>44322</v>
      </c>
      <c r="G86" t="s">
        <v>19</v>
      </c>
      <c r="H86">
        <v>65700</v>
      </c>
    </row>
    <row r="87" spans="2:8" x14ac:dyDescent="0.3">
      <c r="B87" t="s">
        <v>134</v>
      </c>
      <c r="C87" t="s">
        <v>8</v>
      </c>
      <c r="D87">
        <v>33</v>
      </c>
      <c r="E87" t="s">
        <v>42</v>
      </c>
      <c r="F87" s="1">
        <v>44313</v>
      </c>
      <c r="G87" t="s">
        <v>12</v>
      </c>
      <c r="H87">
        <v>75480</v>
      </c>
    </row>
    <row r="88" spans="2:8" x14ac:dyDescent="0.3">
      <c r="B88" t="s">
        <v>173</v>
      </c>
      <c r="C88" t="s">
        <v>15</v>
      </c>
      <c r="D88">
        <v>33</v>
      </c>
      <c r="E88" t="s">
        <v>16</v>
      </c>
      <c r="F88" s="1">
        <v>44448</v>
      </c>
      <c r="G88" t="s">
        <v>12</v>
      </c>
      <c r="H88">
        <v>53870</v>
      </c>
    </row>
    <row r="89" spans="2:8" x14ac:dyDescent="0.3">
      <c r="B89" t="s">
        <v>140</v>
      </c>
      <c r="C89" t="s">
        <v>8</v>
      </c>
      <c r="D89">
        <v>36</v>
      </c>
      <c r="E89" t="s">
        <v>16</v>
      </c>
      <c r="F89" s="1">
        <v>44433</v>
      </c>
      <c r="G89" t="s">
        <v>19</v>
      </c>
      <c r="H89">
        <v>78540</v>
      </c>
    </row>
    <row r="90" spans="2:8" x14ac:dyDescent="0.3">
      <c r="B90" t="s">
        <v>192</v>
      </c>
      <c r="C90" t="s">
        <v>15</v>
      </c>
      <c r="D90">
        <v>19</v>
      </c>
      <c r="E90" t="s">
        <v>16</v>
      </c>
      <c r="F90" s="1">
        <v>44218</v>
      </c>
      <c r="G90" t="s">
        <v>9</v>
      </c>
      <c r="H90">
        <v>58960</v>
      </c>
    </row>
    <row r="91" spans="2:8" x14ac:dyDescent="0.3">
      <c r="B91" t="s">
        <v>161</v>
      </c>
      <c r="C91" t="s">
        <v>15</v>
      </c>
      <c r="D91">
        <v>46</v>
      </c>
      <c r="E91" t="s">
        <v>16</v>
      </c>
      <c r="F91" s="1">
        <v>44697</v>
      </c>
      <c r="G91" t="s">
        <v>9</v>
      </c>
      <c r="H91">
        <v>70610</v>
      </c>
    </row>
    <row r="92" spans="2:8" x14ac:dyDescent="0.3">
      <c r="B92" t="s">
        <v>170</v>
      </c>
      <c r="C92" t="s">
        <v>15</v>
      </c>
      <c r="D92">
        <v>33</v>
      </c>
      <c r="E92" t="s">
        <v>16</v>
      </c>
      <c r="F92" s="1">
        <v>44181</v>
      </c>
      <c r="G92" t="s">
        <v>21</v>
      </c>
      <c r="H92">
        <v>59430</v>
      </c>
    </row>
    <row r="93" spans="2:8" x14ac:dyDescent="0.3">
      <c r="B93" t="s">
        <v>143</v>
      </c>
      <c r="C93" t="s">
        <v>15</v>
      </c>
      <c r="D93">
        <v>33</v>
      </c>
      <c r="E93" t="s">
        <v>13</v>
      </c>
      <c r="F93" s="1">
        <v>44640</v>
      </c>
      <c r="G93" t="s">
        <v>9</v>
      </c>
      <c r="H93">
        <v>48530</v>
      </c>
    </row>
    <row r="94" spans="2:8" x14ac:dyDescent="0.3">
      <c r="B94" t="s">
        <v>162</v>
      </c>
      <c r="C94" t="s">
        <v>8</v>
      </c>
      <c r="D94">
        <v>33</v>
      </c>
      <c r="E94" t="s">
        <v>16</v>
      </c>
      <c r="F94" s="1">
        <v>44129</v>
      </c>
      <c r="G94" t="s">
        <v>12</v>
      </c>
      <c r="H94">
        <v>96140</v>
      </c>
    </row>
    <row r="95" spans="2:8" x14ac:dyDescent="0.3">
      <c r="B95" t="s">
        <v>155</v>
      </c>
      <c r="C95" t="s">
        <v>15</v>
      </c>
      <c r="D95">
        <v>20</v>
      </c>
      <c r="E95" t="s">
        <v>16</v>
      </c>
      <c r="F95" s="1">
        <v>44122</v>
      </c>
      <c r="G95" t="s">
        <v>12</v>
      </c>
      <c r="H95">
        <v>112650</v>
      </c>
    </row>
    <row r="96" spans="2:8" x14ac:dyDescent="0.3">
      <c r="B96" t="s">
        <v>175</v>
      </c>
      <c r="C96" t="s">
        <v>8</v>
      </c>
      <c r="D96">
        <v>32</v>
      </c>
      <c r="E96" t="s">
        <v>13</v>
      </c>
      <c r="F96" s="1">
        <v>44293</v>
      </c>
      <c r="G96" t="s">
        <v>12</v>
      </c>
      <c r="H96">
        <v>43840</v>
      </c>
    </row>
    <row r="97" spans="2:8" x14ac:dyDescent="0.3">
      <c r="B97" t="s">
        <v>142</v>
      </c>
      <c r="C97" t="s">
        <v>15</v>
      </c>
      <c r="D97">
        <v>31</v>
      </c>
      <c r="E97" t="s">
        <v>16</v>
      </c>
      <c r="F97" s="1">
        <v>44663</v>
      </c>
      <c r="G97" t="s">
        <v>9</v>
      </c>
      <c r="H97">
        <v>103550</v>
      </c>
    </row>
    <row r="98" spans="2:8" x14ac:dyDescent="0.3">
      <c r="B98" t="s">
        <v>200</v>
      </c>
      <c r="C98" t="s">
        <v>8</v>
      </c>
      <c r="D98">
        <v>32</v>
      </c>
      <c r="E98" t="s">
        <v>16</v>
      </c>
      <c r="F98" s="1">
        <v>44339</v>
      </c>
      <c r="G98" t="s">
        <v>56</v>
      </c>
      <c r="H98">
        <v>45510</v>
      </c>
    </row>
    <row r="99" spans="2:8" x14ac:dyDescent="0.3">
      <c r="B99" t="s">
        <v>141</v>
      </c>
      <c r="D99">
        <v>37</v>
      </c>
      <c r="E99" t="s">
        <v>24</v>
      </c>
      <c r="F99" s="1">
        <v>44085</v>
      </c>
      <c r="G99" t="s">
        <v>21</v>
      </c>
      <c r="H99">
        <v>115440</v>
      </c>
    </row>
    <row r="100" spans="2:8" x14ac:dyDescent="0.3">
      <c r="B100" t="s">
        <v>201</v>
      </c>
      <c r="C100" t="s">
        <v>8</v>
      </c>
      <c r="D100">
        <v>38</v>
      </c>
      <c r="E100" t="s">
        <v>13</v>
      </c>
      <c r="F100" s="1">
        <v>44268</v>
      </c>
      <c r="G100" t="s">
        <v>19</v>
      </c>
      <c r="H100">
        <v>56870</v>
      </c>
    </row>
    <row r="101" spans="2:8" x14ac:dyDescent="0.3">
      <c r="B101" t="s">
        <v>168</v>
      </c>
      <c r="C101" t="s">
        <v>8</v>
      </c>
      <c r="D101">
        <v>25</v>
      </c>
      <c r="E101" t="s">
        <v>16</v>
      </c>
      <c r="F101" s="1">
        <v>44144</v>
      </c>
      <c r="G101" t="s">
        <v>19</v>
      </c>
      <c r="H101">
        <v>92700</v>
      </c>
    </row>
    <row r="102" spans="2:8" x14ac:dyDescent="0.3">
      <c r="B102" t="s">
        <v>144</v>
      </c>
      <c r="D102">
        <v>32</v>
      </c>
      <c r="E102" t="s">
        <v>16</v>
      </c>
      <c r="F102" s="1">
        <v>44713</v>
      </c>
      <c r="G102" t="s">
        <v>12</v>
      </c>
      <c r="H102">
        <v>91310</v>
      </c>
    </row>
    <row r="103" spans="2:8" x14ac:dyDescent="0.3">
      <c r="B103" t="s">
        <v>114</v>
      </c>
      <c r="C103" t="s">
        <v>15</v>
      </c>
      <c r="D103">
        <v>33</v>
      </c>
      <c r="E103" t="s">
        <v>16</v>
      </c>
      <c r="F103" s="1">
        <v>44324</v>
      </c>
      <c r="G103" t="s">
        <v>19</v>
      </c>
      <c r="H103">
        <v>74550</v>
      </c>
    </row>
    <row r="104" spans="2:8" x14ac:dyDescent="0.3">
      <c r="B104" t="s">
        <v>127</v>
      </c>
      <c r="C104" t="s">
        <v>15</v>
      </c>
      <c r="D104">
        <v>25</v>
      </c>
      <c r="E104" t="s">
        <v>13</v>
      </c>
      <c r="F104" s="1">
        <v>44665</v>
      </c>
      <c r="G104" t="s">
        <v>9</v>
      </c>
      <c r="H104">
        <v>109190</v>
      </c>
    </row>
    <row r="105" spans="2:8" x14ac:dyDescent="0.3">
      <c r="B105" t="s">
        <v>193</v>
      </c>
      <c r="C105" t="s">
        <v>8</v>
      </c>
      <c r="D105">
        <v>40</v>
      </c>
      <c r="E105" t="s">
        <v>16</v>
      </c>
      <c r="F105" s="1">
        <v>44320</v>
      </c>
      <c r="G105" t="s">
        <v>12</v>
      </c>
      <c r="H105">
        <v>104410</v>
      </c>
    </row>
    <row r="106" spans="2:8" x14ac:dyDescent="0.3">
      <c r="B106" t="s">
        <v>176</v>
      </c>
      <c r="C106" t="s">
        <v>15</v>
      </c>
      <c r="D106">
        <v>30</v>
      </c>
      <c r="E106" t="s">
        <v>16</v>
      </c>
      <c r="F106" s="1">
        <v>44544</v>
      </c>
      <c r="G106" t="s">
        <v>21</v>
      </c>
      <c r="H106">
        <v>96800</v>
      </c>
    </row>
    <row r="107" spans="2:8" x14ac:dyDescent="0.3">
      <c r="B107" t="s">
        <v>122</v>
      </c>
      <c r="C107" t="s">
        <v>15</v>
      </c>
      <c r="D107">
        <v>28</v>
      </c>
      <c r="E107" t="s">
        <v>13</v>
      </c>
      <c r="F107" s="1">
        <v>43980</v>
      </c>
      <c r="G107" t="s">
        <v>21</v>
      </c>
      <c r="H107">
        <v>48170</v>
      </c>
    </row>
    <row r="108" spans="2:8" x14ac:dyDescent="0.3">
      <c r="B108" t="s">
        <v>139</v>
      </c>
      <c r="C108" t="s">
        <v>15</v>
      </c>
      <c r="D108">
        <v>21</v>
      </c>
      <c r="E108" t="s">
        <v>16</v>
      </c>
      <c r="F108" s="1">
        <v>44042</v>
      </c>
      <c r="G108" t="s">
        <v>9</v>
      </c>
      <c r="H108">
        <v>37920</v>
      </c>
    </row>
    <row r="109" spans="2:8" x14ac:dyDescent="0.3">
      <c r="B109" t="s">
        <v>177</v>
      </c>
      <c r="C109" t="s">
        <v>15</v>
      </c>
      <c r="D109">
        <v>34</v>
      </c>
      <c r="E109" t="s">
        <v>16</v>
      </c>
      <c r="F109" s="1">
        <v>44642</v>
      </c>
      <c r="G109" t="s">
        <v>9</v>
      </c>
      <c r="H109">
        <v>112650</v>
      </c>
    </row>
    <row r="110" spans="2:8" x14ac:dyDescent="0.3">
      <c r="B110" t="s">
        <v>164</v>
      </c>
      <c r="C110" t="s">
        <v>8</v>
      </c>
      <c r="D110">
        <v>34</v>
      </c>
      <c r="E110" t="s">
        <v>24</v>
      </c>
      <c r="F110" s="1">
        <v>44660</v>
      </c>
      <c r="G110" t="s">
        <v>19</v>
      </c>
      <c r="H110">
        <v>49630</v>
      </c>
    </row>
    <row r="111" spans="2:8" x14ac:dyDescent="0.3">
      <c r="B111" t="s">
        <v>198</v>
      </c>
      <c r="C111" t="s">
        <v>15</v>
      </c>
      <c r="D111">
        <v>36</v>
      </c>
      <c r="E111" t="s">
        <v>16</v>
      </c>
      <c r="F111" s="1">
        <v>43958</v>
      </c>
      <c r="G111" t="s">
        <v>12</v>
      </c>
      <c r="H111">
        <v>118840</v>
      </c>
    </row>
    <row r="112" spans="2:8" x14ac:dyDescent="0.3">
      <c r="B112" t="s">
        <v>158</v>
      </c>
      <c r="C112" t="s">
        <v>15</v>
      </c>
      <c r="D112">
        <v>30</v>
      </c>
      <c r="E112" t="s">
        <v>16</v>
      </c>
      <c r="F112" s="1">
        <v>44789</v>
      </c>
      <c r="G112" t="s">
        <v>12</v>
      </c>
      <c r="H112">
        <v>69710</v>
      </c>
    </row>
    <row r="113" spans="2:8" x14ac:dyDescent="0.3">
      <c r="B113" t="s">
        <v>196</v>
      </c>
      <c r="C113" t="s">
        <v>15</v>
      </c>
      <c r="D113">
        <v>20</v>
      </c>
      <c r="E113" t="s">
        <v>16</v>
      </c>
      <c r="F113" s="1">
        <v>44683</v>
      </c>
      <c r="G113" t="s">
        <v>9</v>
      </c>
      <c r="H113">
        <v>79570</v>
      </c>
    </row>
    <row r="114" spans="2:8" x14ac:dyDescent="0.3">
      <c r="B114" t="s">
        <v>153</v>
      </c>
      <c r="C114" t="s">
        <v>8</v>
      </c>
      <c r="D114">
        <v>22</v>
      </c>
      <c r="E114" t="s">
        <v>13</v>
      </c>
      <c r="F114" s="1">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E2DB0-CB9E-4172-9DC6-2A2B3A8687D2}">
  <sheetPr>
    <tabColor theme="7"/>
  </sheetPr>
  <dimension ref="B4:T187"/>
  <sheetViews>
    <sheetView workbookViewId="0">
      <selection activeCell="L5" activeCellId="1" sqref="G5:G187 L5:L187"/>
    </sheetView>
  </sheetViews>
  <sheetFormatPr defaultRowHeight="14.4" x14ac:dyDescent="0.3"/>
  <cols>
    <col min="2" max="2" width="27.21875" bestFit="1" customWidth="1"/>
    <col min="3" max="3" width="9.33203125" bestFit="1" customWidth="1"/>
    <col min="4" max="4" width="13.33203125" bestFit="1" customWidth="1"/>
    <col min="5" max="5" width="6.44140625" bestFit="1" customWidth="1"/>
    <col min="6" max="6" width="13" bestFit="1" customWidth="1"/>
    <col min="7" max="7" width="11.44140625" bestFit="1" customWidth="1"/>
    <col min="8" max="8" width="13.109375" bestFit="1" customWidth="1"/>
    <col min="9" max="9" width="10" bestFit="1" customWidth="1"/>
    <col min="10" max="10" width="9.109375" bestFit="1" customWidth="1"/>
    <col min="11" max="11" width="8.44140625" bestFit="1" customWidth="1"/>
    <col min="12" max="12" width="13.21875" bestFit="1" customWidth="1"/>
    <col min="13" max="13" width="27.21875" bestFit="1" customWidth="1"/>
    <col min="14" max="14" width="13.109375" bestFit="1" customWidth="1"/>
    <col min="15" max="15" width="7" bestFit="1" customWidth="1"/>
    <col min="17" max="17" width="11.5546875" bestFit="1" customWidth="1"/>
  </cols>
  <sheetData>
    <row r="4" spans="2:12" x14ac:dyDescent="0.3">
      <c r="B4" t="s">
        <v>0</v>
      </c>
      <c r="C4" t="s">
        <v>1</v>
      </c>
      <c r="D4" t="s">
        <v>2</v>
      </c>
      <c r="E4" t="s">
        <v>3</v>
      </c>
      <c r="F4" s="2" t="s">
        <v>4</v>
      </c>
      <c r="G4" s="19" t="s">
        <v>5</v>
      </c>
      <c r="H4" t="s">
        <v>6</v>
      </c>
      <c r="I4" t="s">
        <v>202</v>
      </c>
      <c r="J4" s="3" t="s">
        <v>210</v>
      </c>
      <c r="K4" s="3" t="s">
        <v>232</v>
      </c>
      <c r="L4" t="s">
        <v>234</v>
      </c>
    </row>
    <row r="5" spans="2:12" x14ac:dyDescent="0.3">
      <c r="B5" t="s">
        <v>58</v>
      </c>
      <c r="C5" t="s">
        <v>15</v>
      </c>
      <c r="D5" t="s">
        <v>19</v>
      </c>
      <c r="E5">
        <v>22</v>
      </c>
      <c r="F5" s="2">
        <v>44446</v>
      </c>
      <c r="G5" s="19">
        <v>112780</v>
      </c>
      <c r="H5" t="s">
        <v>13</v>
      </c>
      <c r="I5" t="s">
        <v>203</v>
      </c>
      <c r="J5" s="3">
        <f ca="1">(TODAY()-Staff[[#This Row],[Date Joined]])/365</f>
        <v>2.3972602739726026</v>
      </c>
      <c r="K5" s="17">
        <f ca="1">IF(Staff[[#This Row],[Tenure]]&gt;2, 3%, 2%) * Staff[[#This Row],[Salary]]</f>
        <v>3383.4</v>
      </c>
      <c r="L5">
        <f>_xlfn.XLOOKUP(Staff[[#This Row],[Rating]],'Few Business Question'!$H$20:$H$24, 'Few Business Question'!$I$20:$I$24)</f>
        <v>4</v>
      </c>
    </row>
    <row r="6" spans="2:12" x14ac:dyDescent="0.3">
      <c r="B6" t="s">
        <v>70</v>
      </c>
      <c r="C6" t="s">
        <v>15</v>
      </c>
      <c r="D6" t="s">
        <v>9</v>
      </c>
      <c r="E6">
        <v>46</v>
      </c>
      <c r="F6" s="2">
        <v>44758</v>
      </c>
      <c r="G6" s="19">
        <v>70610</v>
      </c>
      <c r="H6" t="s">
        <v>16</v>
      </c>
      <c r="I6" t="s">
        <v>203</v>
      </c>
      <c r="J6" s="3">
        <f ca="1">(TODAY()-Staff[[#This Row],[Date Joined]])/365</f>
        <v>1.5424657534246575</v>
      </c>
      <c r="K6" s="17">
        <f ca="1">IF(Staff[[#This Row],[Tenure]]&gt;2, 3%, 2%) * Staff[[#This Row],[Salary]]</f>
        <v>1412.2</v>
      </c>
      <c r="L6">
        <f>_xlfn.XLOOKUP(Staff[[#This Row],[Rating]],'Few Business Question'!$H$20:$H$24, 'Few Business Question'!$I$20:$I$24)</f>
        <v>3</v>
      </c>
    </row>
    <row r="7" spans="2:12" x14ac:dyDescent="0.3">
      <c r="B7" t="s">
        <v>75</v>
      </c>
      <c r="C7" t="s">
        <v>8</v>
      </c>
      <c r="D7" t="s">
        <v>19</v>
      </c>
      <c r="E7">
        <v>28</v>
      </c>
      <c r="F7" s="2">
        <v>44357</v>
      </c>
      <c r="G7" s="19">
        <v>53240</v>
      </c>
      <c r="H7" t="s">
        <v>16</v>
      </c>
      <c r="I7" t="s">
        <v>203</v>
      </c>
      <c r="J7" s="3">
        <f ca="1">(TODAY()-Staff[[#This Row],[Date Joined]])/365</f>
        <v>2.6410958904109587</v>
      </c>
      <c r="K7" s="17">
        <f ca="1">IF(Staff[[#This Row],[Tenure]]&gt;2, 3%, 2%) * Staff[[#This Row],[Salary]]</f>
        <v>1597.2</v>
      </c>
      <c r="L7">
        <f>_xlfn.XLOOKUP(Staff[[#This Row],[Rating]],'Few Business Question'!$H$20:$H$24, 'Few Business Question'!$I$20:$I$24)</f>
        <v>3</v>
      </c>
    </row>
    <row r="8" spans="2:12" x14ac:dyDescent="0.3">
      <c r="B8" t="s">
        <v>49</v>
      </c>
      <c r="C8" t="s">
        <v>204</v>
      </c>
      <c r="D8" t="s">
        <v>21</v>
      </c>
      <c r="E8">
        <v>37</v>
      </c>
      <c r="F8" s="2">
        <v>44146</v>
      </c>
      <c r="G8" s="19">
        <v>115440</v>
      </c>
      <c r="H8" t="s">
        <v>24</v>
      </c>
      <c r="I8" t="s">
        <v>203</v>
      </c>
      <c r="J8" s="3">
        <f ca="1">(TODAY()-Staff[[#This Row],[Date Joined]])/365</f>
        <v>3.2191780821917808</v>
      </c>
      <c r="K8" s="17">
        <f ca="1">IF(Staff[[#This Row],[Tenure]]&gt;2, 3%, 2%) * Staff[[#This Row],[Salary]]</f>
        <v>3463.2</v>
      </c>
      <c r="L8">
        <f>_xlfn.XLOOKUP(Staff[[#This Row],[Rating]],'Few Business Question'!$H$20:$H$24, 'Few Business Question'!$I$20:$I$24)</f>
        <v>2</v>
      </c>
    </row>
    <row r="9" spans="2:12" x14ac:dyDescent="0.3">
      <c r="B9" t="s">
        <v>65</v>
      </c>
      <c r="C9" t="s">
        <v>15</v>
      </c>
      <c r="D9" t="s">
        <v>19</v>
      </c>
      <c r="E9">
        <v>32</v>
      </c>
      <c r="F9" s="2">
        <v>44465</v>
      </c>
      <c r="G9" s="19">
        <v>53540</v>
      </c>
      <c r="H9" t="s">
        <v>16</v>
      </c>
      <c r="I9" t="s">
        <v>203</v>
      </c>
      <c r="J9" s="3">
        <f ca="1">(TODAY()-Staff[[#This Row],[Date Joined]])/365</f>
        <v>2.3452054794520549</v>
      </c>
      <c r="K9" s="17">
        <f ca="1">IF(Staff[[#This Row],[Tenure]]&gt;2, 3%, 2%) * Staff[[#This Row],[Salary]]</f>
        <v>1606.2</v>
      </c>
      <c r="L9">
        <f>_xlfn.XLOOKUP(Staff[[#This Row],[Rating]],'Few Business Question'!$H$20:$H$24, 'Few Business Question'!$I$20:$I$24)</f>
        <v>3</v>
      </c>
    </row>
    <row r="10" spans="2:12" x14ac:dyDescent="0.3">
      <c r="B10" t="s">
        <v>81</v>
      </c>
      <c r="C10" t="s">
        <v>8</v>
      </c>
      <c r="D10" t="s">
        <v>9</v>
      </c>
      <c r="E10">
        <v>30</v>
      </c>
      <c r="F10" s="2">
        <v>44861</v>
      </c>
      <c r="G10" s="19">
        <v>112570</v>
      </c>
      <c r="H10" t="s">
        <v>16</v>
      </c>
      <c r="I10" t="s">
        <v>203</v>
      </c>
      <c r="J10" s="3">
        <f ca="1">(TODAY()-Staff[[#This Row],[Date Joined]])/365</f>
        <v>1.2602739726027397</v>
      </c>
      <c r="K10" s="17">
        <f ca="1">IF(Staff[[#This Row],[Tenure]]&gt;2, 3%, 2%) * Staff[[#This Row],[Salary]]</f>
        <v>2251.4</v>
      </c>
      <c r="L10">
        <f>_xlfn.XLOOKUP(Staff[[#This Row],[Rating]],'Few Business Question'!$H$20:$H$24, 'Few Business Question'!$I$20:$I$24)</f>
        <v>3</v>
      </c>
    </row>
    <row r="11" spans="2:12" x14ac:dyDescent="0.3">
      <c r="B11" t="s">
        <v>51</v>
      </c>
      <c r="C11" t="s">
        <v>15</v>
      </c>
      <c r="D11" t="s">
        <v>9</v>
      </c>
      <c r="E11">
        <v>33</v>
      </c>
      <c r="F11" s="2">
        <v>44701</v>
      </c>
      <c r="G11" s="19">
        <v>48530</v>
      </c>
      <c r="H11" t="s">
        <v>13</v>
      </c>
      <c r="I11" t="s">
        <v>203</v>
      </c>
      <c r="J11" s="3">
        <f ca="1">(TODAY()-Staff[[#This Row],[Date Joined]])/365</f>
        <v>1.6986301369863013</v>
      </c>
      <c r="K11" s="17">
        <f ca="1">IF(Staff[[#This Row],[Tenure]]&gt;2, 3%, 2%) * Staff[[#This Row],[Salary]]</f>
        <v>970.6</v>
      </c>
      <c r="L11">
        <f>_xlfn.XLOOKUP(Staff[[#This Row],[Rating]],'Few Business Question'!$H$20:$H$24, 'Few Business Question'!$I$20:$I$24)</f>
        <v>4</v>
      </c>
    </row>
    <row r="12" spans="2:12" x14ac:dyDescent="0.3">
      <c r="B12" t="s">
        <v>61</v>
      </c>
      <c r="C12" t="s">
        <v>8</v>
      </c>
      <c r="D12" t="s">
        <v>12</v>
      </c>
      <c r="E12">
        <v>24</v>
      </c>
      <c r="F12" s="2">
        <v>44148</v>
      </c>
      <c r="G12" s="19">
        <v>62780</v>
      </c>
      <c r="H12" t="s">
        <v>16</v>
      </c>
      <c r="I12" t="s">
        <v>203</v>
      </c>
      <c r="J12" s="3">
        <f ca="1">(TODAY()-Staff[[#This Row],[Date Joined]])/365</f>
        <v>3.2136986301369861</v>
      </c>
      <c r="K12" s="17">
        <f ca="1">IF(Staff[[#This Row],[Tenure]]&gt;2, 3%, 2%) * Staff[[#This Row],[Salary]]</f>
        <v>1883.3999999999999</v>
      </c>
      <c r="L12">
        <f>_xlfn.XLOOKUP(Staff[[#This Row],[Rating]],'Few Business Question'!$H$20:$H$24, 'Few Business Question'!$I$20:$I$24)</f>
        <v>3</v>
      </c>
    </row>
    <row r="13" spans="2:12" x14ac:dyDescent="0.3">
      <c r="B13" t="s">
        <v>82</v>
      </c>
      <c r="C13" t="s">
        <v>15</v>
      </c>
      <c r="D13" t="s">
        <v>12</v>
      </c>
      <c r="E13">
        <v>33</v>
      </c>
      <c r="F13" s="2">
        <v>44509</v>
      </c>
      <c r="G13" s="19">
        <v>53870</v>
      </c>
      <c r="H13" t="s">
        <v>16</v>
      </c>
      <c r="I13" t="s">
        <v>203</v>
      </c>
      <c r="J13" s="3">
        <f ca="1">(TODAY()-Staff[[#This Row],[Date Joined]])/365</f>
        <v>2.2246575342465755</v>
      </c>
      <c r="K13" s="17">
        <f ca="1">IF(Staff[[#This Row],[Tenure]]&gt;2, 3%, 2%) * Staff[[#This Row],[Salary]]</f>
        <v>1616.1</v>
      </c>
      <c r="L13">
        <f>_xlfn.XLOOKUP(Staff[[#This Row],[Rating]],'Few Business Question'!$H$20:$H$24, 'Few Business Question'!$I$20:$I$24)</f>
        <v>3</v>
      </c>
    </row>
    <row r="14" spans="2:12" x14ac:dyDescent="0.3">
      <c r="B14" t="s">
        <v>60</v>
      </c>
      <c r="C14" t="s">
        <v>8</v>
      </c>
      <c r="D14" t="s">
        <v>56</v>
      </c>
      <c r="E14">
        <v>27</v>
      </c>
      <c r="F14" s="2">
        <v>44122</v>
      </c>
      <c r="G14" s="19">
        <v>119110</v>
      </c>
      <c r="H14" t="s">
        <v>16</v>
      </c>
      <c r="I14" t="s">
        <v>203</v>
      </c>
      <c r="J14" s="3">
        <f ca="1">(TODAY()-Staff[[#This Row],[Date Joined]])/365</f>
        <v>3.2849315068493152</v>
      </c>
      <c r="K14" s="17">
        <f ca="1">IF(Staff[[#This Row],[Tenure]]&gt;2, 3%, 2%) * Staff[[#This Row],[Salary]]</f>
        <v>3573.2999999999997</v>
      </c>
      <c r="L14">
        <f>_xlfn.XLOOKUP(Staff[[#This Row],[Rating]],'Few Business Question'!$H$20:$H$24, 'Few Business Question'!$I$20:$I$24)</f>
        <v>3</v>
      </c>
    </row>
    <row r="15" spans="2:12" x14ac:dyDescent="0.3">
      <c r="B15" t="s">
        <v>87</v>
      </c>
      <c r="C15" t="s">
        <v>15</v>
      </c>
      <c r="D15" t="s">
        <v>12</v>
      </c>
      <c r="E15">
        <v>29</v>
      </c>
      <c r="F15" s="2">
        <v>44180</v>
      </c>
      <c r="G15" s="19">
        <v>112110</v>
      </c>
      <c r="H15" t="s">
        <v>24</v>
      </c>
      <c r="I15" t="s">
        <v>203</v>
      </c>
      <c r="J15" s="3">
        <f ca="1">(TODAY()-Staff[[#This Row],[Date Joined]])/365</f>
        <v>3.1260273972602741</v>
      </c>
      <c r="K15" s="17">
        <f ca="1">IF(Staff[[#This Row],[Tenure]]&gt;2, 3%, 2%) * Staff[[#This Row],[Salary]]</f>
        <v>3363.2999999999997</v>
      </c>
      <c r="L15">
        <f>_xlfn.XLOOKUP(Staff[[#This Row],[Rating]],'Few Business Question'!$H$20:$H$24, 'Few Business Question'!$I$20:$I$24)</f>
        <v>2</v>
      </c>
    </row>
    <row r="16" spans="2:12" x14ac:dyDescent="0.3">
      <c r="B16" t="s">
        <v>76</v>
      </c>
      <c r="C16" t="s">
        <v>15</v>
      </c>
      <c r="D16" t="s">
        <v>19</v>
      </c>
      <c r="E16">
        <v>25</v>
      </c>
      <c r="F16" s="2">
        <v>44383</v>
      </c>
      <c r="G16" s="19">
        <v>65700</v>
      </c>
      <c r="H16" t="s">
        <v>16</v>
      </c>
      <c r="I16" t="s">
        <v>203</v>
      </c>
      <c r="J16" s="3">
        <f ca="1">(TODAY()-Staff[[#This Row],[Date Joined]])/365</f>
        <v>2.56986301369863</v>
      </c>
      <c r="K16" s="17">
        <f ca="1">IF(Staff[[#This Row],[Tenure]]&gt;2, 3%, 2%) * Staff[[#This Row],[Salary]]</f>
        <v>1971</v>
      </c>
      <c r="L16">
        <f>_xlfn.XLOOKUP(Staff[[#This Row],[Rating]],'Few Business Question'!$H$20:$H$24, 'Few Business Question'!$I$20:$I$24)</f>
        <v>3</v>
      </c>
    </row>
    <row r="17" spans="2:12" x14ac:dyDescent="0.3">
      <c r="B17" t="s">
        <v>97</v>
      </c>
      <c r="C17" t="s">
        <v>15</v>
      </c>
      <c r="D17" t="s">
        <v>12</v>
      </c>
      <c r="E17">
        <v>37</v>
      </c>
      <c r="F17" s="2">
        <v>44701</v>
      </c>
      <c r="G17" s="19">
        <v>69070</v>
      </c>
      <c r="H17" t="s">
        <v>16</v>
      </c>
      <c r="I17" t="s">
        <v>203</v>
      </c>
      <c r="J17" s="3">
        <f ca="1">(TODAY()-Staff[[#This Row],[Date Joined]])/365</f>
        <v>1.6986301369863013</v>
      </c>
      <c r="K17" s="17">
        <f ca="1">IF(Staff[[#This Row],[Tenure]]&gt;2, 3%, 2%) * Staff[[#This Row],[Salary]]</f>
        <v>1381.4</v>
      </c>
      <c r="L17">
        <f>_xlfn.XLOOKUP(Staff[[#This Row],[Rating]],'Few Business Question'!$H$20:$H$24, 'Few Business Question'!$I$20:$I$24)</f>
        <v>3</v>
      </c>
    </row>
    <row r="18" spans="2:12" x14ac:dyDescent="0.3">
      <c r="B18" t="s">
        <v>22</v>
      </c>
      <c r="C18" t="s">
        <v>15</v>
      </c>
      <c r="D18" t="s">
        <v>12</v>
      </c>
      <c r="E18">
        <v>20</v>
      </c>
      <c r="F18" s="2">
        <v>44459</v>
      </c>
      <c r="G18" s="19">
        <v>107700</v>
      </c>
      <c r="H18" t="s">
        <v>16</v>
      </c>
      <c r="I18" t="s">
        <v>203</v>
      </c>
      <c r="J18" s="3">
        <f ca="1">(TODAY()-Staff[[#This Row],[Date Joined]])/365</f>
        <v>2.3616438356164382</v>
      </c>
      <c r="K18" s="17">
        <f ca="1">IF(Staff[[#This Row],[Tenure]]&gt;2, 3%, 2%) * Staff[[#This Row],[Salary]]</f>
        <v>3231</v>
      </c>
      <c r="L18">
        <f>_xlfn.XLOOKUP(Staff[[#This Row],[Rating]],'Few Business Question'!$H$20:$H$24, 'Few Business Question'!$I$20:$I$24)</f>
        <v>3</v>
      </c>
    </row>
    <row r="19" spans="2:12" x14ac:dyDescent="0.3">
      <c r="B19" t="s">
        <v>84</v>
      </c>
      <c r="C19" t="s">
        <v>8</v>
      </c>
      <c r="D19" t="s">
        <v>12</v>
      </c>
      <c r="E19">
        <v>32</v>
      </c>
      <c r="F19" s="2">
        <v>44354</v>
      </c>
      <c r="G19" s="19">
        <v>43840</v>
      </c>
      <c r="H19" t="s">
        <v>13</v>
      </c>
      <c r="I19" t="s">
        <v>203</v>
      </c>
      <c r="J19" s="3">
        <f ca="1">(TODAY()-Staff[[#This Row],[Date Joined]])/365</f>
        <v>2.6493150684931508</v>
      </c>
      <c r="K19" s="17">
        <f ca="1">IF(Staff[[#This Row],[Tenure]]&gt;2, 3%, 2%) * Staff[[#This Row],[Salary]]</f>
        <v>1315.2</v>
      </c>
      <c r="L19">
        <f>_xlfn.XLOOKUP(Staff[[#This Row],[Rating]],'Few Business Question'!$H$20:$H$24, 'Few Business Question'!$I$20:$I$24)</f>
        <v>4</v>
      </c>
    </row>
    <row r="20" spans="2:12" x14ac:dyDescent="0.3">
      <c r="B20" t="s">
        <v>105</v>
      </c>
      <c r="C20" t="s">
        <v>15</v>
      </c>
      <c r="D20" t="s">
        <v>9</v>
      </c>
      <c r="E20">
        <v>40</v>
      </c>
      <c r="F20" s="2">
        <v>44263</v>
      </c>
      <c r="G20" s="19">
        <v>99750</v>
      </c>
      <c r="H20" t="s">
        <v>16</v>
      </c>
      <c r="I20" t="s">
        <v>203</v>
      </c>
      <c r="J20" s="3">
        <f ca="1">(TODAY()-Staff[[#This Row],[Date Joined]])/365</f>
        <v>2.8986301369863012</v>
      </c>
      <c r="K20" s="17">
        <f ca="1">IF(Staff[[#This Row],[Tenure]]&gt;2, 3%, 2%) * Staff[[#This Row],[Salary]]</f>
        <v>2992.5</v>
      </c>
      <c r="L20">
        <f>_xlfn.XLOOKUP(Staff[[#This Row],[Rating]],'Few Business Question'!$H$20:$H$24, 'Few Business Question'!$I$20:$I$24)</f>
        <v>3</v>
      </c>
    </row>
    <row r="21" spans="2:12" x14ac:dyDescent="0.3">
      <c r="B21" t="s">
        <v>47</v>
      </c>
      <c r="C21" t="s">
        <v>15</v>
      </c>
      <c r="D21" t="s">
        <v>9</v>
      </c>
      <c r="E21">
        <v>21</v>
      </c>
      <c r="F21" s="2">
        <v>44104</v>
      </c>
      <c r="G21" s="19">
        <v>37920</v>
      </c>
      <c r="H21" t="s">
        <v>16</v>
      </c>
      <c r="I21" t="s">
        <v>203</v>
      </c>
      <c r="J21" s="3">
        <f ca="1">(TODAY()-Staff[[#This Row],[Date Joined]])/365</f>
        <v>3.3342465753424659</v>
      </c>
      <c r="K21" s="17">
        <f ca="1">IF(Staff[[#This Row],[Tenure]]&gt;2, 3%, 2%) * Staff[[#This Row],[Salary]]</f>
        <v>1137.5999999999999</v>
      </c>
      <c r="L21">
        <f>_xlfn.XLOOKUP(Staff[[#This Row],[Rating]],'Few Business Question'!$H$20:$H$24, 'Few Business Question'!$I$20:$I$24)</f>
        <v>3</v>
      </c>
    </row>
    <row r="22" spans="2:12" x14ac:dyDescent="0.3">
      <c r="B22" t="s">
        <v>31</v>
      </c>
      <c r="C22" t="s">
        <v>15</v>
      </c>
      <c r="D22" t="s">
        <v>9</v>
      </c>
      <c r="E22">
        <v>21</v>
      </c>
      <c r="F22" s="2">
        <v>44762</v>
      </c>
      <c r="G22" s="19">
        <v>57090</v>
      </c>
      <c r="H22" t="s">
        <v>16</v>
      </c>
      <c r="I22" t="s">
        <v>203</v>
      </c>
      <c r="J22" s="3">
        <f ca="1">(TODAY()-Staff[[#This Row],[Date Joined]])/365</f>
        <v>1.5315068493150685</v>
      </c>
      <c r="K22" s="17">
        <f ca="1">IF(Staff[[#This Row],[Tenure]]&gt;2, 3%, 2%) * Staff[[#This Row],[Salary]]</f>
        <v>1141.8</v>
      </c>
      <c r="L22">
        <f>_xlfn.XLOOKUP(Staff[[#This Row],[Rating]],'Few Business Question'!$H$20:$H$24, 'Few Business Question'!$I$20:$I$24)</f>
        <v>3</v>
      </c>
    </row>
    <row r="23" spans="2:12" x14ac:dyDescent="0.3">
      <c r="B23" t="s">
        <v>30</v>
      </c>
      <c r="C23" t="s">
        <v>8</v>
      </c>
      <c r="D23" t="s">
        <v>12</v>
      </c>
      <c r="E23">
        <v>31</v>
      </c>
      <c r="F23" s="2">
        <v>44145</v>
      </c>
      <c r="G23" s="19">
        <v>41980</v>
      </c>
      <c r="H23" t="s">
        <v>16</v>
      </c>
      <c r="I23" t="s">
        <v>203</v>
      </c>
      <c r="J23" s="3">
        <f ca="1">(TODAY()-Staff[[#This Row],[Date Joined]])/365</f>
        <v>3.2219178082191782</v>
      </c>
      <c r="K23" s="17">
        <f ca="1">IF(Staff[[#This Row],[Tenure]]&gt;2, 3%, 2%) * Staff[[#This Row],[Salary]]</f>
        <v>1259.3999999999999</v>
      </c>
      <c r="L23">
        <f>_xlfn.XLOOKUP(Staff[[#This Row],[Rating]],'Few Business Question'!$H$20:$H$24, 'Few Business Question'!$I$20:$I$24)</f>
        <v>3</v>
      </c>
    </row>
    <row r="24" spans="2:12" x14ac:dyDescent="0.3">
      <c r="B24" t="s">
        <v>78</v>
      </c>
      <c r="C24" t="s">
        <v>15</v>
      </c>
      <c r="D24" t="s">
        <v>56</v>
      </c>
      <c r="E24">
        <v>21</v>
      </c>
      <c r="F24" s="2">
        <v>44242</v>
      </c>
      <c r="G24" s="19">
        <v>75880</v>
      </c>
      <c r="H24" t="s">
        <v>16</v>
      </c>
      <c r="I24" t="s">
        <v>203</v>
      </c>
      <c r="J24" s="3">
        <f ca="1">(TODAY()-Staff[[#This Row],[Date Joined]])/365</f>
        <v>2.956164383561644</v>
      </c>
      <c r="K24" s="17">
        <f ca="1">IF(Staff[[#This Row],[Tenure]]&gt;2, 3%, 2%) * Staff[[#This Row],[Salary]]</f>
        <v>2276.4</v>
      </c>
      <c r="L24">
        <f>_xlfn.XLOOKUP(Staff[[#This Row],[Rating]],'Few Business Question'!$H$20:$H$24, 'Few Business Question'!$I$20:$I$24)</f>
        <v>3</v>
      </c>
    </row>
    <row r="25" spans="2:12" x14ac:dyDescent="0.3">
      <c r="B25" t="s">
        <v>36</v>
      </c>
      <c r="C25" t="s">
        <v>8</v>
      </c>
      <c r="D25" t="s">
        <v>21</v>
      </c>
      <c r="E25">
        <v>34</v>
      </c>
      <c r="F25" s="2">
        <v>44653</v>
      </c>
      <c r="G25" s="19">
        <v>58940</v>
      </c>
      <c r="H25" t="s">
        <v>16</v>
      </c>
      <c r="I25" t="s">
        <v>203</v>
      </c>
      <c r="J25" s="3">
        <f ca="1">(TODAY()-Staff[[#This Row],[Date Joined]])/365</f>
        <v>1.8301369863013699</v>
      </c>
      <c r="K25" s="17">
        <f ca="1">IF(Staff[[#This Row],[Tenure]]&gt;2, 3%, 2%) * Staff[[#This Row],[Salary]]</f>
        <v>1178.8</v>
      </c>
      <c r="L25">
        <f>_xlfn.XLOOKUP(Staff[[#This Row],[Rating]],'Few Business Question'!$H$20:$H$24, 'Few Business Question'!$I$20:$I$24)</f>
        <v>3</v>
      </c>
    </row>
    <row r="26" spans="2:12" x14ac:dyDescent="0.3">
      <c r="B26" t="s">
        <v>27</v>
      </c>
      <c r="C26" t="s">
        <v>8</v>
      </c>
      <c r="D26" t="s">
        <v>21</v>
      </c>
      <c r="E26">
        <v>30</v>
      </c>
      <c r="F26" s="2">
        <v>44389</v>
      </c>
      <c r="G26" s="19">
        <v>67910</v>
      </c>
      <c r="H26" t="s">
        <v>24</v>
      </c>
      <c r="I26" t="s">
        <v>203</v>
      </c>
      <c r="J26" s="3">
        <f ca="1">(TODAY()-Staff[[#This Row],[Date Joined]])/365</f>
        <v>2.5534246575342467</v>
      </c>
      <c r="K26" s="17">
        <f ca="1">IF(Staff[[#This Row],[Tenure]]&gt;2, 3%, 2%) * Staff[[#This Row],[Salary]]</f>
        <v>2037.3</v>
      </c>
      <c r="L26">
        <f>_xlfn.XLOOKUP(Staff[[#This Row],[Rating]],'Few Business Question'!$H$20:$H$24, 'Few Business Question'!$I$20:$I$24)</f>
        <v>2</v>
      </c>
    </row>
    <row r="27" spans="2:12" x14ac:dyDescent="0.3">
      <c r="B27" t="s">
        <v>26</v>
      </c>
      <c r="C27" t="s">
        <v>8</v>
      </c>
      <c r="D27" t="s">
        <v>12</v>
      </c>
      <c r="E27">
        <v>31</v>
      </c>
      <c r="F27" s="2">
        <v>44663</v>
      </c>
      <c r="G27" s="19">
        <v>58100</v>
      </c>
      <c r="H27" t="s">
        <v>16</v>
      </c>
      <c r="I27" t="s">
        <v>203</v>
      </c>
      <c r="J27" s="3">
        <f ca="1">(TODAY()-Staff[[#This Row],[Date Joined]])/365</f>
        <v>1.8027397260273972</v>
      </c>
      <c r="K27" s="17">
        <f ca="1">IF(Staff[[#This Row],[Tenure]]&gt;2, 3%, 2%) * Staff[[#This Row],[Salary]]</f>
        <v>1162</v>
      </c>
      <c r="L27">
        <f>_xlfn.XLOOKUP(Staff[[#This Row],[Rating]],'Few Business Question'!$H$20:$H$24, 'Few Business Question'!$I$20:$I$24)</f>
        <v>3</v>
      </c>
    </row>
    <row r="28" spans="2:12" x14ac:dyDescent="0.3">
      <c r="B28" t="s">
        <v>53</v>
      </c>
      <c r="C28" t="s">
        <v>15</v>
      </c>
      <c r="D28" t="s">
        <v>21</v>
      </c>
      <c r="E28">
        <v>27</v>
      </c>
      <c r="F28" s="2">
        <v>44567</v>
      </c>
      <c r="G28" s="19">
        <v>48980</v>
      </c>
      <c r="H28" t="s">
        <v>16</v>
      </c>
      <c r="I28" t="s">
        <v>203</v>
      </c>
      <c r="J28" s="3">
        <f ca="1">(TODAY()-Staff[[#This Row],[Date Joined]])/365</f>
        <v>2.0657534246575344</v>
      </c>
      <c r="K28" s="17">
        <f ca="1">IF(Staff[[#This Row],[Tenure]]&gt;2, 3%, 2%) * Staff[[#This Row],[Salary]]</f>
        <v>1469.3999999999999</v>
      </c>
      <c r="L28">
        <f>_xlfn.XLOOKUP(Staff[[#This Row],[Rating]],'Few Business Question'!$H$20:$H$24, 'Few Business Question'!$I$20:$I$24)</f>
        <v>3</v>
      </c>
    </row>
    <row r="29" spans="2:12" x14ac:dyDescent="0.3">
      <c r="B29" t="s">
        <v>20</v>
      </c>
      <c r="C29" t="s">
        <v>204</v>
      </c>
      <c r="D29" t="s">
        <v>21</v>
      </c>
      <c r="E29">
        <v>30</v>
      </c>
      <c r="F29" s="2">
        <v>44597</v>
      </c>
      <c r="G29" s="19">
        <v>64000</v>
      </c>
      <c r="H29" t="s">
        <v>16</v>
      </c>
      <c r="I29" t="s">
        <v>203</v>
      </c>
      <c r="J29" s="3">
        <f ca="1">(TODAY()-Staff[[#This Row],[Date Joined]])/365</f>
        <v>1.9835616438356165</v>
      </c>
      <c r="K29" s="17">
        <f ca="1">IF(Staff[[#This Row],[Tenure]]&gt;2, 3%, 2%) * Staff[[#This Row],[Salary]]</f>
        <v>1280</v>
      </c>
      <c r="L29">
        <f>_xlfn.XLOOKUP(Staff[[#This Row],[Rating]],'Few Business Question'!$H$20:$H$24, 'Few Business Question'!$I$20:$I$24)</f>
        <v>3</v>
      </c>
    </row>
    <row r="30" spans="2:12" x14ac:dyDescent="0.3">
      <c r="B30" t="s">
        <v>7</v>
      </c>
      <c r="C30" t="s">
        <v>8</v>
      </c>
      <c r="D30" t="s">
        <v>9</v>
      </c>
      <c r="E30">
        <v>42</v>
      </c>
      <c r="F30" s="2">
        <v>44779</v>
      </c>
      <c r="G30" s="19">
        <v>75000</v>
      </c>
      <c r="H30" t="s">
        <v>10</v>
      </c>
      <c r="I30" t="s">
        <v>203</v>
      </c>
      <c r="J30" s="3">
        <f ca="1">(TODAY()-Staff[[#This Row],[Date Joined]])/365</f>
        <v>1.484931506849315</v>
      </c>
      <c r="K30" s="17">
        <f ca="1">IF(Staff[[#This Row],[Tenure]]&gt;2, 3%, 2%) * Staff[[#This Row],[Salary]]</f>
        <v>1500</v>
      </c>
      <c r="L30">
        <f>_xlfn.XLOOKUP(Staff[[#This Row],[Rating]],'Few Business Question'!$H$20:$H$24, 'Few Business Question'!$I$20:$I$24)</f>
        <v>5</v>
      </c>
    </row>
    <row r="31" spans="2:12" x14ac:dyDescent="0.3">
      <c r="B31" t="s">
        <v>74</v>
      </c>
      <c r="C31" t="s">
        <v>8</v>
      </c>
      <c r="D31" t="s">
        <v>12</v>
      </c>
      <c r="E31">
        <v>40</v>
      </c>
      <c r="F31" s="2">
        <v>44337</v>
      </c>
      <c r="G31" s="19">
        <v>87620</v>
      </c>
      <c r="H31" t="s">
        <v>16</v>
      </c>
      <c r="I31" t="s">
        <v>203</v>
      </c>
      <c r="J31" s="3">
        <f ca="1">(TODAY()-Staff[[#This Row],[Date Joined]])/365</f>
        <v>2.6958904109589041</v>
      </c>
      <c r="K31" s="17">
        <f ca="1">IF(Staff[[#This Row],[Tenure]]&gt;2, 3%, 2%) * Staff[[#This Row],[Salary]]</f>
        <v>2628.6</v>
      </c>
      <c r="L31">
        <f>_xlfn.XLOOKUP(Staff[[#This Row],[Rating]],'Few Business Question'!$H$20:$H$24, 'Few Business Question'!$I$20:$I$24)</f>
        <v>3</v>
      </c>
    </row>
    <row r="32" spans="2:12" x14ac:dyDescent="0.3">
      <c r="B32" t="s">
        <v>44</v>
      </c>
      <c r="C32" t="s">
        <v>8</v>
      </c>
      <c r="D32" t="s">
        <v>12</v>
      </c>
      <c r="E32">
        <v>29</v>
      </c>
      <c r="F32" s="2">
        <v>44023</v>
      </c>
      <c r="G32" s="19">
        <v>34980</v>
      </c>
      <c r="H32" t="s">
        <v>16</v>
      </c>
      <c r="I32" t="s">
        <v>203</v>
      </c>
      <c r="J32" s="3">
        <f ca="1">(TODAY()-Staff[[#This Row],[Date Joined]])/365</f>
        <v>3.5561643835616437</v>
      </c>
      <c r="K32" s="17">
        <f ca="1">IF(Staff[[#This Row],[Tenure]]&gt;2, 3%, 2%) * Staff[[#This Row],[Salary]]</f>
        <v>1049.3999999999999</v>
      </c>
      <c r="L32">
        <f>_xlfn.XLOOKUP(Staff[[#This Row],[Rating]],'Few Business Question'!$H$20:$H$24, 'Few Business Question'!$I$20:$I$24)</f>
        <v>3</v>
      </c>
    </row>
    <row r="33" spans="2:20" x14ac:dyDescent="0.3">
      <c r="B33" t="s">
        <v>35</v>
      </c>
      <c r="C33" t="s">
        <v>8</v>
      </c>
      <c r="D33" t="s">
        <v>21</v>
      </c>
      <c r="E33">
        <v>28</v>
      </c>
      <c r="F33" s="2">
        <v>44185</v>
      </c>
      <c r="G33" s="19">
        <v>75970</v>
      </c>
      <c r="H33" t="s">
        <v>16</v>
      </c>
      <c r="I33" t="s">
        <v>203</v>
      </c>
      <c r="J33" s="3">
        <f ca="1">(TODAY()-Staff[[#This Row],[Date Joined]])/365</f>
        <v>3.1123287671232878</v>
      </c>
      <c r="K33" s="17">
        <f ca="1">IF(Staff[[#This Row],[Tenure]]&gt;2, 3%, 2%) * Staff[[#This Row],[Salary]]</f>
        <v>2279.1</v>
      </c>
      <c r="L33">
        <f>_xlfn.XLOOKUP(Staff[[#This Row],[Rating]],'Few Business Question'!$H$20:$H$24, 'Few Business Question'!$I$20:$I$24)</f>
        <v>3</v>
      </c>
      <c r="R33" s="13"/>
      <c r="S33" s="13"/>
      <c r="T33" s="13"/>
    </row>
    <row r="34" spans="2:20" x14ac:dyDescent="0.3">
      <c r="B34" t="s">
        <v>38</v>
      </c>
      <c r="C34" t="s">
        <v>8</v>
      </c>
      <c r="D34" t="s">
        <v>21</v>
      </c>
      <c r="E34">
        <v>34</v>
      </c>
      <c r="F34" s="2">
        <v>44612</v>
      </c>
      <c r="G34" s="19">
        <v>60130</v>
      </c>
      <c r="H34" t="s">
        <v>16</v>
      </c>
      <c r="I34" t="s">
        <v>203</v>
      </c>
      <c r="J34" s="3">
        <f ca="1">(TODAY()-Staff[[#This Row],[Date Joined]])/365</f>
        <v>1.9424657534246574</v>
      </c>
      <c r="K34" s="17">
        <f ca="1">IF(Staff[[#This Row],[Tenure]]&gt;2, 3%, 2%) * Staff[[#This Row],[Salary]]</f>
        <v>1202.6000000000001</v>
      </c>
      <c r="L34">
        <f>_xlfn.XLOOKUP(Staff[[#This Row],[Rating]],'Few Business Question'!$H$20:$H$24, 'Few Business Question'!$I$20:$I$24)</f>
        <v>3</v>
      </c>
    </row>
    <row r="35" spans="2:20" x14ac:dyDescent="0.3">
      <c r="B35" t="s">
        <v>41</v>
      </c>
      <c r="C35" t="s">
        <v>8</v>
      </c>
      <c r="D35" t="s">
        <v>12</v>
      </c>
      <c r="E35">
        <v>33</v>
      </c>
      <c r="F35" s="2">
        <v>44374</v>
      </c>
      <c r="G35" s="19">
        <v>75480</v>
      </c>
      <c r="H35" t="s">
        <v>42</v>
      </c>
      <c r="I35" t="s">
        <v>203</v>
      </c>
      <c r="J35" s="3">
        <f ca="1">(TODAY()-Staff[[#This Row],[Date Joined]])/365</f>
        <v>2.5945205479452054</v>
      </c>
      <c r="K35" s="17">
        <f ca="1">IF(Staff[[#This Row],[Tenure]]&gt;2, 3%, 2%) * Staff[[#This Row],[Salary]]</f>
        <v>2264.4</v>
      </c>
      <c r="L35">
        <f>_xlfn.XLOOKUP(Staff[[#This Row],[Rating]],'Few Business Question'!$H$20:$H$24, 'Few Business Question'!$I$20:$I$24)</f>
        <v>1</v>
      </c>
    </row>
    <row r="36" spans="2:20" x14ac:dyDescent="0.3">
      <c r="B36" t="s">
        <v>40</v>
      </c>
      <c r="C36" t="s">
        <v>15</v>
      </c>
      <c r="D36" t="s">
        <v>9</v>
      </c>
      <c r="E36">
        <v>33</v>
      </c>
      <c r="F36" s="2">
        <v>44164</v>
      </c>
      <c r="G36" s="19">
        <v>115920</v>
      </c>
      <c r="H36" t="s">
        <v>16</v>
      </c>
      <c r="I36" t="s">
        <v>203</v>
      </c>
      <c r="J36" s="3">
        <f ca="1">(TODAY()-Staff[[#This Row],[Date Joined]])/365</f>
        <v>3.1698630136986301</v>
      </c>
      <c r="K36" s="17">
        <f ca="1">IF(Staff[[#This Row],[Tenure]]&gt;2, 3%, 2%) * Staff[[#This Row],[Salary]]</f>
        <v>3477.6</v>
      </c>
      <c r="L36">
        <f>_xlfn.XLOOKUP(Staff[[#This Row],[Rating]],'Few Business Question'!$H$20:$H$24, 'Few Business Question'!$I$20:$I$24)</f>
        <v>3</v>
      </c>
    </row>
    <row r="37" spans="2:20" x14ac:dyDescent="0.3">
      <c r="B37" t="s">
        <v>48</v>
      </c>
      <c r="C37" t="s">
        <v>8</v>
      </c>
      <c r="D37" t="s">
        <v>19</v>
      </c>
      <c r="E37">
        <v>36</v>
      </c>
      <c r="F37" s="2">
        <v>44494</v>
      </c>
      <c r="G37" s="19">
        <v>78540</v>
      </c>
      <c r="H37" t="s">
        <v>16</v>
      </c>
      <c r="I37" t="s">
        <v>203</v>
      </c>
      <c r="J37" s="3">
        <f ca="1">(TODAY()-Staff[[#This Row],[Date Joined]])/365</f>
        <v>2.2657534246575342</v>
      </c>
      <c r="K37" s="17">
        <f ca="1">IF(Staff[[#This Row],[Tenure]]&gt;2, 3%, 2%) * Staff[[#This Row],[Salary]]</f>
        <v>2356.1999999999998</v>
      </c>
      <c r="L37">
        <f>_xlfn.XLOOKUP(Staff[[#This Row],[Rating]],'Few Business Question'!$H$20:$H$24, 'Few Business Question'!$I$20:$I$24)</f>
        <v>3</v>
      </c>
    </row>
    <row r="38" spans="2:20" x14ac:dyDescent="0.3">
      <c r="B38" t="s">
        <v>34</v>
      </c>
      <c r="C38" t="s">
        <v>15</v>
      </c>
      <c r="D38" t="s">
        <v>9</v>
      </c>
      <c r="E38">
        <v>25</v>
      </c>
      <c r="F38" s="2">
        <v>44726</v>
      </c>
      <c r="G38" s="19">
        <v>109190</v>
      </c>
      <c r="H38" t="s">
        <v>13</v>
      </c>
      <c r="I38" t="s">
        <v>203</v>
      </c>
      <c r="J38" s="3">
        <f ca="1">(TODAY()-Staff[[#This Row],[Date Joined]])/365</f>
        <v>1.6301369863013699</v>
      </c>
      <c r="K38" s="17">
        <f ca="1">IF(Staff[[#This Row],[Tenure]]&gt;2, 3%, 2%) * Staff[[#This Row],[Salary]]</f>
        <v>2183.8000000000002</v>
      </c>
      <c r="L38">
        <f>_xlfn.XLOOKUP(Staff[[#This Row],[Rating]],'Few Business Question'!$H$20:$H$24, 'Few Business Question'!$I$20:$I$24)</f>
        <v>4</v>
      </c>
    </row>
    <row r="39" spans="2:20" x14ac:dyDescent="0.3">
      <c r="B39" t="s">
        <v>73</v>
      </c>
      <c r="C39" t="s">
        <v>8</v>
      </c>
      <c r="D39" t="s">
        <v>19</v>
      </c>
      <c r="E39">
        <v>34</v>
      </c>
      <c r="F39" s="2">
        <v>44721</v>
      </c>
      <c r="G39" s="19">
        <v>49630</v>
      </c>
      <c r="H39" t="s">
        <v>24</v>
      </c>
      <c r="I39" t="s">
        <v>203</v>
      </c>
      <c r="J39" s="3">
        <f ca="1">(TODAY()-Staff[[#This Row],[Date Joined]])/365</f>
        <v>1.6438356164383561</v>
      </c>
      <c r="K39" s="17">
        <f ca="1">IF(Staff[[#This Row],[Tenure]]&gt;2, 3%, 2%) * Staff[[#This Row],[Salary]]</f>
        <v>992.6</v>
      </c>
      <c r="L39">
        <f>_xlfn.XLOOKUP(Staff[[#This Row],[Rating]],'Few Business Question'!$H$20:$H$24, 'Few Business Question'!$I$20:$I$24)</f>
        <v>2</v>
      </c>
    </row>
    <row r="40" spans="2:20" x14ac:dyDescent="0.3">
      <c r="B40" t="s">
        <v>107</v>
      </c>
      <c r="C40" t="s">
        <v>8</v>
      </c>
      <c r="D40" t="s">
        <v>9</v>
      </c>
      <c r="E40">
        <v>28</v>
      </c>
      <c r="F40" s="2">
        <v>44630</v>
      </c>
      <c r="G40" s="19">
        <v>99970</v>
      </c>
      <c r="H40" t="s">
        <v>16</v>
      </c>
      <c r="I40" t="s">
        <v>203</v>
      </c>
      <c r="J40" s="3">
        <f ca="1">(TODAY()-Staff[[#This Row],[Date Joined]])/365</f>
        <v>1.893150684931507</v>
      </c>
      <c r="K40" s="17">
        <f ca="1">IF(Staff[[#This Row],[Tenure]]&gt;2, 3%, 2%) * Staff[[#This Row],[Salary]]</f>
        <v>1999.4</v>
      </c>
      <c r="L40">
        <f>_xlfn.XLOOKUP(Staff[[#This Row],[Rating]],'Few Business Question'!$H$20:$H$24, 'Few Business Question'!$I$20:$I$24)</f>
        <v>3</v>
      </c>
    </row>
    <row r="41" spans="2:20" x14ac:dyDescent="0.3">
      <c r="B41" t="s">
        <v>71</v>
      </c>
      <c r="C41" t="s">
        <v>8</v>
      </c>
      <c r="D41" t="s">
        <v>12</v>
      </c>
      <c r="E41">
        <v>33</v>
      </c>
      <c r="F41" s="2">
        <v>44190</v>
      </c>
      <c r="G41" s="19">
        <v>96140</v>
      </c>
      <c r="H41" t="s">
        <v>16</v>
      </c>
      <c r="I41" t="s">
        <v>203</v>
      </c>
      <c r="J41" s="3">
        <f ca="1">(TODAY()-Staff[[#This Row],[Date Joined]])/365</f>
        <v>3.0986301369863014</v>
      </c>
      <c r="K41" s="17">
        <f ca="1">IF(Staff[[#This Row],[Tenure]]&gt;2, 3%, 2%) * Staff[[#This Row],[Salary]]</f>
        <v>2884.2</v>
      </c>
      <c r="L41">
        <f>_xlfn.XLOOKUP(Staff[[#This Row],[Rating]],'Few Business Question'!$H$20:$H$24, 'Few Business Question'!$I$20:$I$24)</f>
        <v>3</v>
      </c>
    </row>
    <row r="42" spans="2:20" x14ac:dyDescent="0.3">
      <c r="B42" t="s">
        <v>50</v>
      </c>
      <c r="C42" t="s">
        <v>15</v>
      </c>
      <c r="D42" t="s">
        <v>9</v>
      </c>
      <c r="E42">
        <v>31</v>
      </c>
      <c r="F42" s="2">
        <v>44724</v>
      </c>
      <c r="G42" s="19">
        <v>103550</v>
      </c>
      <c r="H42" t="s">
        <v>16</v>
      </c>
      <c r="I42" t="s">
        <v>203</v>
      </c>
      <c r="J42" s="3">
        <f ca="1">(TODAY()-Staff[[#This Row],[Date Joined]])/365</f>
        <v>1.6356164383561644</v>
      </c>
      <c r="K42" s="17">
        <f ca="1">IF(Staff[[#This Row],[Tenure]]&gt;2, 3%, 2%) * Staff[[#This Row],[Salary]]</f>
        <v>2071</v>
      </c>
      <c r="L42">
        <f>_xlfn.XLOOKUP(Staff[[#This Row],[Rating]],'Few Business Question'!$H$20:$H$24, 'Few Business Question'!$I$20:$I$24)</f>
        <v>3</v>
      </c>
    </row>
    <row r="43" spans="2:20" x14ac:dyDescent="0.3">
      <c r="B43" t="s">
        <v>14</v>
      </c>
      <c r="C43" t="s">
        <v>15</v>
      </c>
      <c r="D43" t="s">
        <v>12</v>
      </c>
      <c r="E43">
        <v>31</v>
      </c>
      <c r="F43" s="2">
        <v>44511</v>
      </c>
      <c r="G43" s="19">
        <v>48950</v>
      </c>
      <c r="H43" t="s">
        <v>16</v>
      </c>
      <c r="I43" t="s">
        <v>203</v>
      </c>
      <c r="J43" s="3">
        <f ca="1">(TODAY()-Staff[[#This Row],[Date Joined]])/365</f>
        <v>2.2191780821917808</v>
      </c>
      <c r="K43" s="17">
        <f ca="1">IF(Staff[[#This Row],[Tenure]]&gt;2, 3%, 2%) * Staff[[#This Row],[Salary]]</f>
        <v>1468.5</v>
      </c>
      <c r="L43">
        <f>_xlfn.XLOOKUP(Staff[[#This Row],[Rating]],'Few Business Question'!$H$20:$H$24, 'Few Business Question'!$I$20:$I$24)</f>
        <v>3</v>
      </c>
    </row>
    <row r="44" spans="2:20" x14ac:dyDescent="0.3">
      <c r="B44" t="s">
        <v>63</v>
      </c>
      <c r="C44" t="s">
        <v>15</v>
      </c>
      <c r="D44" t="s">
        <v>21</v>
      </c>
      <c r="E44">
        <v>24</v>
      </c>
      <c r="F44" s="2">
        <v>44436</v>
      </c>
      <c r="G44" s="19">
        <v>52610</v>
      </c>
      <c r="H44" t="s">
        <v>24</v>
      </c>
      <c r="I44" t="s">
        <v>203</v>
      </c>
      <c r="J44" s="3">
        <f ca="1">(TODAY()-Staff[[#This Row],[Date Joined]])/365</f>
        <v>2.4246575342465753</v>
      </c>
      <c r="K44" s="17">
        <f ca="1">IF(Staff[[#This Row],[Tenure]]&gt;2, 3%, 2%) * Staff[[#This Row],[Salary]]</f>
        <v>1578.3</v>
      </c>
      <c r="L44">
        <f>_xlfn.XLOOKUP(Staff[[#This Row],[Rating]],'Few Business Question'!$H$20:$H$24, 'Few Business Question'!$I$20:$I$24)</f>
        <v>2</v>
      </c>
    </row>
    <row r="45" spans="2:20" x14ac:dyDescent="0.3">
      <c r="B45" t="s">
        <v>72</v>
      </c>
      <c r="C45" t="s">
        <v>8</v>
      </c>
      <c r="D45" t="s">
        <v>9</v>
      </c>
      <c r="E45">
        <v>36</v>
      </c>
      <c r="F45" s="2">
        <v>44529</v>
      </c>
      <c r="G45" s="19">
        <v>78390</v>
      </c>
      <c r="H45" t="s">
        <v>16</v>
      </c>
      <c r="I45" t="s">
        <v>203</v>
      </c>
      <c r="J45" s="3">
        <f ca="1">(TODAY()-Staff[[#This Row],[Date Joined]])/365</f>
        <v>2.1698630136986301</v>
      </c>
      <c r="K45" s="17">
        <f ca="1">IF(Staff[[#This Row],[Tenure]]&gt;2, 3%, 2%) * Staff[[#This Row],[Salary]]</f>
        <v>2351.6999999999998</v>
      </c>
      <c r="L45">
        <f>_xlfn.XLOOKUP(Staff[[#This Row],[Rating]],'Few Business Question'!$H$20:$H$24, 'Few Business Question'!$I$20:$I$24)</f>
        <v>3</v>
      </c>
    </row>
    <row r="46" spans="2:20" x14ac:dyDescent="0.3">
      <c r="B46" t="s">
        <v>88</v>
      </c>
      <c r="C46" t="s">
        <v>8</v>
      </c>
      <c r="D46" t="s">
        <v>21</v>
      </c>
      <c r="E46">
        <v>33</v>
      </c>
      <c r="F46" s="2">
        <v>44809</v>
      </c>
      <c r="G46" s="19">
        <v>86570</v>
      </c>
      <c r="H46" t="s">
        <v>16</v>
      </c>
      <c r="I46" t="s">
        <v>203</v>
      </c>
      <c r="J46" s="3">
        <f ca="1">(TODAY()-Staff[[#This Row],[Date Joined]])/365</f>
        <v>1.4027397260273973</v>
      </c>
      <c r="K46" s="17">
        <f ca="1">IF(Staff[[#This Row],[Tenure]]&gt;2, 3%, 2%) * Staff[[#This Row],[Salary]]</f>
        <v>1731.4</v>
      </c>
      <c r="L46">
        <f>_xlfn.XLOOKUP(Staff[[#This Row],[Rating]],'Few Business Question'!$H$20:$H$24, 'Few Business Question'!$I$20:$I$24)</f>
        <v>3</v>
      </c>
    </row>
    <row r="47" spans="2:20" x14ac:dyDescent="0.3">
      <c r="B47" t="s">
        <v>92</v>
      </c>
      <c r="C47" t="s">
        <v>8</v>
      </c>
      <c r="D47" t="s">
        <v>12</v>
      </c>
      <c r="E47">
        <v>27</v>
      </c>
      <c r="F47" s="2">
        <v>44686</v>
      </c>
      <c r="G47" s="19">
        <v>83750</v>
      </c>
      <c r="H47" t="s">
        <v>16</v>
      </c>
      <c r="I47" t="s">
        <v>203</v>
      </c>
      <c r="J47" s="3">
        <f ca="1">(TODAY()-Staff[[#This Row],[Date Joined]])/365</f>
        <v>1.7397260273972603</v>
      </c>
      <c r="K47" s="17">
        <f ca="1">IF(Staff[[#This Row],[Tenure]]&gt;2, 3%, 2%) * Staff[[#This Row],[Salary]]</f>
        <v>1675</v>
      </c>
      <c r="L47">
        <f>_xlfn.XLOOKUP(Staff[[#This Row],[Rating]],'Few Business Question'!$H$20:$H$24, 'Few Business Question'!$I$20:$I$24)</f>
        <v>3</v>
      </c>
    </row>
    <row r="48" spans="2:20" x14ac:dyDescent="0.3">
      <c r="B48" t="s">
        <v>102</v>
      </c>
      <c r="C48" t="s">
        <v>8</v>
      </c>
      <c r="D48" t="s">
        <v>21</v>
      </c>
      <c r="E48">
        <v>34</v>
      </c>
      <c r="F48" s="2">
        <v>44445</v>
      </c>
      <c r="G48" s="19">
        <v>92450</v>
      </c>
      <c r="H48" t="s">
        <v>16</v>
      </c>
      <c r="I48" t="s">
        <v>203</v>
      </c>
      <c r="J48" s="3">
        <f ca="1">(TODAY()-Staff[[#This Row],[Date Joined]])/365</f>
        <v>2.4</v>
      </c>
      <c r="K48" s="17">
        <f ca="1">IF(Staff[[#This Row],[Tenure]]&gt;2, 3%, 2%) * Staff[[#This Row],[Salary]]</f>
        <v>2773.5</v>
      </c>
      <c r="L48">
        <f>_xlfn.XLOOKUP(Staff[[#This Row],[Rating]],'Few Business Question'!$H$20:$H$24, 'Few Business Question'!$I$20:$I$24)</f>
        <v>3</v>
      </c>
    </row>
    <row r="49" spans="2:12" x14ac:dyDescent="0.3">
      <c r="B49" t="s">
        <v>64</v>
      </c>
      <c r="C49" t="s">
        <v>15</v>
      </c>
      <c r="D49" t="s">
        <v>12</v>
      </c>
      <c r="E49">
        <v>20</v>
      </c>
      <c r="F49" s="2">
        <v>44183</v>
      </c>
      <c r="G49" s="19">
        <v>112650</v>
      </c>
      <c r="H49" t="s">
        <v>16</v>
      </c>
      <c r="I49" t="s">
        <v>203</v>
      </c>
      <c r="J49" s="3">
        <f ca="1">(TODAY()-Staff[[#This Row],[Date Joined]])/365</f>
        <v>3.117808219178082</v>
      </c>
      <c r="K49" s="17">
        <f ca="1">IF(Staff[[#This Row],[Tenure]]&gt;2, 3%, 2%) * Staff[[#This Row],[Salary]]</f>
        <v>3379.5</v>
      </c>
      <c r="L49">
        <f>_xlfn.XLOOKUP(Staff[[#This Row],[Rating]],'Few Business Question'!$H$20:$H$24, 'Few Business Question'!$I$20:$I$24)</f>
        <v>3</v>
      </c>
    </row>
    <row r="50" spans="2:12" x14ac:dyDescent="0.3">
      <c r="B50" t="s">
        <v>104</v>
      </c>
      <c r="C50" t="s">
        <v>15</v>
      </c>
      <c r="D50" t="s">
        <v>9</v>
      </c>
      <c r="E50">
        <v>20</v>
      </c>
      <c r="F50" s="2">
        <v>44744</v>
      </c>
      <c r="G50" s="19">
        <v>79570</v>
      </c>
      <c r="H50" t="s">
        <v>16</v>
      </c>
      <c r="I50" t="s">
        <v>203</v>
      </c>
      <c r="J50" s="3">
        <f ca="1">(TODAY()-Staff[[#This Row],[Date Joined]])/365</f>
        <v>1.5808219178082192</v>
      </c>
      <c r="K50" s="17">
        <f ca="1">IF(Staff[[#This Row],[Tenure]]&gt;2, 3%, 2%) * Staff[[#This Row],[Salary]]</f>
        <v>1591.4</v>
      </c>
      <c r="L50">
        <f>_xlfn.XLOOKUP(Staff[[#This Row],[Rating]],'Few Business Question'!$H$20:$H$24, 'Few Business Question'!$I$20:$I$24)</f>
        <v>3</v>
      </c>
    </row>
    <row r="51" spans="2:12" x14ac:dyDescent="0.3">
      <c r="B51" t="s">
        <v>91</v>
      </c>
      <c r="C51" t="s">
        <v>8</v>
      </c>
      <c r="D51" t="s">
        <v>19</v>
      </c>
      <c r="E51">
        <v>20</v>
      </c>
      <c r="F51" s="2">
        <v>44537</v>
      </c>
      <c r="G51" s="19">
        <v>68900</v>
      </c>
      <c r="H51" t="s">
        <v>24</v>
      </c>
      <c r="I51" t="s">
        <v>203</v>
      </c>
      <c r="J51" s="3">
        <f ca="1">(TODAY()-Staff[[#This Row],[Date Joined]])/365</f>
        <v>2.1479452054794521</v>
      </c>
      <c r="K51" s="17">
        <f ca="1">IF(Staff[[#This Row],[Tenure]]&gt;2, 3%, 2%) * Staff[[#This Row],[Salary]]</f>
        <v>2067</v>
      </c>
      <c r="L51">
        <f>_xlfn.XLOOKUP(Staff[[#This Row],[Rating]],'Few Business Question'!$H$20:$H$24, 'Few Business Question'!$I$20:$I$24)</f>
        <v>2</v>
      </c>
    </row>
    <row r="52" spans="2:12" x14ac:dyDescent="0.3">
      <c r="B52" t="s">
        <v>39</v>
      </c>
      <c r="C52" t="s">
        <v>8</v>
      </c>
      <c r="D52" t="s">
        <v>12</v>
      </c>
      <c r="E52">
        <v>25</v>
      </c>
      <c r="F52" s="2">
        <v>44694</v>
      </c>
      <c r="G52" s="19">
        <v>80700</v>
      </c>
      <c r="H52" t="s">
        <v>13</v>
      </c>
      <c r="I52" t="s">
        <v>203</v>
      </c>
      <c r="J52" s="3">
        <f ca="1">(TODAY()-Staff[[#This Row],[Date Joined]])/365</f>
        <v>1.7178082191780821</v>
      </c>
      <c r="K52" s="17">
        <f ca="1">IF(Staff[[#This Row],[Tenure]]&gt;2, 3%, 2%) * Staff[[#This Row],[Salary]]</f>
        <v>1614</v>
      </c>
      <c r="L52">
        <f>_xlfn.XLOOKUP(Staff[[#This Row],[Rating]],'Few Business Question'!$H$20:$H$24, 'Few Business Question'!$I$20:$I$24)</f>
        <v>4</v>
      </c>
    </row>
    <row r="53" spans="2:12" x14ac:dyDescent="0.3">
      <c r="B53" t="s">
        <v>100</v>
      </c>
      <c r="C53" t="s">
        <v>15</v>
      </c>
      <c r="D53" t="s">
        <v>9</v>
      </c>
      <c r="E53">
        <v>19</v>
      </c>
      <c r="F53" s="2">
        <v>44277</v>
      </c>
      <c r="G53" s="19">
        <v>58960</v>
      </c>
      <c r="H53" t="s">
        <v>16</v>
      </c>
      <c r="I53" t="s">
        <v>203</v>
      </c>
      <c r="J53" s="3">
        <f ca="1">(TODAY()-Staff[[#This Row],[Date Joined]])/365</f>
        <v>2.8602739726027395</v>
      </c>
      <c r="K53" s="17">
        <f ca="1">IF(Staff[[#This Row],[Tenure]]&gt;2, 3%, 2%) * Staff[[#This Row],[Salary]]</f>
        <v>1768.8</v>
      </c>
      <c r="L53">
        <f>_xlfn.XLOOKUP(Staff[[#This Row],[Rating]],'Few Business Question'!$H$20:$H$24, 'Few Business Question'!$I$20:$I$24)</f>
        <v>3</v>
      </c>
    </row>
    <row r="54" spans="2:12" x14ac:dyDescent="0.3">
      <c r="B54" t="s">
        <v>106</v>
      </c>
      <c r="C54" t="s">
        <v>15</v>
      </c>
      <c r="D54" t="s">
        <v>12</v>
      </c>
      <c r="E54">
        <v>36</v>
      </c>
      <c r="F54" s="2">
        <v>44019</v>
      </c>
      <c r="G54" s="19">
        <v>118840</v>
      </c>
      <c r="H54" t="s">
        <v>16</v>
      </c>
      <c r="I54" t="s">
        <v>203</v>
      </c>
      <c r="J54" s="3">
        <f ca="1">(TODAY()-Staff[[#This Row],[Date Joined]])/365</f>
        <v>3.5671232876712327</v>
      </c>
      <c r="K54" s="17">
        <f ca="1">IF(Staff[[#This Row],[Tenure]]&gt;2, 3%, 2%) * Staff[[#This Row],[Salary]]</f>
        <v>3565.2</v>
      </c>
      <c r="L54">
        <f>_xlfn.XLOOKUP(Staff[[#This Row],[Rating]],'Few Business Question'!$H$20:$H$24, 'Few Business Question'!$I$20:$I$24)</f>
        <v>3</v>
      </c>
    </row>
    <row r="55" spans="2:12" x14ac:dyDescent="0.3">
      <c r="B55" t="s">
        <v>29</v>
      </c>
      <c r="C55" t="s">
        <v>15</v>
      </c>
      <c r="D55" t="s">
        <v>21</v>
      </c>
      <c r="E55">
        <v>28</v>
      </c>
      <c r="F55" s="2">
        <v>44041</v>
      </c>
      <c r="G55" s="19">
        <v>48170</v>
      </c>
      <c r="H55" t="s">
        <v>13</v>
      </c>
      <c r="I55" t="s">
        <v>203</v>
      </c>
      <c r="J55" s="3">
        <f ca="1">(TODAY()-Staff[[#This Row],[Date Joined]])/365</f>
        <v>3.506849315068493</v>
      </c>
      <c r="K55" s="17">
        <f ca="1">IF(Staff[[#This Row],[Tenure]]&gt;2, 3%, 2%) * Staff[[#This Row],[Salary]]</f>
        <v>1445.1</v>
      </c>
      <c r="L55">
        <f>_xlfn.XLOOKUP(Staff[[#This Row],[Rating]],'Few Business Question'!$H$20:$H$24, 'Few Business Question'!$I$20:$I$24)</f>
        <v>4</v>
      </c>
    </row>
    <row r="56" spans="2:12" x14ac:dyDescent="0.3">
      <c r="B56" t="s">
        <v>108</v>
      </c>
      <c r="C56" t="s">
        <v>8</v>
      </c>
      <c r="D56" t="s">
        <v>56</v>
      </c>
      <c r="E56">
        <v>32</v>
      </c>
      <c r="F56" s="2">
        <v>44400</v>
      </c>
      <c r="G56" s="19">
        <v>45510</v>
      </c>
      <c r="H56" t="s">
        <v>16</v>
      </c>
      <c r="I56" t="s">
        <v>203</v>
      </c>
      <c r="J56" s="3">
        <f ca="1">(TODAY()-Staff[[#This Row],[Date Joined]])/365</f>
        <v>2.5232876712328767</v>
      </c>
      <c r="K56" s="17">
        <f ca="1">IF(Staff[[#This Row],[Tenure]]&gt;2, 3%, 2%) * Staff[[#This Row],[Salary]]</f>
        <v>1365.3</v>
      </c>
      <c r="L56">
        <f>_xlfn.XLOOKUP(Staff[[#This Row],[Rating]],'Few Business Question'!$H$20:$H$24, 'Few Business Question'!$I$20:$I$24)</f>
        <v>3</v>
      </c>
    </row>
    <row r="57" spans="2:12" x14ac:dyDescent="0.3">
      <c r="B57" t="s">
        <v>83</v>
      </c>
      <c r="C57" t="s">
        <v>8</v>
      </c>
      <c r="D57" t="s">
        <v>9</v>
      </c>
      <c r="E57">
        <v>36</v>
      </c>
      <c r="F57" s="2">
        <v>44085</v>
      </c>
      <c r="G57" s="19">
        <v>114890</v>
      </c>
      <c r="H57" t="s">
        <v>16</v>
      </c>
      <c r="I57" t="s">
        <v>203</v>
      </c>
      <c r="J57" s="3">
        <f ca="1">(TODAY()-Staff[[#This Row],[Date Joined]])/365</f>
        <v>3.3863013698630136</v>
      </c>
      <c r="K57" s="17">
        <f ca="1">IF(Staff[[#This Row],[Tenure]]&gt;2, 3%, 2%) * Staff[[#This Row],[Salary]]</f>
        <v>3446.7</v>
      </c>
      <c r="L57">
        <f>_xlfn.XLOOKUP(Staff[[#This Row],[Rating]],'Few Business Question'!$H$20:$H$24, 'Few Business Question'!$I$20:$I$24)</f>
        <v>3</v>
      </c>
    </row>
    <row r="58" spans="2:12" x14ac:dyDescent="0.3">
      <c r="B58" t="s">
        <v>67</v>
      </c>
      <c r="C58" t="s">
        <v>15</v>
      </c>
      <c r="D58" t="s">
        <v>12</v>
      </c>
      <c r="E58">
        <v>30</v>
      </c>
      <c r="F58" s="2">
        <v>44850</v>
      </c>
      <c r="G58" s="19">
        <v>69710</v>
      </c>
      <c r="H58" t="s">
        <v>16</v>
      </c>
      <c r="I58" t="s">
        <v>203</v>
      </c>
      <c r="J58" s="3">
        <f ca="1">(TODAY()-Staff[[#This Row],[Date Joined]])/365</f>
        <v>1.2904109589041095</v>
      </c>
      <c r="K58" s="17">
        <f ca="1">IF(Staff[[#This Row],[Tenure]]&gt;2, 3%, 2%) * Staff[[#This Row],[Salary]]</f>
        <v>1394.2</v>
      </c>
      <c r="L58">
        <f>_xlfn.XLOOKUP(Staff[[#This Row],[Rating]],'Few Business Question'!$H$20:$H$24, 'Few Business Question'!$I$20:$I$24)</f>
        <v>3</v>
      </c>
    </row>
    <row r="59" spans="2:12" x14ac:dyDescent="0.3">
      <c r="B59" t="s">
        <v>94</v>
      </c>
      <c r="C59" t="s">
        <v>15</v>
      </c>
      <c r="D59" t="s">
        <v>21</v>
      </c>
      <c r="E59">
        <v>36</v>
      </c>
      <c r="F59" s="2">
        <v>44333</v>
      </c>
      <c r="G59" s="19">
        <v>71380</v>
      </c>
      <c r="H59" t="s">
        <v>16</v>
      </c>
      <c r="I59" t="s">
        <v>203</v>
      </c>
      <c r="J59" s="3">
        <f ca="1">(TODAY()-Staff[[#This Row],[Date Joined]])/365</f>
        <v>2.7068493150684931</v>
      </c>
      <c r="K59" s="17">
        <f ca="1">IF(Staff[[#This Row],[Tenure]]&gt;2, 3%, 2%) * Staff[[#This Row],[Salary]]</f>
        <v>2141.4</v>
      </c>
      <c r="L59">
        <f>_xlfn.XLOOKUP(Staff[[#This Row],[Rating]],'Few Business Question'!$H$20:$H$24, 'Few Business Question'!$I$20:$I$24)</f>
        <v>3</v>
      </c>
    </row>
    <row r="60" spans="2:12" x14ac:dyDescent="0.3">
      <c r="B60" t="s">
        <v>33</v>
      </c>
      <c r="C60" t="s">
        <v>8</v>
      </c>
      <c r="D60" t="s">
        <v>19</v>
      </c>
      <c r="E60">
        <v>38</v>
      </c>
      <c r="F60" s="2">
        <v>44377</v>
      </c>
      <c r="G60" s="19">
        <v>109160</v>
      </c>
      <c r="H60" t="s">
        <v>10</v>
      </c>
      <c r="I60" t="s">
        <v>203</v>
      </c>
      <c r="J60" s="3">
        <f ca="1">(TODAY()-Staff[[#This Row],[Date Joined]])/365</f>
        <v>2.5863013698630137</v>
      </c>
      <c r="K60" s="17">
        <f ca="1">IF(Staff[[#This Row],[Tenure]]&gt;2, 3%, 2%) * Staff[[#This Row],[Salary]]</f>
        <v>3274.7999999999997</v>
      </c>
      <c r="L60">
        <f>_xlfn.XLOOKUP(Staff[[#This Row],[Rating]],'Few Business Question'!$H$20:$H$24, 'Few Business Question'!$I$20:$I$24)</f>
        <v>5</v>
      </c>
    </row>
    <row r="61" spans="2:12" x14ac:dyDescent="0.3">
      <c r="B61" t="s">
        <v>98</v>
      </c>
      <c r="C61" t="s">
        <v>15</v>
      </c>
      <c r="D61" t="s">
        <v>9</v>
      </c>
      <c r="E61">
        <v>27</v>
      </c>
      <c r="F61" s="2">
        <v>44609</v>
      </c>
      <c r="G61" s="19">
        <v>113280</v>
      </c>
      <c r="H61" t="s">
        <v>42</v>
      </c>
      <c r="I61" t="s">
        <v>203</v>
      </c>
      <c r="J61" s="3">
        <f ca="1">(TODAY()-Staff[[#This Row],[Date Joined]])/365</f>
        <v>1.9506849315068493</v>
      </c>
      <c r="K61" s="17">
        <f ca="1">IF(Staff[[#This Row],[Tenure]]&gt;2, 3%, 2%) * Staff[[#This Row],[Salary]]</f>
        <v>2265.6</v>
      </c>
      <c r="L61">
        <f>_xlfn.XLOOKUP(Staff[[#This Row],[Rating]],'Few Business Question'!$H$20:$H$24, 'Few Business Question'!$I$20:$I$24)</f>
        <v>1</v>
      </c>
    </row>
    <row r="62" spans="2:12" x14ac:dyDescent="0.3">
      <c r="B62" t="s">
        <v>25</v>
      </c>
      <c r="C62" t="s">
        <v>15</v>
      </c>
      <c r="D62" t="s">
        <v>12</v>
      </c>
      <c r="E62">
        <v>30</v>
      </c>
      <c r="F62" s="2">
        <v>44273</v>
      </c>
      <c r="G62" s="19">
        <v>69120</v>
      </c>
      <c r="H62" t="s">
        <v>16</v>
      </c>
      <c r="I62" t="s">
        <v>203</v>
      </c>
      <c r="J62" s="3">
        <f ca="1">(TODAY()-Staff[[#This Row],[Date Joined]])/365</f>
        <v>2.871232876712329</v>
      </c>
      <c r="K62" s="17">
        <f ca="1">IF(Staff[[#This Row],[Tenure]]&gt;2, 3%, 2%) * Staff[[#This Row],[Salary]]</f>
        <v>2073.6</v>
      </c>
      <c r="L62">
        <f>_xlfn.XLOOKUP(Staff[[#This Row],[Rating]],'Few Business Question'!$H$20:$H$24, 'Few Business Question'!$I$20:$I$24)</f>
        <v>3</v>
      </c>
    </row>
    <row r="63" spans="2:12" x14ac:dyDescent="0.3">
      <c r="B63" t="s">
        <v>55</v>
      </c>
      <c r="C63" t="s">
        <v>8</v>
      </c>
      <c r="D63" t="s">
        <v>56</v>
      </c>
      <c r="E63">
        <v>37</v>
      </c>
      <c r="F63" s="2">
        <v>44451</v>
      </c>
      <c r="G63" s="19">
        <v>118100</v>
      </c>
      <c r="H63" t="s">
        <v>16</v>
      </c>
      <c r="I63" t="s">
        <v>203</v>
      </c>
      <c r="J63" s="3">
        <f ca="1">(TODAY()-Staff[[#This Row],[Date Joined]])/365</f>
        <v>2.3835616438356166</v>
      </c>
      <c r="K63" s="17">
        <f ca="1">IF(Staff[[#This Row],[Tenure]]&gt;2, 3%, 2%) * Staff[[#This Row],[Salary]]</f>
        <v>3543</v>
      </c>
      <c r="L63">
        <f>_xlfn.XLOOKUP(Staff[[#This Row],[Rating]],'Few Business Question'!$H$20:$H$24, 'Few Business Question'!$I$20:$I$24)</f>
        <v>3</v>
      </c>
    </row>
    <row r="64" spans="2:12" x14ac:dyDescent="0.3">
      <c r="B64" t="s">
        <v>62</v>
      </c>
      <c r="C64" t="s">
        <v>8</v>
      </c>
      <c r="D64" t="s">
        <v>9</v>
      </c>
      <c r="E64">
        <v>22</v>
      </c>
      <c r="F64" s="2">
        <v>44450</v>
      </c>
      <c r="G64" s="19">
        <v>76900</v>
      </c>
      <c r="H64" t="s">
        <v>13</v>
      </c>
      <c r="I64" t="s">
        <v>203</v>
      </c>
      <c r="J64" s="3">
        <f ca="1">(TODAY()-Staff[[#This Row],[Date Joined]])/365</f>
        <v>2.3863013698630136</v>
      </c>
      <c r="K64" s="17">
        <f ca="1">IF(Staff[[#This Row],[Tenure]]&gt;2, 3%, 2%) * Staff[[#This Row],[Salary]]</f>
        <v>2307</v>
      </c>
      <c r="L64">
        <f>_xlfn.XLOOKUP(Staff[[#This Row],[Rating]],'Few Business Question'!$H$20:$H$24, 'Few Business Question'!$I$20:$I$24)</f>
        <v>4</v>
      </c>
    </row>
    <row r="65" spans="2:12" x14ac:dyDescent="0.3">
      <c r="B65" t="s">
        <v>17</v>
      </c>
      <c r="C65" t="s">
        <v>8</v>
      </c>
      <c r="D65" t="s">
        <v>12</v>
      </c>
      <c r="E65">
        <v>43</v>
      </c>
      <c r="F65" s="2">
        <v>45045</v>
      </c>
      <c r="G65" s="19">
        <v>114870</v>
      </c>
      <c r="H65" t="s">
        <v>16</v>
      </c>
      <c r="I65" t="s">
        <v>203</v>
      </c>
      <c r="J65" s="3">
        <f ca="1">(TODAY()-Staff[[#This Row],[Date Joined]])/365</f>
        <v>0.75616438356164384</v>
      </c>
      <c r="K65" s="17">
        <f ca="1">IF(Staff[[#This Row],[Tenure]]&gt;2, 3%, 2%) * Staff[[#This Row],[Salary]]</f>
        <v>2297.4</v>
      </c>
      <c r="L65">
        <f>_xlfn.XLOOKUP(Staff[[#This Row],[Rating]],'Few Business Question'!$H$20:$H$24, 'Few Business Question'!$I$20:$I$24)</f>
        <v>3</v>
      </c>
    </row>
    <row r="66" spans="2:12" x14ac:dyDescent="0.3">
      <c r="B66" t="s">
        <v>52</v>
      </c>
      <c r="C66" t="s">
        <v>204</v>
      </c>
      <c r="D66" t="s">
        <v>12</v>
      </c>
      <c r="E66">
        <v>32</v>
      </c>
      <c r="F66" s="2">
        <v>44774</v>
      </c>
      <c r="G66" s="19">
        <v>91310</v>
      </c>
      <c r="H66" t="s">
        <v>16</v>
      </c>
      <c r="I66" t="s">
        <v>203</v>
      </c>
      <c r="J66" s="3">
        <f ca="1">(TODAY()-Staff[[#This Row],[Date Joined]])/365</f>
        <v>1.4986301369863013</v>
      </c>
      <c r="K66" s="17">
        <f ca="1">IF(Staff[[#This Row],[Tenure]]&gt;2, 3%, 2%) * Staff[[#This Row],[Salary]]</f>
        <v>1826.2</v>
      </c>
      <c r="L66">
        <f>_xlfn.XLOOKUP(Staff[[#This Row],[Rating]],'Few Business Question'!$H$20:$H$24, 'Few Business Question'!$I$20:$I$24)</f>
        <v>3</v>
      </c>
    </row>
    <row r="67" spans="2:12" x14ac:dyDescent="0.3">
      <c r="B67" t="s">
        <v>43</v>
      </c>
      <c r="C67" t="s">
        <v>8</v>
      </c>
      <c r="D67" t="s">
        <v>9</v>
      </c>
      <c r="E67">
        <v>28</v>
      </c>
      <c r="F67" s="2">
        <v>44486</v>
      </c>
      <c r="G67" s="19">
        <v>104770</v>
      </c>
      <c r="H67" t="s">
        <v>16</v>
      </c>
      <c r="I67" t="s">
        <v>203</v>
      </c>
      <c r="J67" s="3">
        <f ca="1">(TODAY()-Staff[[#This Row],[Date Joined]])/365</f>
        <v>2.2876712328767121</v>
      </c>
      <c r="K67" s="17">
        <f ca="1">IF(Staff[[#This Row],[Tenure]]&gt;2, 3%, 2%) * Staff[[#This Row],[Salary]]</f>
        <v>3143.1</v>
      </c>
      <c r="L67">
        <f>_xlfn.XLOOKUP(Staff[[#This Row],[Rating]],'Few Business Question'!$H$20:$H$24, 'Few Business Question'!$I$20:$I$24)</f>
        <v>3</v>
      </c>
    </row>
    <row r="68" spans="2:12" x14ac:dyDescent="0.3">
      <c r="B68" t="s">
        <v>89</v>
      </c>
      <c r="C68" t="s">
        <v>15</v>
      </c>
      <c r="D68" t="s">
        <v>19</v>
      </c>
      <c r="E68">
        <v>27</v>
      </c>
      <c r="F68" s="2">
        <v>44134</v>
      </c>
      <c r="G68" s="19">
        <v>54970</v>
      </c>
      <c r="H68" t="s">
        <v>16</v>
      </c>
      <c r="I68" t="s">
        <v>203</v>
      </c>
      <c r="J68" s="3">
        <f ca="1">(TODAY()-Staff[[#This Row],[Date Joined]])/365</f>
        <v>3.2520547945205478</v>
      </c>
      <c r="K68" s="17">
        <f ca="1">IF(Staff[[#This Row],[Tenure]]&gt;2, 3%, 2%) * Staff[[#This Row],[Salary]]</f>
        <v>1649.1</v>
      </c>
      <c r="L68">
        <f>_xlfn.XLOOKUP(Staff[[#This Row],[Rating]],'Few Business Question'!$H$20:$H$24, 'Few Business Question'!$I$20:$I$24)</f>
        <v>3</v>
      </c>
    </row>
    <row r="69" spans="2:12" x14ac:dyDescent="0.3">
      <c r="B69" t="s">
        <v>11</v>
      </c>
      <c r="C69" t="s">
        <v>204</v>
      </c>
      <c r="D69" t="s">
        <v>12</v>
      </c>
      <c r="E69">
        <v>26</v>
      </c>
      <c r="F69" s="2">
        <v>44271</v>
      </c>
      <c r="G69" s="19">
        <v>90700</v>
      </c>
      <c r="H69" t="s">
        <v>13</v>
      </c>
      <c r="I69" t="s">
        <v>203</v>
      </c>
      <c r="J69" s="3">
        <f ca="1">(TODAY()-Staff[[#This Row],[Date Joined]])/365</f>
        <v>2.8767123287671232</v>
      </c>
      <c r="K69" s="17">
        <f ca="1">IF(Staff[[#This Row],[Tenure]]&gt;2, 3%, 2%) * Staff[[#This Row],[Salary]]</f>
        <v>2721</v>
      </c>
      <c r="L69">
        <f>_xlfn.XLOOKUP(Staff[[#This Row],[Rating]],'Few Business Question'!$H$20:$H$24, 'Few Business Question'!$I$20:$I$24)</f>
        <v>4</v>
      </c>
    </row>
    <row r="70" spans="2:12" x14ac:dyDescent="0.3">
      <c r="B70" t="s">
        <v>109</v>
      </c>
      <c r="C70" t="s">
        <v>8</v>
      </c>
      <c r="D70" t="s">
        <v>19</v>
      </c>
      <c r="E70">
        <v>38</v>
      </c>
      <c r="F70" s="2">
        <v>44329</v>
      </c>
      <c r="G70" s="19">
        <v>56870</v>
      </c>
      <c r="H70" t="s">
        <v>13</v>
      </c>
      <c r="I70" t="s">
        <v>203</v>
      </c>
      <c r="J70" s="3">
        <f ca="1">(TODAY()-Staff[[#This Row],[Date Joined]])/365</f>
        <v>2.7178082191780821</v>
      </c>
      <c r="K70" s="17">
        <f ca="1">IF(Staff[[#This Row],[Tenure]]&gt;2, 3%, 2%) * Staff[[#This Row],[Salary]]</f>
        <v>1706.1</v>
      </c>
      <c r="L70">
        <f>_xlfn.XLOOKUP(Staff[[#This Row],[Rating]],'Few Business Question'!$H$20:$H$24, 'Few Business Question'!$I$20:$I$24)</f>
        <v>4</v>
      </c>
    </row>
    <row r="71" spans="2:12" x14ac:dyDescent="0.3">
      <c r="B71" t="s">
        <v>77</v>
      </c>
      <c r="C71" t="s">
        <v>8</v>
      </c>
      <c r="D71" t="s">
        <v>19</v>
      </c>
      <c r="E71">
        <v>25</v>
      </c>
      <c r="F71" s="2">
        <v>44205</v>
      </c>
      <c r="G71" s="19">
        <v>92700</v>
      </c>
      <c r="H71" t="s">
        <v>16</v>
      </c>
      <c r="I71" t="s">
        <v>203</v>
      </c>
      <c r="J71" s="3">
        <f ca="1">(TODAY()-Staff[[#This Row],[Date Joined]])/365</f>
        <v>3.0575342465753423</v>
      </c>
      <c r="K71" s="17">
        <f ca="1">IF(Staff[[#This Row],[Tenure]]&gt;2, 3%, 2%) * Staff[[#This Row],[Salary]]</f>
        <v>2781</v>
      </c>
      <c r="L71">
        <f>_xlfn.XLOOKUP(Staff[[#This Row],[Rating]],'Few Business Question'!$H$20:$H$24, 'Few Business Question'!$I$20:$I$24)</f>
        <v>3</v>
      </c>
    </row>
    <row r="72" spans="2:12" x14ac:dyDescent="0.3">
      <c r="B72" t="s">
        <v>32</v>
      </c>
      <c r="C72" t="s">
        <v>8</v>
      </c>
      <c r="D72" t="s">
        <v>21</v>
      </c>
      <c r="E72">
        <v>21</v>
      </c>
      <c r="F72" s="2">
        <v>44317</v>
      </c>
      <c r="G72" s="19">
        <v>65920</v>
      </c>
      <c r="H72" t="s">
        <v>16</v>
      </c>
      <c r="I72" t="s">
        <v>203</v>
      </c>
      <c r="J72" s="3">
        <f ca="1">(TODAY()-Staff[[#This Row],[Date Joined]])/365</f>
        <v>2.7506849315068491</v>
      </c>
      <c r="K72" s="17">
        <f ca="1">IF(Staff[[#This Row],[Tenure]]&gt;2, 3%, 2%) * Staff[[#This Row],[Salary]]</f>
        <v>1977.6</v>
      </c>
      <c r="L72">
        <f>_xlfn.XLOOKUP(Staff[[#This Row],[Rating]],'Few Business Question'!$H$20:$H$24, 'Few Business Question'!$I$20:$I$24)</f>
        <v>3</v>
      </c>
    </row>
    <row r="73" spans="2:12" x14ac:dyDescent="0.3">
      <c r="B73" t="s">
        <v>59</v>
      </c>
      <c r="C73" t="s">
        <v>15</v>
      </c>
      <c r="D73" t="s">
        <v>9</v>
      </c>
      <c r="E73">
        <v>26</v>
      </c>
      <c r="F73" s="2">
        <v>44225</v>
      </c>
      <c r="G73" s="19">
        <v>47360</v>
      </c>
      <c r="H73" t="s">
        <v>16</v>
      </c>
      <c r="I73" t="s">
        <v>203</v>
      </c>
      <c r="J73" s="3">
        <f ca="1">(TODAY()-Staff[[#This Row],[Date Joined]])/365</f>
        <v>3.0027397260273974</v>
      </c>
      <c r="K73" s="17">
        <f ca="1">IF(Staff[[#This Row],[Tenure]]&gt;2, 3%, 2%) * Staff[[#This Row],[Salary]]</f>
        <v>1420.8</v>
      </c>
      <c r="L73">
        <f>_xlfn.XLOOKUP(Staff[[#This Row],[Rating]],'Few Business Question'!$H$20:$H$24, 'Few Business Question'!$I$20:$I$24)</f>
        <v>3</v>
      </c>
    </row>
    <row r="74" spans="2:12" x14ac:dyDescent="0.3">
      <c r="B74" t="s">
        <v>37</v>
      </c>
      <c r="C74" t="s">
        <v>15</v>
      </c>
      <c r="D74" t="s">
        <v>9</v>
      </c>
      <c r="E74">
        <v>30</v>
      </c>
      <c r="F74" s="2">
        <v>44666</v>
      </c>
      <c r="G74" s="19">
        <v>60570</v>
      </c>
      <c r="H74" t="s">
        <v>16</v>
      </c>
      <c r="I74" t="s">
        <v>203</v>
      </c>
      <c r="J74" s="3">
        <f ca="1">(TODAY()-Staff[[#This Row],[Date Joined]])/365</f>
        <v>1.7945205479452055</v>
      </c>
      <c r="K74" s="17">
        <f ca="1">IF(Staff[[#This Row],[Tenure]]&gt;2, 3%, 2%) * Staff[[#This Row],[Salary]]</f>
        <v>1211.4000000000001</v>
      </c>
      <c r="L74">
        <f>_xlfn.XLOOKUP(Staff[[#This Row],[Rating]],'Few Business Question'!$H$20:$H$24, 'Few Business Question'!$I$20:$I$24)</f>
        <v>3</v>
      </c>
    </row>
    <row r="75" spans="2:12" x14ac:dyDescent="0.3">
      <c r="B75" t="s">
        <v>96</v>
      </c>
      <c r="C75" t="s">
        <v>8</v>
      </c>
      <c r="D75" t="s">
        <v>9</v>
      </c>
      <c r="E75">
        <v>28</v>
      </c>
      <c r="F75" s="2">
        <v>44649</v>
      </c>
      <c r="G75" s="19">
        <v>104120</v>
      </c>
      <c r="H75" t="s">
        <v>16</v>
      </c>
      <c r="I75" t="s">
        <v>203</v>
      </c>
      <c r="J75" s="3">
        <f ca="1">(TODAY()-Staff[[#This Row],[Date Joined]])/365</f>
        <v>1.8410958904109589</v>
      </c>
      <c r="K75" s="17">
        <f ca="1">IF(Staff[[#This Row],[Tenure]]&gt;2, 3%, 2%) * Staff[[#This Row],[Salary]]</f>
        <v>2082.4</v>
      </c>
      <c r="L75">
        <f>_xlfn.XLOOKUP(Staff[[#This Row],[Rating]],'Few Business Question'!$H$20:$H$24, 'Few Business Question'!$I$20:$I$24)</f>
        <v>3</v>
      </c>
    </row>
    <row r="76" spans="2:12" x14ac:dyDescent="0.3">
      <c r="B76" t="s">
        <v>23</v>
      </c>
      <c r="C76" t="s">
        <v>15</v>
      </c>
      <c r="D76" t="s">
        <v>12</v>
      </c>
      <c r="E76">
        <v>37</v>
      </c>
      <c r="F76" s="2">
        <v>44338</v>
      </c>
      <c r="G76" s="19">
        <v>88050</v>
      </c>
      <c r="H76" t="s">
        <v>24</v>
      </c>
      <c r="I76" t="s">
        <v>203</v>
      </c>
      <c r="J76" s="3">
        <f ca="1">(TODAY()-Staff[[#This Row],[Date Joined]])/365</f>
        <v>2.6931506849315068</v>
      </c>
      <c r="K76" s="17">
        <f ca="1">IF(Staff[[#This Row],[Tenure]]&gt;2, 3%, 2%) * Staff[[#This Row],[Salary]]</f>
        <v>2641.5</v>
      </c>
      <c r="L76">
        <f>_xlfn.XLOOKUP(Staff[[#This Row],[Rating]],'Few Business Question'!$H$20:$H$24, 'Few Business Question'!$I$20:$I$24)</f>
        <v>2</v>
      </c>
    </row>
    <row r="77" spans="2:12" x14ac:dyDescent="0.3">
      <c r="B77" t="s">
        <v>103</v>
      </c>
      <c r="C77" t="s">
        <v>15</v>
      </c>
      <c r="D77" t="s">
        <v>12</v>
      </c>
      <c r="E77">
        <v>24</v>
      </c>
      <c r="F77" s="2">
        <v>44686</v>
      </c>
      <c r="G77" s="19">
        <v>100420</v>
      </c>
      <c r="H77" t="s">
        <v>16</v>
      </c>
      <c r="I77" t="s">
        <v>203</v>
      </c>
      <c r="J77" s="3">
        <f ca="1">(TODAY()-Staff[[#This Row],[Date Joined]])/365</f>
        <v>1.7397260273972603</v>
      </c>
      <c r="K77" s="17">
        <f ca="1">IF(Staff[[#This Row],[Tenure]]&gt;2, 3%, 2%) * Staff[[#This Row],[Salary]]</f>
        <v>2008.4</v>
      </c>
      <c r="L77">
        <f>_xlfn.XLOOKUP(Staff[[#This Row],[Rating]],'Few Business Question'!$H$20:$H$24, 'Few Business Question'!$I$20:$I$24)</f>
        <v>3</v>
      </c>
    </row>
    <row r="78" spans="2:12" x14ac:dyDescent="0.3">
      <c r="B78" t="s">
        <v>54</v>
      </c>
      <c r="C78" t="s">
        <v>8</v>
      </c>
      <c r="D78" t="s">
        <v>9</v>
      </c>
      <c r="E78">
        <v>30</v>
      </c>
      <c r="F78" s="2">
        <v>44850</v>
      </c>
      <c r="G78" s="19">
        <v>114180</v>
      </c>
      <c r="H78" t="s">
        <v>16</v>
      </c>
      <c r="I78" t="s">
        <v>203</v>
      </c>
      <c r="J78" s="3">
        <f ca="1">(TODAY()-Staff[[#This Row],[Date Joined]])/365</f>
        <v>1.2904109589041095</v>
      </c>
      <c r="K78" s="17">
        <f ca="1">IF(Staff[[#This Row],[Tenure]]&gt;2, 3%, 2%) * Staff[[#This Row],[Salary]]</f>
        <v>2283.6</v>
      </c>
      <c r="L78">
        <f>_xlfn.XLOOKUP(Staff[[#This Row],[Rating]],'Few Business Question'!$H$20:$H$24, 'Few Business Question'!$I$20:$I$24)</f>
        <v>3</v>
      </c>
    </row>
    <row r="79" spans="2:12" x14ac:dyDescent="0.3">
      <c r="B79" t="s">
        <v>86</v>
      </c>
      <c r="C79" t="s">
        <v>8</v>
      </c>
      <c r="D79" t="s">
        <v>12</v>
      </c>
      <c r="E79">
        <v>21</v>
      </c>
      <c r="F79" s="2">
        <v>44678</v>
      </c>
      <c r="G79" s="19">
        <v>33920</v>
      </c>
      <c r="H79" t="s">
        <v>16</v>
      </c>
      <c r="I79" t="s">
        <v>203</v>
      </c>
      <c r="J79" s="3">
        <f ca="1">(TODAY()-Staff[[#This Row],[Date Joined]])/365</f>
        <v>1.7616438356164383</v>
      </c>
      <c r="K79" s="17">
        <f ca="1">IF(Staff[[#This Row],[Tenure]]&gt;2, 3%, 2%) * Staff[[#This Row],[Salary]]</f>
        <v>678.4</v>
      </c>
      <c r="L79">
        <f>_xlfn.XLOOKUP(Staff[[#This Row],[Rating]],'Few Business Question'!$H$20:$H$24, 'Few Business Question'!$I$20:$I$24)</f>
        <v>3</v>
      </c>
    </row>
    <row r="80" spans="2:12" x14ac:dyDescent="0.3">
      <c r="B80" t="s">
        <v>69</v>
      </c>
      <c r="C80" t="s">
        <v>15</v>
      </c>
      <c r="D80" t="s">
        <v>9</v>
      </c>
      <c r="E80">
        <v>23</v>
      </c>
      <c r="F80" s="2">
        <v>44440</v>
      </c>
      <c r="G80" s="19">
        <v>106460</v>
      </c>
      <c r="H80" t="s">
        <v>16</v>
      </c>
      <c r="I80" t="s">
        <v>203</v>
      </c>
      <c r="J80" s="3">
        <f ca="1">(TODAY()-Staff[[#This Row],[Date Joined]])/365</f>
        <v>2.4136986301369863</v>
      </c>
      <c r="K80" s="17">
        <f ca="1">IF(Staff[[#This Row],[Tenure]]&gt;2, 3%, 2%) * Staff[[#This Row],[Salary]]</f>
        <v>3193.7999999999997</v>
      </c>
      <c r="L80">
        <f>_xlfn.XLOOKUP(Staff[[#This Row],[Rating]],'Few Business Question'!$H$20:$H$24, 'Few Business Question'!$I$20:$I$24)</f>
        <v>3</v>
      </c>
    </row>
    <row r="81" spans="2:12" x14ac:dyDescent="0.3">
      <c r="B81" t="s">
        <v>57</v>
      </c>
      <c r="C81" t="s">
        <v>15</v>
      </c>
      <c r="D81" t="s">
        <v>9</v>
      </c>
      <c r="E81">
        <v>35</v>
      </c>
      <c r="F81" s="2">
        <v>44727</v>
      </c>
      <c r="G81" s="19">
        <v>40400</v>
      </c>
      <c r="H81" t="s">
        <v>16</v>
      </c>
      <c r="I81" t="s">
        <v>203</v>
      </c>
      <c r="J81" s="3">
        <f ca="1">(TODAY()-Staff[[#This Row],[Date Joined]])/365</f>
        <v>1.6273972602739726</v>
      </c>
      <c r="K81" s="17">
        <f ca="1">IF(Staff[[#This Row],[Tenure]]&gt;2, 3%, 2%) * Staff[[#This Row],[Salary]]</f>
        <v>808</v>
      </c>
      <c r="L81">
        <f>_xlfn.XLOOKUP(Staff[[#This Row],[Rating]],'Few Business Question'!$H$20:$H$24, 'Few Business Question'!$I$20:$I$24)</f>
        <v>3</v>
      </c>
    </row>
    <row r="82" spans="2:12" x14ac:dyDescent="0.3">
      <c r="B82" t="s">
        <v>68</v>
      </c>
      <c r="C82" t="s">
        <v>15</v>
      </c>
      <c r="D82" t="s">
        <v>21</v>
      </c>
      <c r="E82">
        <v>27</v>
      </c>
      <c r="F82" s="2">
        <v>44236</v>
      </c>
      <c r="G82" s="19">
        <v>91650</v>
      </c>
      <c r="H82" t="s">
        <v>13</v>
      </c>
      <c r="I82" t="s">
        <v>203</v>
      </c>
      <c r="J82" s="3">
        <f ca="1">(TODAY()-Staff[[#This Row],[Date Joined]])/365</f>
        <v>2.9726027397260273</v>
      </c>
      <c r="K82" s="17">
        <f ca="1">IF(Staff[[#This Row],[Tenure]]&gt;2, 3%, 2%) * Staff[[#This Row],[Salary]]</f>
        <v>2749.5</v>
      </c>
      <c r="L82">
        <f>_xlfn.XLOOKUP(Staff[[#This Row],[Rating]],'Few Business Question'!$H$20:$H$24, 'Few Business Question'!$I$20:$I$24)</f>
        <v>4</v>
      </c>
    </row>
    <row r="83" spans="2:12" x14ac:dyDescent="0.3">
      <c r="B83" t="s">
        <v>99</v>
      </c>
      <c r="C83" t="s">
        <v>15</v>
      </c>
      <c r="D83" t="s">
        <v>19</v>
      </c>
      <c r="E83">
        <v>43</v>
      </c>
      <c r="F83" s="2">
        <v>44620</v>
      </c>
      <c r="G83" s="19">
        <v>36040</v>
      </c>
      <c r="H83" t="s">
        <v>16</v>
      </c>
      <c r="I83" t="s">
        <v>203</v>
      </c>
      <c r="J83" s="3">
        <f ca="1">(TODAY()-Staff[[#This Row],[Date Joined]])/365</f>
        <v>1.9205479452054794</v>
      </c>
      <c r="K83" s="17">
        <f ca="1">IF(Staff[[#This Row],[Tenure]]&gt;2, 3%, 2%) * Staff[[#This Row],[Salary]]</f>
        <v>720.80000000000007</v>
      </c>
      <c r="L83">
        <f>_xlfn.XLOOKUP(Staff[[#This Row],[Rating]],'Few Business Question'!$H$20:$H$24, 'Few Business Question'!$I$20:$I$24)</f>
        <v>3</v>
      </c>
    </row>
    <row r="84" spans="2:12" x14ac:dyDescent="0.3">
      <c r="B84" t="s">
        <v>101</v>
      </c>
      <c r="C84" t="s">
        <v>8</v>
      </c>
      <c r="D84" t="s">
        <v>12</v>
      </c>
      <c r="E84">
        <v>40</v>
      </c>
      <c r="F84" s="2">
        <v>44381</v>
      </c>
      <c r="G84" s="19">
        <v>104410</v>
      </c>
      <c r="H84" t="s">
        <v>16</v>
      </c>
      <c r="I84" t="s">
        <v>203</v>
      </c>
      <c r="J84" s="3">
        <f ca="1">(TODAY()-Staff[[#This Row],[Date Joined]])/365</f>
        <v>2.5753424657534247</v>
      </c>
      <c r="K84" s="17">
        <f ca="1">IF(Staff[[#This Row],[Tenure]]&gt;2, 3%, 2%) * Staff[[#This Row],[Salary]]</f>
        <v>3132.2999999999997</v>
      </c>
      <c r="L84">
        <f>_xlfn.XLOOKUP(Staff[[#This Row],[Rating]],'Few Business Question'!$H$20:$H$24, 'Few Business Question'!$I$20:$I$24)</f>
        <v>3</v>
      </c>
    </row>
    <row r="85" spans="2:12" x14ac:dyDescent="0.3">
      <c r="B85" t="s">
        <v>85</v>
      </c>
      <c r="C85" t="s">
        <v>15</v>
      </c>
      <c r="D85" t="s">
        <v>21</v>
      </c>
      <c r="E85">
        <v>30</v>
      </c>
      <c r="F85" s="2">
        <v>44606</v>
      </c>
      <c r="G85" s="19">
        <v>96800</v>
      </c>
      <c r="H85" t="s">
        <v>16</v>
      </c>
      <c r="I85" t="s">
        <v>203</v>
      </c>
      <c r="J85" s="3">
        <f ca="1">(TODAY()-Staff[[#This Row],[Date Joined]])/365</f>
        <v>1.9589041095890412</v>
      </c>
      <c r="K85" s="17">
        <f ca="1">IF(Staff[[#This Row],[Tenure]]&gt;2, 3%, 2%) * Staff[[#This Row],[Salary]]</f>
        <v>1936</v>
      </c>
      <c r="L85">
        <f>_xlfn.XLOOKUP(Staff[[#This Row],[Rating]],'Few Business Question'!$H$20:$H$24, 'Few Business Question'!$I$20:$I$24)</f>
        <v>3</v>
      </c>
    </row>
    <row r="86" spans="2:12" x14ac:dyDescent="0.3">
      <c r="B86" t="s">
        <v>28</v>
      </c>
      <c r="C86" t="s">
        <v>8</v>
      </c>
      <c r="D86" t="s">
        <v>21</v>
      </c>
      <c r="E86">
        <v>34</v>
      </c>
      <c r="F86" s="2">
        <v>44459</v>
      </c>
      <c r="G86" s="19">
        <v>85000</v>
      </c>
      <c r="H86" t="s">
        <v>16</v>
      </c>
      <c r="I86" t="s">
        <v>203</v>
      </c>
      <c r="J86" s="3">
        <f ca="1">(TODAY()-Staff[[#This Row],[Date Joined]])/365</f>
        <v>2.3616438356164382</v>
      </c>
      <c r="K86" s="17">
        <f ca="1">IF(Staff[[#This Row],[Tenure]]&gt;2, 3%, 2%) * Staff[[#This Row],[Salary]]</f>
        <v>2550</v>
      </c>
      <c r="L86">
        <f>_xlfn.XLOOKUP(Staff[[#This Row],[Rating]],'Few Business Question'!$H$20:$H$24, 'Few Business Question'!$I$20:$I$24)</f>
        <v>3</v>
      </c>
    </row>
    <row r="87" spans="2:12" x14ac:dyDescent="0.3">
      <c r="B87" t="s">
        <v>80</v>
      </c>
      <c r="C87" t="s">
        <v>15</v>
      </c>
      <c r="D87" t="s">
        <v>19</v>
      </c>
      <c r="E87">
        <v>28</v>
      </c>
      <c r="F87" s="2">
        <v>44820</v>
      </c>
      <c r="G87" s="19">
        <v>43510</v>
      </c>
      <c r="H87" t="s">
        <v>42</v>
      </c>
      <c r="I87" t="s">
        <v>203</v>
      </c>
      <c r="J87" s="3">
        <f ca="1">(TODAY()-Staff[[#This Row],[Date Joined]])/365</f>
        <v>1.3726027397260274</v>
      </c>
      <c r="K87" s="17">
        <f ca="1">IF(Staff[[#This Row],[Tenure]]&gt;2, 3%, 2%) * Staff[[#This Row],[Salary]]</f>
        <v>870.2</v>
      </c>
      <c r="L87">
        <f>_xlfn.XLOOKUP(Staff[[#This Row],[Rating]],'Few Business Question'!$H$20:$H$24, 'Few Business Question'!$I$20:$I$24)</f>
        <v>1</v>
      </c>
    </row>
    <row r="88" spans="2:12" x14ac:dyDescent="0.3">
      <c r="B88" t="s">
        <v>79</v>
      </c>
      <c r="C88" t="s">
        <v>15</v>
      </c>
      <c r="D88" t="s">
        <v>21</v>
      </c>
      <c r="E88">
        <v>33</v>
      </c>
      <c r="F88" s="2">
        <v>44243</v>
      </c>
      <c r="G88" s="19">
        <v>59430</v>
      </c>
      <c r="H88" t="s">
        <v>16</v>
      </c>
      <c r="I88" t="s">
        <v>203</v>
      </c>
      <c r="J88" s="3">
        <f ca="1">(TODAY()-Staff[[#This Row],[Date Joined]])/365</f>
        <v>2.9534246575342467</v>
      </c>
      <c r="K88" s="17">
        <f ca="1">IF(Staff[[#This Row],[Tenure]]&gt;2, 3%, 2%) * Staff[[#This Row],[Salary]]</f>
        <v>1782.8999999999999</v>
      </c>
      <c r="L88">
        <f>_xlfn.XLOOKUP(Staff[[#This Row],[Rating]],'Few Business Question'!$H$20:$H$24, 'Few Business Question'!$I$20:$I$24)</f>
        <v>3</v>
      </c>
    </row>
    <row r="89" spans="2:12" x14ac:dyDescent="0.3">
      <c r="B89" t="s">
        <v>93</v>
      </c>
      <c r="C89" t="s">
        <v>8</v>
      </c>
      <c r="D89" t="s">
        <v>21</v>
      </c>
      <c r="E89">
        <v>33</v>
      </c>
      <c r="F89" s="2">
        <v>44067</v>
      </c>
      <c r="G89" s="19">
        <v>65360</v>
      </c>
      <c r="H89" t="s">
        <v>16</v>
      </c>
      <c r="I89" t="s">
        <v>203</v>
      </c>
      <c r="J89" s="3">
        <f ca="1">(TODAY()-Staff[[#This Row],[Date Joined]])/365</f>
        <v>3.4356164383561643</v>
      </c>
      <c r="K89" s="17">
        <f ca="1">IF(Staff[[#This Row],[Tenure]]&gt;2, 3%, 2%) * Staff[[#This Row],[Salary]]</f>
        <v>1960.8</v>
      </c>
      <c r="L89">
        <f>_xlfn.XLOOKUP(Staff[[#This Row],[Rating]],'Few Business Question'!$H$20:$H$24, 'Few Business Question'!$I$20:$I$24)</f>
        <v>3</v>
      </c>
    </row>
    <row r="90" spans="2:12" x14ac:dyDescent="0.3">
      <c r="B90" t="s">
        <v>66</v>
      </c>
      <c r="C90" t="s">
        <v>8</v>
      </c>
      <c r="D90" t="s">
        <v>9</v>
      </c>
      <c r="E90">
        <v>32</v>
      </c>
      <c r="F90" s="2">
        <v>44611</v>
      </c>
      <c r="G90" s="19">
        <v>41570</v>
      </c>
      <c r="H90" t="s">
        <v>16</v>
      </c>
      <c r="I90" t="s">
        <v>203</v>
      </c>
      <c r="J90" s="3">
        <f ca="1">(TODAY()-Staff[[#This Row],[Date Joined]])/365</f>
        <v>1.9452054794520548</v>
      </c>
      <c r="K90" s="17">
        <f ca="1">IF(Staff[[#This Row],[Tenure]]&gt;2, 3%, 2%) * Staff[[#This Row],[Salary]]</f>
        <v>831.4</v>
      </c>
      <c r="L90">
        <f>_xlfn.XLOOKUP(Staff[[#This Row],[Rating]],'Few Business Question'!$H$20:$H$24, 'Few Business Question'!$I$20:$I$24)</f>
        <v>3</v>
      </c>
    </row>
    <row r="91" spans="2:12" x14ac:dyDescent="0.3">
      <c r="B91" t="s">
        <v>95</v>
      </c>
      <c r="C91" t="s">
        <v>8</v>
      </c>
      <c r="D91" t="s">
        <v>12</v>
      </c>
      <c r="E91">
        <v>33</v>
      </c>
      <c r="F91" s="2">
        <v>44312</v>
      </c>
      <c r="G91" s="19">
        <v>75280</v>
      </c>
      <c r="H91" t="s">
        <v>16</v>
      </c>
      <c r="I91" t="s">
        <v>203</v>
      </c>
      <c r="J91" s="3">
        <f ca="1">(TODAY()-Staff[[#This Row],[Date Joined]])/365</f>
        <v>2.7643835616438355</v>
      </c>
      <c r="K91" s="17">
        <f ca="1">IF(Staff[[#This Row],[Tenure]]&gt;2, 3%, 2%) * Staff[[#This Row],[Salary]]</f>
        <v>2258.4</v>
      </c>
      <c r="L91">
        <f>_xlfn.XLOOKUP(Staff[[#This Row],[Rating]],'Few Business Question'!$H$20:$H$24, 'Few Business Question'!$I$20:$I$24)</f>
        <v>3</v>
      </c>
    </row>
    <row r="92" spans="2:12" x14ac:dyDescent="0.3">
      <c r="B92" t="s">
        <v>18</v>
      </c>
      <c r="C92" t="s">
        <v>15</v>
      </c>
      <c r="D92" t="s">
        <v>19</v>
      </c>
      <c r="E92">
        <v>33</v>
      </c>
      <c r="F92" s="2">
        <v>44385</v>
      </c>
      <c r="G92" s="19">
        <v>74550</v>
      </c>
      <c r="H92" t="s">
        <v>16</v>
      </c>
      <c r="I92" t="s">
        <v>203</v>
      </c>
      <c r="J92" s="3">
        <f ca="1">(TODAY()-Staff[[#This Row],[Date Joined]])/365</f>
        <v>2.5643835616438357</v>
      </c>
      <c r="K92" s="17">
        <f ca="1">IF(Staff[[#This Row],[Tenure]]&gt;2, 3%, 2%) * Staff[[#This Row],[Salary]]</f>
        <v>2236.5</v>
      </c>
      <c r="L92">
        <f>_xlfn.XLOOKUP(Staff[[#This Row],[Rating]],'Few Business Question'!$H$20:$H$24, 'Few Business Question'!$I$20:$I$24)</f>
        <v>3</v>
      </c>
    </row>
    <row r="93" spans="2:12" x14ac:dyDescent="0.3">
      <c r="B93" t="s">
        <v>45</v>
      </c>
      <c r="C93" t="s">
        <v>15</v>
      </c>
      <c r="D93" t="s">
        <v>9</v>
      </c>
      <c r="E93">
        <v>30</v>
      </c>
      <c r="F93" s="2">
        <v>44701</v>
      </c>
      <c r="G93" s="19">
        <v>67950</v>
      </c>
      <c r="H93" t="s">
        <v>16</v>
      </c>
      <c r="I93" t="s">
        <v>203</v>
      </c>
      <c r="J93" s="3">
        <f ca="1">(TODAY()-Staff[[#This Row],[Date Joined]])/365</f>
        <v>1.6986301369863013</v>
      </c>
      <c r="K93" s="17">
        <f ca="1">IF(Staff[[#This Row],[Tenure]]&gt;2, 3%, 2%) * Staff[[#This Row],[Salary]]</f>
        <v>1359</v>
      </c>
      <c r="L93">
        <f>_xlfn.XLOOKUP(Staff[[#This Row],[Rating]],'Few Business Question'!$H$20:$H$24, 'Few Business Question'!$I$20:$I$24)</f>
        <v>3</v>
      </c>
    </row>
    <row r="94" spans="2:12" x14ac:dyDescent="0.3">
      <c r="B94" t="s">
        <v>90</v>
      </c>
      <c r="C94" t="s">
        <v>15</v>
      </c>
      <c r="D94" t="s">
        <v>21</v>
      </c>
      <c r="E94">
        <v>42</v>
      </c>
      <c r="F94" s="2">
        <v>44731</v>
      </c>
      <c r="G94" s="19">
        <v>70270</v>
      </c>
      <c r="H94" t="s">
        <v>24</v>
      </c>
      <c r="I94" t="s">
        <v>203</v>
      </c>
      <c r="J94" s="3">
        <f ca="1">(TODAY()-Staff[[#This Row],[Date Joined]])/365</f>
        <v>1.6164383561643836</v>
      </c>
      <c r="K94" s="17">
        <f ca="1">IF(Staff[[#This Row],[Tenure]]&gt;2, 3%, 2%) * Staff[[#This Row],[Salary]]</f>
        <v>1405.4</v>
      </c>
      <c r="L94">
        <f>_xlfn.XLOOKUP(Staff[[#This Row],[Rating]],'Few Business Question'!$H$20:$H$24, 'Few Business Question'!$I$20:$I$24)</f>
        <v>2</v>
      </c>
    </row>
    <row r="95" spans="2:12" x14ac:dyDescent="0.3">
      <c r="B95" t="s">
        <v>46</v>
      </c>
      <c r="C95" t="s">
        <v>15</v>
      </c>
      <c r="D95" t="s">
        <v>9</v>
      </c>
      <c r="E95">
        <v>26</v>
      </c>
      <c r="F95" s="2">
        <v>44411</v>
      </c>
      <c r="G95" s="19">
        <v>53540</v>
      </c>
      <c r="H95" t="s">
        <v>16</v>
      </c>
      <c r="I95" t="s">
        <v>203</v>
      </c>
      <c r="J95" s="3">
        <f ca="1">(TODAY()-Staff[[#This Row],[Date Joined]])/365</f>
        <v>2.493150684931507</v>
      </c>
      <c r="K95" s="17">
        <f ca="1">IF(Staff[[#This Row],[Tenure]]&gt;2, 3%, 2%) * Staff[[#This Row],[Salary]]</f>
        <v>1606.2</v>
      </c>
      <c r="L95">
        <f>_xlfn.XLOOKUP(Staff[[#This Row],[Rating]],'Few Business Question'!$H$20:$H$24, 'Few Business Question'!$I$20:$I$24)</f>
        <v>3</v>
      </c>
    </row>
    <row r="96" spans="2:12" x14ac:dyDescent="0.3">
      <c r="B96" t="s">
        <v>155</v>
      </c>
      <c r="C96" t="s">
        <v>15</v>
      </c>
      <c r="D96" t="s">
        <v>12</v>
      </c>
      <c r="E96">
        <v>20</v>
      </c>
      <c r="F96" s="2">
        <v>44122</v>
      </c>
      <c r="G96" s="19">
        <v>112650</v>
      </c>
      <c r="H96" t="s">
        <v>16</v>
      </c>
      <c r="I96" t="s">
        <v>205</v>
      </c>
      <c r="J96" s="3">
        <f ca="1">(TODAY()-Staff[[#This Row],[Date Joined]])/365</f>
        <v>3.2849315068493152</v>
      </c>
      <c r="K96" s="17">
        <f ca="1">IF(Staff[[#This Row],[Tenure]]&gt;2, 3%, 2%) * Staff[[#This Row],[Salary]]</f>
        <v>3379.5</v>
      </c>
      <c r="L96">
        <f>_xlfn.XLOOKUP(Staff[[#This Row],[Rating]],'Few Business Question'!$H$20:$H$24, 'Few Business Question'!$I$20:$I$24)</f>
        <v>3</v>
      </c>
    </row>
    <row r="97" spans="2:12" x14ac:dyDescent="0.3">
      <c r="B97" t="s">
        <v>175</v>
      </c>
      <c r="C97" t="s">
        <v>8</v>
      </c>
      <c r="D97" t="s">
        <v>12</v>
      </c>
      <c r="E97">
        <v>32</v>
      </c>
      <c r="F97" s="2">
        <v>44293</v>
      </c>
      <c r="G97" s="19">
        <v>43840</v>
      </c>
      <c r="H97" t="s">
        <v>13</v>
      </c>
      <c r="I97" t="s">
        <v>205</v>
      </c>
      <c r="J97" s="3">
        <f ca="1">(TODAY()-Staff[[#This Row],[Date Joined]])/365</f>
        <v>2.8164383561643835</v>
      </c>
      <c r="K97" s="17">
        <f ca="1">IF(Staff[[#This Row],[Tenure]]&gt;2, 3%, 2%) * Staff[[#This Row],[Salary]]</f>
        <v>1315.2</v>
      </c>
      <c r="L97">
        <f>_xlfn.XLOOKUP(Staff[[#This Row],[Rating]],'Few Business Question'!$H$20:$H$24, 'Few Business Question'!$I$20:$I$24)</f>
        <v>4</v>
      </c>
    </row>
    <row r="98" spans="2:12" x14ac:dyDescent="0.3">
      <c r="B98" t="s">
        <v>142</v>
      </c>
      <c r="C98" t="s">
        <v>15</v>
      </c>
      <c r="D98" t="s">
        <v>9</v>
      </c>
      <c r="E98">
        <v>31</v>
      </c>
      <c r="F98" s="2">
        <v>44663</v>
      </c>
      <c r="G98" s="19">
        <v>103550</v>
      </c>
      <c r="H98" t="s">
        <v>16</v>
      </c>
      <c r="I98" t="s">
        <v>205</v>
      </c>
      <c r="J98" s="3">
        <f ca="1">(TODAY()-Staff[[#This Row],[Date Joined]])/365</f>
        <v>1.8027397260273972</v>
      </c>
      <c r="K98" s="17">
        <f ca="1">IF(Staff[[#This Row],[Tenure]]&gt;2, 3%, 2%) * Staff[[#This Row],[Salary]]</f>
        <v>2071</v>
      </c>
      <c r="L98">
        <f>_xlfn.XLOOKUP(Staff[[#This Row],[Rating]],'Few Business Question'!$H$20:$H$24, 'Few Business Question'!$I$20:$I$24)</f>
        <v>3</v>
      </c>
    </row>
    <row r="99" spans="2:12" x14ac:dyDescent="0.3">
      <c r="B99" t="s">
        <v>200</v>
      </c>
      <c r="C99" t="s">
        <v>8</v>
      </c>
      <c r="D99" t="s">
        <v>56</v>
      </c>
      <c r="E99">
        <v>32</v>
      </c>
      <c r="F99" s="2">
        <v>44339</v>
      </c>
      <c r="G99" s="19">
        <v>45510</v>
      </c>
      <c r="H99" t="s">
        <v>16</v>
      </c>
      <c r="I99" t="s">
        <v>205</v>
      </c>
      <c r="J99" s="3">
        <f ca="1">(TODAY()-Staff[[#This Row],[Date Joined]])/365</f>
        <v>2.6904109589041094</v>
      </c>
      <c r="K99" s="17">
        <f ca="1">IF(Staff[[#This Row],[Tenure]]&gt;2, 3%, 2%) * Staff[[#This Row],[Salary]]</f>
        <v>1365.3</v>
      </c>
      <c r="L99">
        <f>_xlfn.XLOOKUP(Staff[[#This Row],[Rating]],'Few Business Question'!$H$20:$H$24, 'Few Business Question'!$I$20:$I$24)</f>
        <v>3</v>
      </c>
    </row>
    <row r="100" spans="2:12" x14ac:dyDescent="0.3">
      <c r="B100" t="s">
        <v>141</v>
      </c>
      <c r="C100" t="s">
        <v>204</v>
      </c>
      <c r="D100" t="s">
        <v>21</v>
      </c>
      <c r="E100">
        <v>37</v>
      </c>
      <c r="F100" s="2">
        <v>44085</v>
      </c>
      <c r="G100" s="19">
        <v>115440</v>
      </c>
      <c r="H100" t="s">
        <v>24</v>
      </c>
      <c r="I100" t="s">
        <v>205</v>
      </c>
      <c r="J100" s="3">
        <f ca="1">(TODAY()-Staff[[#This Row],[Date Joined]])/365</f>
        <v>3.3863013698630136</v>
      </c>
      <c r="K100" s="17">
        <f ca="1">IF(Staff[[#This Row],[Tenure]]&gt;2, 3%, 2%) * Staff[[#This Row],[Salary]]</f>
        <v>3463.2</v>
      </c>
      <c r="L100">
        <f>_xlfn.XLOOKUP(Staff[[#This Row],[Rating]],'Few Business Question'!$H$20:$H$24, 'Few Business Question'!$I$20:$I$24)</f>
        <v>2</v>
      </c>
    </row>
    <row r="101" spans="2:12" x14ac:dyDescent="0.3">
      <c r="B101" t="s">
        <v>201</v>
      </c>
      <c r="C101" t="s">
        <v>8</v>
      </c>
      <c r="D101" t="s">
        <v>19</v>
      </c>
      <c r="E101">
        <v>38</v>
      </c>
      <c r="F101" s="2">
        <v>44268</v>
      </c>
      <c r="G101" s="19">
        <v>56870</v>
      </c>
      <c r="H101" t="s">
        <v>13</v>
      </c>
      <c r="I101" t="s">
        <v>205</v>
      </c>
      <c r="J101" s="3">
        <f ca="1">(TODAY()-Staff[[#This Row],[Date Joined]])/365</f>
        <v>2.8849315068493149</v>
      </c>
      <c r="K101" s="17">
        <f ca="1">IF(Staff[[#This Row],[Tenure]]&gt;2, 3%, 2%) * Staff[[#This Row],[Salary]]</f>
        <v>1706.1</v>
      </c>
      <c r="L101">
        <f>_xlfn.XLOOKUP(Staff[[#This Row],[Rating]],'Few Business Question'!$H$20:$H$24, 'Few Business Question'!$I$20:$I$24)</f>
        <v>4</v>
      </c>
    </row>
    <row r="102" spans="2:12" x14ac:dyDescent="0.3">
      <c r="B102" t="s">
        <v>168</v>
      </c>
      <c r="C102" t="s">
        <v>8</v>
      </c>
      <c r="D102" t="s">
        <v>19</v>
      </c>
      <c r="E102">
        <v>25</v>
      </c>
      <c r="F102" s="2">
        <v>44144</v>
      </c>
      <c r="G102" s="19">
        <v>92700</v>
      </c>
      <c r="H102" t="s">
        <v>16</v>
      </c>
      <c r="I102" t="s">
        <v>205</v>
      </c>
      <c r="J102" s="3">
        <f ca="1">(TODAY()-Staff[[#This Row],[Date Joined]])/365</f>
        <v>3.2246575342465755</v>
      </c>
      <c r="K102" s="17">
        <f ca="1">IF(Staff[[#This Row],[Tenure]]&gt;2, 3%, 2%) * Staff[[#This Row],[Salary]]</f>
        <v>2781</v>
      </c>
      <c r="L102">
        <f>_xlfn.XLOOKUP(Staff[[#This Row],[Rating]],'Few Business Question'!$H$20:$H$24, 'Few Business Question'!$I$20:$I$24)</f>
        <v>3</v>
      </c>
    </row>
    <row r="103" spans="2:12" x14ac:dyDescent="0.3">
      <c r="B103" t="s">
        <v>144</v>
      </c>
      <c r="C103" t="s">
        <v>204</v>
      </c>
      <c r="D103" t="s">
        <v>12</v>
      </c>
      <c r="E103">
        <v>32</v>
      </c>
      <c r="F103" s="2">
        <v>44713</v>
      </c>
      <c r="G103" s="19">
        <v>91310</v>
      </c>
      <c r="H103" t="s">
        <v>16</v>
      </c>
      <c r="I103" t="s">
        <v>205</v>
      </c>
      <c r="J103" s="3">
        <f ca="1">(TODAY()-Staff[[#This Row],[Date Joined]])/365</f>
        <v>1.6657534246575343</v>
      </c>
      <c r="K103" s="17">
        <f ca="1">IF(Staff[[#This Row],[Tenure]]&gt;2, 3%, 2%) * Staff[[#This Row],[Salary]]</f>
        <v>1826.2</v>
      </c>
      <c r="L103">
        <f>_xlfn.XLOOKUP(Staff[[#This Row],[Rating]],'Few Business Question'!$H$20:$H$24, 'Few Business Question'!$I$20:$I$24)</f>
        <v>3</v>
      </c>
    </row>
    <row r="104" spans="2:12" x14ac:dyDescent="0.3">
      <c r="B104" t="s">
        <v>114</v>
      </c>
      <c r="C104" t="s">
        <v>15</v>
      </c>
      <c r="D104" t="s">
        <v>19</v>
      </c>
      <c r="E104">
        <v>33</v>
      </c>
      <c r="F104" s="2">
        <v>44324</v>
      </c>
      <c r="G104" s="19">
        <v>74550</v>
      </c>
      <c r="H104" t="s">
        <v>16</v>
      </c>
      <c r="I104" t="s">
        <v>205</v>
      </c>
      <c r="J104" s="3">
        <f ca="1">(TODAY()-Staff[[#This Row],[Date Joined]])/365</f>
        <v>2.7315068493150685</v>
      </c>
      <c r="K104" s="17">
        <f ca="1">IF(Staff[[#This Row],[Tenure]]&gt;2, 3%, 2%) * Staff[[#This Row],[Salary]]</f>
        <v>2236.5</v>
      </c>
      <c r="L104">
        <f>_xlfn.XLOOKUP(Staff[[#This Row],[Rating]],'Few Business Question'!$H$20:$H$24, 'Few Business Question'!$I$20:$I$24)</f>
        <v>3</v>
      </c>
    </row>
    <row r="105" spans="2:12" x14ac:dyDescent="0.3">
      <c r="B105" t="s">
        <v>127</v>
      </c>
      <c r="C105" t="s">
        <v>15</v>
      </c>
      <c r="D105" t="s">
        <v>9</v>
      </c>
      <c r="E105">
        <v>25</v>
      </c>
      <c r="F105" s="2">
        <v>44665</v>
      </c>
      <c r="G105" s="19">
        <v>109190</v>
      </c>
      <c r="H105" t="s">
        <v>13</v>
      </c>
      <c r="I105" t="s">
        <v>205</v>
      </c>
      <c r="J105" s="3">
        <f ca="1">(TODAY()-Staff[[#This Row],[Date Joined]])/365</f>
        <v>1.7972602739726027</v>
      </c>
      <c r="K105" s="17">
        <f ca="1">IF(Staff[[#This Row],[Tenure]]&gt;2, 3%, 2%) * Staff[[#This Row],[Salary]]</f>
        <v>2183.8000000000002</v>
      </c>
      <c r="L105">
        <f>_xlfn.XLOOKUP(Staff[[#This Row],[Rating]],'Few Business Question'!$H$20:$H$24, 'Few Business Question'!$I$20:$I$24)</f>
        <v>4</v>
      </c>
    </row>
    <row r="106" spans="2:12" x14ac:dyDescent="0.3">
      <c r="B106" t="s">
        <v>193</v>
      </c>
      <c r="C106" t="s">
        <v>8</v>
      </c>
      <c r="D106" t="s">
        <v>12</v>
      </c>
      <c r="E106">
        <v>40</v>
      </c>
      <c r="F106" s="2">
        <v>44320</v>
      </c>
      <c r="G106" s="19">
        <v>104410</v>
      </c>
      <c r="H106" t="s">
        <v>16</v>
      </c>
      <c r="I106" t="s">
        <v>205</v>
      </c>
      <c r="J106" s="3">
        <f ca="1">(TODAY()-Staff[[#This Row],[Date Joined]])/365</f>
        <v>2.7424657534246575</v>
      </c>
      <c r="K106" s="17">
        <f ca="1">IF(Staff[[#This Row],[Tenure]]&gt;2, 3%, 2%) * Staff[[#This Row],[Salary]]</f>
        <v>3132.2999999999997</v>
      </c>
      <c r="L106">
        <f>_xlfn.XLOOKUP(Staff[[#This Row],[Rating]],'Few Business Question'!$H$20:$H$24, 'Few Business Question'!$I$20:$I$24)</f>
        <v>3</v>
      </c>
    </row>
    <row r="107" spans="2:12" x14ac:dyDescent="0.3">
      <c r="B107" t="s">
        <v>176</v>
      </c>
      <c r="C107" t="s">
        <v>15</v>
      </c>
      <c r="D107" t="s">
        <v>21</v>
      </c>
      <c r="E107">
        <v>30</v>
      </c>
      <c r="F107" s="2">
        <v>44544</v>
      </c>
      <c r="G107" s="19">
        <v>96800</v>
      </c>
      <c r="H107" t="s">
        <v>16</v>
      </c>
      <c r="I107" t="s">
        <v>205</v>
      </c>
      <c r="J107" s="3">
        <f ca="1">(TODAY()-Staff[[#This Row],[Date Joined]])/365</f>
        <v>2.128767123287671</v>
      </c>
      <c r="K107" s="17">
        <f ca="1">IF(Staff[[#This Row],[Tenure]]&gt;2, 3%, 2%) * Staff[[#This Row],[Salary]]</f>
        <v>2904</v>
      </c>
      <c r="L107">
        <f>_xlfn.XLOOKUP(Staff[[#This Row],[Rating]],'Few Business Question'!$H$20:$H$24, 'Few Business Question'!$I$20:$I$24)</f>
        <v>3</v>
      </c>
    </row>
    <row r="108" spans="2:12" x14ac:dyDescent="0.3">
      <c r="B108" t="s">
        <v>122</v>
      </c>
      <c r="C108" t="s">
        <v>15</v>
      </c>
      <c r="D108" t="s">
        <v>21</v>
      </c>
      <c r="E108">
        <v>28</v>
      </c>
      <c r="F108" s="2">
        <v>43980</v>
      </c>
      <c r="G108" s="19">
        <v>48170</v>
      </c>
      <c r="H108" t="s">
        <v>13</v>
      </c>
      <c r="I108" t="s">
        <v>205</v>
      </c>
      <c r="J108" s="3">
        <f ca="1">(TODAY()-Staff[[#This Row],[Date Joined]])/365</f>
        <v>3.6739726027397261</v>
      </c>
      <c r="K108" s="17">
        <f ca="1">IF(Staff[[#This Row],[Tenure]]&gt;2, 3%, 2%) * Staff[[#This Row],[Salary]]</f>
        <v>1445.1</v>
      </c>
      <c r="L108">
        <f>_xlfn.XLOOKUP(Staff[[#This Row],[Rating]],'Few Business Question'!$H$20:$H$24, 'Few Business Question'!$I$20:$I$24)</f>
        <v>4</v>
      </c>
    </row>
    <row r="109" spans="2:12" x14ac:dyDescent="0.3">
      <c r="B109" t="s">
        <v>139</v>
      </c>
      <c r="C109" t="s">
        <v>15</v>
      </c>
      <c r="D109" t="s">
        <v>9</v>
      </c>
      <c r="E109">
        <v>21</v>
      </c>
      <c r="F109" s="2">
        <v>44042</v>
      </c>
      <c r="G109" s="19">
        <v>37920</v>
      </c>
      <c r="H109" t="s">
        <v>16</v>
      </c>
      <c r="I109" t="s">
        <v>205</v>
      </c>
      <c r="J109" s="3">
        <f ca="1">(TODAY()-Staff[[#This Row],[Date Joined]])/365</f>
        <v>3.504109589041096</v>
      </c>
      <c r="K109" s="17">
        <f ca="1">IF(Staff[[#This Row],[Tenure]]&gt;2, 3%, 2%) * Staff[[#This Row],[Salary]]</f>
        <v>1137.5999999999999</v>
      </c>
      <c r="L109">
        <f>_xlfn.XLOOKUP(Staff[[#This Row],[Rating]],'Few Business Question'!$H$20:$H$24, 'Few Business Question'!$I$20:$I$24)</f>
        <v>3</v>
      </c>
    </row>
    <row r="110" spans="2:12" x14ac:dyDescent="0.3">
      <c r="B110" t="s">
        <v>177</v>
      </c>
      <c r="C110" t="s">
        <v>15</v>
      </c>
      <c r="D110" t="s">
        <v>9</v>
      </c>
      <c r="E110">
        <v>34</v>
      </c>
      <c r="F110" s="2">
        <v>44642</v>
      </c>
      <c r="G110" s="19">
        <v>112650</v>
      </c>
      <c r="H110" t="s">
        <v>16</v>
      </c>
      <c r="I110" t="s">
        <v>205</v>
      </c>
      <c r="J110" s="3">
        <f ca="1">(TODAY()-Staff[[#This Row],[Date Joined]])/365</f>
        <v>1.8602739726027397</v>
      </c>
      <c r="K110" s="17">
        <f ca="1">IF(Staff[[#This Row],[Tenure]]&gt;2, 3%, 2%) * Staff[[#This Row],[Salary]]</f>
        <v>2253</v>
      </c>
      <c r="L110">
        <f>_xlfn.XLOOKUP(Staff[[#This Row],[Rating]],'Few Business Question'!$H$20:$H$24, 'Few Business Question'!$I$20:$I$24)</f>
        <v>3</v>
      </c>
    </row>
    <row r="111" spans="2:12" x14ac:dyDescent="0.3">
      <c r="B111" t="s">
        <v>164</v>
      </c>
      <c r="C111" t="s">
        <v>8</v>
      </c>
      <c r="D111" t="s">
        <v>19</v>
      </c>
      <c r="E111">
        <v>34</v>
      </c>
      <c r="F111" s="2">
        <v>44660</v>
      </c>
      <c r="G111" s="19">
        <v>49630</v>
      </c>
      <c r="H111" t="s">
        <v>24</v>
      </c>
      <c r="I111" t="s">
        <v>205</v>
      </c>
      <c r="J111" s="3">
        <f ca="1">(TODAY()-Staff[[#This Row],[Date Joined]])/365</f>
        <v>1.810958904109589</v>
      </c>
      <c r="K111" s="17">
        <f ca="1">IF(Staff[[#This Row],[Tenure]]&gt;2, 3%, 2%) * Staff[[#This Row],[Salary]]</f>
        <v>992.6</v>
      </c>
      <c r="L111">
        <f>_xlfn.XLOOKUP(Staff[[#This Row],[Rating]],'Few Business Question'!$H$20:$H$24, 'Few Business Question'!$I$20:$I$24)</f>
        <v>2</v>
      </c>
    </row>
    <row r="112" spans="2:12" x14ac:dyDescent="0.3">
      <c r="B112" t="s">
        <v>198</v>
      </c>
      <c r="C112" t="s">
        <v>15</v>
      </c>
      <c r="D112" t="s">
        <v>12</v>
      </c>
      <c r="E112">
        <v>36</v>
      </c>
      <c r="F112" s="2">
        <v>43958</v>
      </c>
      <c r="G112" s="19">
        <v>118840</v>
      </c>
      <c r="H112" t="s">
        <v>16</v>
      </c>
      <c r="I112" t="s">
        <v>205</v>
      </c>
      <c r="J112" s="3">
        <f ca="1">(TODAY()-Staff[[#This Row],[Date Joined]])/365</f>
        <v>3.7342465753424658</v>
      </c>
      <c r="K112" s="17">
        <f ca="1">IF(Staff[[#This Row],[Tenure]]&gt;2, 3%, 2%) * Staff[[#This Row],[Salary]]</f>
        <v>3565.2</v>
      </c>
      <c r="L112">
        <f>_xlfn.XLOOKUP(Staff[[#This Row],[Rating]],'Few Business Question'!$H$20:$H$24, 'Few Business Question'!$I$20:$I$24)</f>
        <v>3</v>
      </c>
    </row>
    <row r="113" spans="2:12" x14ac:dyDescent="0.3">
      <c r="B113" t="s">
        <v>158</v>
      </c>
      <c r="C113" t="s">
        <v>15</v>
      </c>
      <c r="D113" t="s">
        <v>12</v>
      </c>
      <c r="E113">
        <v>30</v>
      </c>
      <c r="F113" s="2">
        <v>44789</v>
      </c>
      <c r="G113" s="19">
        <v>69710</v>
      </c>
      <c r="H113" t="s">
        <v>16</v>
      </c>
      <c r="I113" t="s">
        <v>205</v>
      </c>
      <c r="J113" s="3">
        <f ca="1">(TODAY()-Staff[[#This Row],[Date Joined]])/365</f>
        <v>1.4575342465753425</v>
      </c>
      <c r="K113" s="17">
        <f ca="1">IF(Staff[[#This Row],[Tenure]]&gt;2, 3%, 2%) * Staff[[#This Row],[Salary]]</f>
        <v>1394.2</v>
      </c>
      <c r="L113">
        <f>_xlfn.XLOOKUP(Staff[[#This Row],[Rating]],'Few Business Question'!$H$20:$H$24, 'Few Business Question'!$I$20:$I$24)</f>
        <v>3</v>
      </c>
    </row>
    <row r="114" spans="2:12" x14ac:dyDescent="0.3">
      <c r="B114" t="s">
        <v>196</v>
      </c>
      <c r="C114" t="s">
        <v>15</v>
      </c>
      <c r="D114" t="s">
        <v>9</v>
      </c>
      <c r="E114">
        <v>20</v>
      </c>
      <c r="F114" s="2">
        <v>44683</v>
      </c>
      <c r="G114" s="19">
        <v>79570</v>
      </c>
      <c r="H114" t="s">
        <v>16</v>
      </c>
      <c r="I114" t="s">
        <v>205</v>
      </c>
      <c r="J114" s="3">
        <f ca="1">(TODAY()-Staff[[#This Row],[Date Joined]])/365</f>
        <v>1.747945205479452</v>
      </c>
      <c r="K114" s="17">
        <f ca="1">IF(Staff[[#This Row],[Tenure]]&gt;2, 3%, 2%) * Staff[[#This Row],[Salary]]</f>
        <v>1591.4</v>
      </c>
      <c r="L114">
        <f>_xlfn.XLOOKUP(Staff[[#This Row],[Rating]],'Few Business Question'!$H$20:$H$24, 'Few Business Question'!$I$20:$I$24)</f>
        <v>3</v>
      </c>
    </row>
    <row r="115" spans="2:12" x14ac:dyDescent="0.3">
      <c r="B115" t="s">
        <v>153</v>
      </c>
      <c r="C115" t="s">
        <v>8</v>
      </c>
      <c r="D115" t="s">
        <v>9</v>
      </c>
      <c r="E115">
        <v>22</v>
      </c>
      <c r="F115" s="2">
        <v>44388</v>
      </c>
      <c r="G115" s="19">
        <v>76900</v>
      </c>
      <c r="H115" t="s">
        <v>13</v>
      </c>
      <c r="I115" t="s">
        <v>205</v>
      </c>
      <c r="J115" s="3">
        <f ca="1">(TODAY()-Staff[[#This Row],[Date Joined]])/365</f>
        <v>2.5561643835616437</v>
      </c>
      <c r="K115" s="17">
        <f ca="1">IF(Staff[[#This Row],[Tenure]]&gt;2, 3%, 2%) * Staff[[#This Row],[Salary]]</f>
        <v>2307</v>
      </c>
      <c r="L115">
        <f>_xlfn.XLOOKUP(Staff[[#This Row],[Rating]],'Few Business Question'!$H$20:$H$24, 'Few Business Question'!$I$20:$I$24)</f>
        <v>4</v>
      </c>
    </row>
    <row r="116" spans="2:12" x14ac:dyDescent="0.3">
      <c r="B116" t="s">
        <v>181</v>
      </c>
      <c r="C116" t="s">
        <v>15</v>
      </c>
      <c r="D116" t="s">
        <v>19</v>
      </c>
      <c r="E116">
        <v>27</v>
      </c>
      <c r="F116" s="2">
        <v>44073</v>
      </c>
      <c r="G116" s="19">
        <v>54970</v>
      </c>
      <c r="H116" t="s">
        <v>16</v>
      </c>
      <c r="I116" t="s">
        <v>205</v>
      </c>
      <c r="J116" s="3">
        <f ca="1">(TODAY()-Staff[[#This Row],[Date Joined]])/365</f>
        <v>3.419178082191781</v>
      </c>
      <c r="K116" s="17">
        <f ca="1">IF(Staff[[#This Row],[Tenure]]&gt;2, 3%, 2%) * Staff[[#This Row],[Salary]]</f>
        <v>1649.1</v>
      </c>
      <c r="L116">
        <f>_xlfn.XLOOKUP(Staff[[#This Row],[Rating]],'Few Business Question'!$H$20:$H$24, 'Few Business Question'!$I$20:$I$24)</f>
        <v>3</v>
      </c>
    </row>
    <row r="117" spans="2:12" x14ac:dyDescent="0.3">
      <c r="B117" t="s">
        <v>117</v>
      </c>
      <c r="C117" t="s">
        <v>15</v>
      </c>
      <c r="D117" t="s">
        <v>12</v>
      </c>
      <c r="E117">
        <v>37</v>
      </c>
      <c r="F117" s="2">
        <v>44277</v>
      </c>
      <c r="G117" s="19">
        <v>88050</v>
      </c>
      <c r="H117" t="s">
        <v>24</v>
      </c>
      <c r="I117" t="s">
        <v>205</v>
      </c>
      <c r="J117" s="3">
        <f ca="1">(TODAY()-Staff[[#This Row],[Date Joined]])/365</f>
        <v>2.8602739726027395</v>
      </c>
      <c r="K117" s="17">
        <f ca="1">IF(Staff[[#This Row],[Tenure]]&gt;2, 3%, 2%) * Staff[[#This Row],[Salary]]</f>
        <v>2641.5</v>
      </c>
      <c r="L117">
        <f>_xlfn.XLOOKUP(Staff[[#This Row],[Rating]],'Few Business Question'!$H$20:$H$24, 'Few Business Question'!$I$20:$I$24)</f>
        <v>2</v>
      </c>
    </row>
    <row r="118" spans="2:12" x14ac:dyDescent="0.3">
      <c r="B118" t="s">
        <v>191</v>
      </c>
      <c r="C118" t="s">
        <v>15</v>
      </c>
      <c r="D118" t="s">
        <v>19</v>
      </c>
      <c r="E118">
        <v>43</v>
      </c>
      <c r="F118" s="2">
        <v>44558</v>
      </c>
      <c r="G118" s="19">
        <v>36040</v>
      </c>
      <c r="H118" t="s">
        <v>16</v>
      </c>
      <c r="I118" t="s">
        <v>205</v>
      </c>
      <c r="J118" s="3">
        <f ca="1">(TODAY()-Staff[[#This Row],[Date Joined]])/365</f>
        <v>2.0904109589041098</v>
      </c>
      <c r="K118" s="17">
        <f ca="1">IF(Staff[[#This Row],[Tenure]]&gt;2, 3%, 2%) * Staff[[#This Row],[Salary]]</f>
        <v>1081.2</v>
      </c>
      <c r="L118">
        <f>_xlfn.XLOOKUP(Staff[[#This Row],[Rating]],'Few Business Question'!$H$20:$H$24, 'Few Business Question'!$I$20:$I$24)</f>
        <v>3</v>
      </c>
    </row>
    <row r="119" spans="2:12" x14ac:dyDescent="0.3">
      <c r="B119" t="s">
        <v>110</v>
      </c>
      <c r="C119" t="s">
        <v>8</v>
      </c>
      <c r="D119" t="s">
        <v>9</v>
      </c>
      <c r="E119">
        <v>42</v>
      </c>
      <c r="F119" s="2">
        <v>44718</v>
      </c>
      <c r="G119" s="19">
        <v>75000</v>
      </c>
      <c r="H119" t="s">
        <v>10</v>
      </c>
      <c r="I119" t="s">
        <v>205</v>
      </c>
      <c r="J119" s="3">
        <f ca="1">(TODAY()-Staff[[#This Row],[Date Joined]])/365</f>
        <v>1.6520547945205479</v>
      </c>
      <c r="K119" s="17">
        <f ca="1">IF(Staff[[#This Row],[Tenure]]&gt;2, 3%, 2%) * Staff[[#This Row],[Salary]]</f>
        <v>1500</v>
      </c>
      <c r="L119">
        <f>_xlfn.XLOOKUP(Staff[[#This Row],[Rating]],'Few Business Question'!$H$20:$H$24, 'Few Business Question'!$I$20:$I$24)</f>
        <v>5</v>
      </c>
    </row>
    <row r="120" spans="2:12" x14ac:dyDescent="0.3">
      <c r="B120" t="s">
        <v>148</v>
      </c>
      <c r="C120" t="s">
        <v>15</v>
      </c>
      <c r="D120" t="s">
        <v>9</v>
      </c>
      <c r="E120">
        <v>35</v>
      </c>
      <c r="F120" s="2">
        <v>44666</v>
      </c>
      <c r="G120" s="19">
        <v>40400</v>
      </c>
      <c r="H120" t="s">
        <v>16</v>
      </c>
      <c r="I120" t="s">
        <v>205</v>
      </c>
      <c r="J120" s="3">
        <f ca="1">(TODAY()-Staff[[#This Row],[Date Joined]])/365</f>
        <v>1.7945205479452055</v>
      </c>
      <c r="K120" s="17">
        <f ca="1">IF(Staff[[#This Row],[Tenure]]&gt;2, 3%, 2%) * Staff[[#This Row],[Salary]]</f>
        <v>808</v>
      </c>
      <c r="L120">
        <f>_xlfn.XLOOKUP(Staff[[#This Row],[Rating]],'Few Business Question'!$H$20:$H$24, 'Few Business Question'!$I$20:$I$24)</f>
        <v>3</v>
      </c>
    </row>
    <row r="121" spans="2:12" x14ac:dyDescent="0.3">
      <c r="B121" t="s">
        <v>195</v>
      </c>
      <c r="C121" t="s">
        <v>15</v>
      </c>
      <c r="D121" t="s">
        <v>12</v>
      </c>
      <c r="E121">
        <v>24</v>
      </c>
      <c r="F121" s="2">
        <v>44625</v>
      </c>
      <c r="G121" s="19">
        <v>100420</v>
      </c>
      <c r="H121" t="s">
        <v>16</v>
      </c>
      <c r="I121" t="s">
        <v>205</v>
      </c>
      <c r="J121" s="3">
        <f ca="1">(TODAY()-Staff[[#This Row],[Date Joined]])/365</f>
        <v>1.9068493150684931</v>
      </c>
      <c r="K121" s="17">
        <f ca="1">IF(Staff[[#This Row],[Tenure]]&gt;2, 3%, 2%) * Staff[[#This Row],[Salary]]</f>
        <v>2008.4</v>
      </c>
      <c r="L121">
        <f>_xlfn.XLOOKUP(Staff[[#This Row],[Rating]],'Few Business Question'!$H$20:$H$24, 'Few Business Question'!$I$20:$I$24)</f>
        <v>3</v>
      </c>
    </row>
    <row r="122" spans="2:12" x14ac:dyDescent="0.3">
      <c r="B122" t="s">
        <v>119</v>
      </c>
      <c r="C122" t="s">
        <v>8</v>
      </c>
      <c r="D122" t="s">
        <v>12</v>
      </c>
      <c r="E122">
        <v>31</v>
      </c>
      <c r="F122" s="2">
        <v>44604</v>
      </c>
      <c r="G122" s="19">
        <v>58100</v>
      </c>
      <c r="H122" t="s">
        <v>16</v>
      </c>
      <c r="I122" t="s">
        <v>205</v>
      </c>
      <c r="J122" s="3">
        <f ca="1">(TODAY()-Staff[[#This Row],[Date Joined]])/365</f>
        <v>1.9643835616438357</v>
      </c>
      <c r="K122" s="17">
        <f ca="1">IF(Staff[[#This Row],[Tenure]]&gt;2, 3%, 2%) * Staff[[#This Row],[Salary]]</f>
        <v>1162</v>
      </c>
      <c r="L122">
        <f>_xlfn.XLOOKUP(Staff[[#This Row],[Rating]],'Few Business Question'!$H$20:$H$24, 'Few Business Question'!$I$20:$I$24)</f>
        <v>3</v>
      </c>
    </row>
    <row r="123" spans="2:12" x14ac:dyDescent="0.3">
      <c r="B123" t="s">
        <v>113</v>
      </c>
      <c r="C123" t="s">
        <v>8</v>
      </c>
      <c r="D123" t="s">
        <v>12</v>
      </c>
      <c r="E123">
        <v>44</v>
      </c>
      <c r="F123" s="2">
        <v>44985</v>
      </c>
      <c r="G123" s="19">
        <v>114870</v>
      </c>
      <c r="H123" t="s">
        <v>16</v>
      </c>
      <c r="I123" t="s">
        <v>205</v>
      </c>
      <c r="J123" s="3">
        <f ca="1">(TODAY()-Staff[[#This Row],[Date Joined]])/365</f>
        <v>0.92054794520547945</v>
      </c>
      <c r="K123" s="17">
        <f ca="1">IF(Staff[[#This Row],[Tenure]]&gt;2, 3%, 2%) * Staff[[#This Row],[Salary]]</f>
        <v>2297.4</v>
      </c>
      <c r="L123">
        <f>_xlfn.XLOOKUP(Staff[[#This Row],[Rating]],'Few Business Question'!$H$20:$H$24, 'Few Business Question'!$I$20:$I$24)</f>
        <v>3</v>
      </c>
    </row>
    <row r="124" spans="2:12" x14ac:dyDescent="0.3">
      <c r="B124" t="s">
        <v>157</v>
      </c>
      <c r="C124" t="s">
        <v>8</v>
      </c>
      <c r="D124" t="s">
        <v>9</v>
      </c>
      <c r="E124">
        <v>32</v>
      </c>
      <c r="F124" s="2">
        <v>44549</v>
      </c>
      <c r="G124" s="19">
        <v>41570</v>
      </c>
      <c r="H124" t="s">
        <v>16</v>
      </c>
      <c r="I124" t="s">
        <v>205</v>
      </c>
      <c r="J124" s="3">
        <f ca="1">(TODAY()-Staff[[#This Row],[Date Joined]])/365</f>
        <v>2.1150684931506851</v>
      </c>
      <c r="K124" s="17">
        <f ca="1">IF(Staff[[#This Row],[Tenure]]&gt;2, 3%, 2%) * Staff[[#This Row],[Salary]]</f>
        <v>1247.0999999999999</v>
      </c>
      <c r="L124">
        <f>_xlfn.XLOOKUP(Staff[[#This Row],[Rating]],'Few Business Question'!$H$20:$H$24, 'Few Business Question'!$I$20:$I$24)</f>
        <v>3</v>
      </c>
    </row>
    <row r="125" spans="2:12" x14ac:dyDescent="0.3">
      <c r="B125" t="s">
        <v>172</v>
      </c>
      <c r="C125" t="s">
        <v>8</v>
      </c>
      <c r="D125" t="s">
        <v>9</v>
      </c>
      <c r="E125">
        <v>30</v>
      </c>
      <c r="F125" s="2">
        <v>44800</v>
      </c>
      <c r="G125" s="19">
        <v>112570</v>
      </c>
      <c r="H125" t="s">
        <v>16</v>
      </c>
      <c r="I125" t="s">
        <v>205</v>
      </c>
      <c r="J125" s="3">
        <f ca="1">(TODAY()-Staff[[#This Row],[Date Joined]])/365</f>
        <v>1.4273972602739726</v>
      </c>
      <c r="K125" s="17">
        <f ca="1">IF(Staff[[#This Row],[Tenure]]&gt;2, 3%, 2%) * Staff[[#This Row],[Salary]]</f>
        <v>2251.4</v>
      </c>
      <c r="L125">
        <f>_xlfn.XLOOKUP(Staff[[#This Row],[Rating]],'Few Business Question'!$H$20:$H$24, 'Few Business Question'!$I$20:$I$24)</f>
        <v>3</v>
      </c>
    </row>
    <row r="126" spans="2:12" x14ac:dyDescent="0.3">
      <c r="B126" t="s">
        <v>150</v>
      </c>
      <c r="C126" t="s">
        <v>15</v>
      </c>
      <c r="D126" t="s">
        <v>9</v>
      </c>
      <c r="E126">
        <v>26</v>
      </c>
      <c r="F126" s="2">
        <v>44164</v>
      </c>
      <c r="G126" s="19">
        <v>47360</v>
      </c>
      <c r="H126" t="s">
        <v>16</v>
      </c>
      <c r="I126" t="s">
        <v>205</v>
      </c>
      <c r="J126" s="3">
        <f ca="1">(TODAY()-Staff[[#This Row],[Date Joined]])/365</f>
        <v>3.1698630136986301</v>
      </c>
      <c r="K126" s="17">
        <f ca="1">IF(Staff[[#This Row],[Tenure]]&gt;2, 3%, 2%) * Staff[[#This Row],[Salary]]</f>
        <v>1420.8</v>
      </c>
      <c r="L126">
        <f>_xlfn.XLOOKUP(Staff[[#This Row],[Rating]],'Few Business Question'!$H$20:$H$24, 'Few Business Question'!$I$20:$I$24)</f>
        <v>3</v>
      </c>
    </row>
    <row r="127" spans="2:12" x14ac:dyDescent="0.3">
      <c r="B127" t="s">
        <v>125</v>
      </c>
      <c r="C127" t="s">
        <v>8</v>
      </c>
      <c r="D127" t="s">
        <v>21</v>
      </c>
      <c r="E127">
        <v>21</v>
      </c>
      <c r="F127" s="2">
        <v>44256</v>
      </c>
      <c r="G127" s="19">
        <v>65920</v>
      </c>
      <c r="H127" t="s">
        <v>16</v>
      </c>
      <c r="I127" t="s">
        <v>205</v>
      </c>
      <c r="J127" s="3">
        <f ca="1">(TODAY()-Staff[[#This Row],[Date Joined]])/365</f>
        <v>2.9178082191780823</v>
      </c>
      <c r="K127" s="17">
        <f ca="1">IF(Staff[[#This Row],[Tenure]]&gt;2, 3%, 2%) * Staff[[#This Row],[Salary]]</f>
        <v>1977.6</v>
      </c>
      <c r="L127">
        <f>_xlfn.XLOOKUP(Staff[[#This Row],[Rating]],'Few Business Question'!$H$20:$H$24, 'Few Business Question'!$I$20:$I$24)</f>
        <v>3</v>
      </c>
    </row>
    <row r="128" spans="2:12" x14ac:dyDescent="0.3">
      <c r="B128" t="s">
        <v>199</v>
      </c>
      <c r="C128" t="s">
        <v>8</v>
      </c>
      <c r="D128" t="s">
        <v>9</v>
      </c>
      <c r="E128">
        <v>28</v>
      </c>
      <c r="F128" s="2">
        <v>44571</v>
      </c>
      <c r="G128" s="19">
        <v>99970</v>
      </c>
      <c r="H128" t="s">
        <v>16</v>
      </c>
      <c r="I128" t="s">
        <v>205</v>
      </c>
      <c r="J128" s="3">
        <f ca="1">(TODAY()-Staff[[#This Row],[Date Joined]])/365</f>
        <v>2.0547945205479454</v>
      </c>
      <c r="K128" s="17">
        <f ca="1">IF(Staff[[#This Row],[Tenure]]&gt;2, 3%, 2%) * Staff[[#This Row],[Salary]]</f>
        <v>2999.1</v>
      </c>
      <c r="L128">
        <f>_xlfn.XLOOKUP(Staff[[#This Row],[Rating]],'Few Business Question'!$H$20:$H$24, 'Few Business Question'!$I$20:$I$24)</f>
        <v>3</v>
      </c>
    </row>
    <row r="129" spans="2:12" x14ac:dyDescent="0.3">
      <c r="B129" t="s">
        <v>132</v>
      </c>
      <c r="C129" t="s">
        <v>8</v>
      </c>
      <c r="D129" t="s">
        <v>12</v>
      </c>
      <c r="E129">
        <v>25</v>
      </c>
      <c r="F129" s="2">
        <v>44633</v>
      </c>
      <c r="G129" s="19">
        <v>80700</v>
      </c>
      <c r="H129" t="s">
        <v>13</v>
      </c>
      <c r="I129" t="s">
        <v>205</v>
      </c>
      <c r="J129" s="3">
        <f ca="1">(TODAY()-Staff[[#This Row],[Date Joined]])/365</f>
        <v>1.8849315068493151</v>
      </c>
      <c r="K129" s="17">
        <f ca="1">IF(Staff[[#This Row],[Tenure]]&gt;2, 3%, 2%) * Staff[[#This Row],[Salary]]</f>
        <v>1614</v>
      </c>
      <c r="L129">
        <f>_xlfn.XLOOKUP(Staff[[#This Row],[Rating]],'Few Business Question'!$H$20:$H$24, 'Few Business Question'!$I$20:$I$24)</f>
        <v>4</v>
      </c>
    </row>
    <row r="130" spans="2:12" x14ac:dyDescent="0.3">
      <c r="B130" t="s">
        <v>154</v>
      </c>
      <c r="C130" t="s">
        <v>15</v>
      </c>
      <c r="D130" t="s">
        <v>21</v>
      </c>
      <c r="E130">
        <v>24</v>
      </c>
      <c r="F130" s="2">
        <v>44375</v>
      </c>
      <c r="G130" s="19">
        <v>52610</v>
      </c>
      <c r="H130" t="s">
        <v>24</v>
      </c>
      <c r="I130" t="s">
        <v>205</v>
      </c>
      <c r="J130" s="3">
        <f ca="1">(TODAY()-Staff[[#This Row],[Date Joined]])/365</f>
        <v>2.591780821917808</v>
      </c>
      <c r="K130" s="17">
        <f ca="1">IF(Staff[[#This Row],[Tenure]]&gt;2, 3%, 2%) * Staff[[#This Row],[Salary]]</f>
        <v>1578.3</v>
      </c>
      <c r="L130">
        <f>_xlfn.XLOOKUP(Staff[[#This Row],[Rating]],'Few Business Question'!$H$20:$H$24, 'Few Business Question'!$I$20:$I$24)</f>
        <v>2</v>
      </c>
    </row>
    <row r="131" spans="2:12" x14ac:dyDescent="0.3">
      <c r="B131" t="s">
        <v>179</v>
      </c>
      <c r="C131" t="s">
        <v>15</v>
      </c>
      <c r="D131" t="s">
        <v>12</v>
      </c>
      <c r="E131">
        <v>29</v>
      </c>
      <c r="F131" s="2">
        <v>44119</v>
      </c>
      <c r="G131" s="19">
        <v>112110</v>
      </c>
      <c r="H131" t="s">
        <v>24</v>
      </c>
      <c r="I131" t="s">
        <v>205</v>
      </c>
      <c r="J131" s="3">
        <f ca="1">(TODAY()-Staff[[#This Row],[Date Joined]])/365</f>
        <v>3.2931506849315069</v>
      </c>
      <c r="K131" s="17">
        <f ca="1">IF(Staff[[#This Row],[Tenure]]&gt;2, 3%, 2%) * Staff[[#This Row],[Salary]]</f>
        <v>3363.2999999999997</v>
      </c>
      <c r="L131">
        <f>_xlfn.XLOOKUP(Staff[[#This Row],[Rating]],'Few Business Question'!$H$20:$H$24, 'Few Business Question'!$I$20:$I$24)</f>
        <v>2</v>
      </c>
    </row>
    <row r="132" spans="2:12" x14ac:dyDescent="0.3">
      <c r="B132" t="s">
        <v>151</v>
      </c>
      <c r="C132" t="s">
        <v>8</v>
      </c>
      <c r="D132" t="s">
        <v>56</v>
      </c>
      <c r="E132">
        <v>27</v>
      </c>
      <c r="F132" s="2">
        <v>44061</v>
      </c>
      <c r="G132" s="19">
        <v>119110</v>
      </c>
      <c r="H132" t="s">
        <v>16</v>
      </c>
      <c r="I132" t="s">
        <v>205</v>
      </c>
      <c r="J132" s="3">
        <f ca="1">(TODAY()-Staff[[#This Row],[Date Joined]])/365</f>
        <v>3.452054794520548</v>
      </c>
      <c r="K132" s="17">
        <f ca="1">IF(Staff[[#This Row],[Tenure]]&gt;2, 3%, 2%) * Staff[[#This Row],[Salary]]</f>
        <v>3573.2999999999997</v>
      </c>
      <c r="L132">
        <f>_xlfn.XLOOKUP(Staff[[#This Row],[Rating]],'Few Business Question'!$H$20:$H$24, 'Few Business Question'!$I$20:$I$24)</f>
        <v>3</v>
      </c>
    </row>
    <row r="133" spans="2:12" x14ac:dyDescent="0.3">
      <c r="B133" t="s">
        <v>149</v>
      </c>
      <c r="C133" t="s">
        <v>15</v>
      </c>
      <c r="D133" t="s">
        <v>19</v>
      </c>
      <c r="E133">
        <v>22</v>
      </c>
      <c r="F133" s="2">
        <v>44384</v>
      </c>
      <c r="G133" s="19">
        <v>112780</v>
      </c>
      <c r="H133" t="s">
        <v>13</v>
      </c>
      <c r="I133" t="s">
        <v>205</v>
      </c>
      <c r="J133" s="3">
        <f ca="1">(TODAY()-Staff[[#This Row],[Date Joined]])/365</f>
        <v>2.5671232876712327</v>
      </c>
      <c r="K133" s="17">
        <f ca="1">IF(Staff[[#This Row],[Tenure]]&gt;2, 3%, 2%) * Staff[[#This Row],[Salary]]</f>
        <v>3383.4</v>
      </c>
      <c r="L133">
        <f>_xlfn.XLOOKUP(Staff[[#This Row],[Rating]],'Few Business Question'!$H$20:$H$24, 'Few Business Question'!$I$20:$I$24)</f>
        <v>4</v>
      </c>
    </row>
    <row r="134" spans="2:12" x14ac:dyDescent="0.3">
      <c r="B134" t="s">
        <v>174</v>
      </c>
      <c r="C134" t="s">
        <v>8</v>
      </c>
      <c r="D134" t="s">
        <v>9</v>
      </c>
      <c r="E134">
        <v>36</v>
      </c>
      <c r="F134" s="2">
        <v>44023</v>
      </c>
      <c r="G134" s="19">
        <v>114890</v>
      </c>
      <c r="H134" t="s">
        <v>16</v>
      </c>
      <c r="I134" t="s">
        <v>205</v>
      </c>
      <c r="J134" s="3">
        <f ca="1">(TODAY()-Staff[[#This Row],[Date Joined]])/365</f>
        <v>3.5561643835616437</v>
      </c>
      <c r="K134" s="17">
        <f ca="1">IF(Staff[[#This Row],[Tenure]]&gt;2, 3%, 2%) * Staff[[#This Row],[Salary]]</f>
        <v>3446.7</v>
      </c>
      <c r="L134">
        <f>_xlfn.XLOOKUP(Staff[[#This Row],[Rating]],'Few Business Question'!$H$20:$H$24, 'Few Business Question'!$I$20:$I$24)</f>
        <v>3</v>
      </c>
    </row>
    <row r="135" spans="2:12" x14ac:dyDescent="0.3">
      <c r="B135" t="s">
        <v>145</v>
      </c>
      <c r="C135" t="s">
        <v>15</v>
      </c>
      <c r="D135" t="s">
        <v>21</v>
      </c>
      <c r="E135">
        <v>27</v>
      </c>
      <c r="F135" s="2">
        <v>44506</v>
      </c>
      <c r="G135" s="19">
        <v>48980</v>
      </c>
      <c r="H135" t="s">
        <v>16</v>
      </c>
      <c r="I135" t="s">
        <v>205</v>
      </c>
      <c r="J135" s="3">
        <f ca="1">(TODAY()-Staff[[#This Row],[Date Joined]])/365</f>
        <v>2.2328767123287672</v>
      </c>
      <c r="K135" s="17">
        <f ca="1">IF(Staff[[#This Row],[Tenure]]&gt;2, 3%, 2%) * Staff[[#This Row],[Salary]]</f>
        <v>1469.3999999999999</v>
      </c>
      <c r="L135">
        <f>_xlfn.XLOOKUP(Staff[[#This Row],[Rating]],'Few Business Question'!$H$20:$H$24, 'Few Business Question'!$I$20:$I$24)</f>
        <v>3</v>
      </c>
    </row>
    <row r="136" spans="2:12" x14ac:dyDescent="0.3">
      <c r="B136" t="s">
        <v>169</v>
      </c>
      <c r="C136" t="s">
        <v>15</v>
      </c>
      <c r="D136" t="s">
        <v>56</v>
      </c>
      <c r="E136">
        <v>21</v>
      </c>
      <c r="F136" s="2">
        <v>44180</v>
      </c>
      <c r="G136" s="19">
        <v>75880</v>
      </c>
      <c r="H136" t="s">
        <v>16</v>
      </c>
      <c r="I136" t="s">
        <v>205</v>
      </c>
      <c r="J136" s="3">
        <f ca="1">(TODAY()-Staff[[#This Row],[Date Joined]])/365</f>
        <v>3.1260273972602741</v>
      </c>
      <c r="K136" s="17">
        <f ca="1">IF(Staff[[#This Row],[Tenure]]&gt;2, 3%, 2%) * Staff[[#This Row],[Salary]]</f>
        <v>2276.4</v>
      </c>
      <c r="L136">
        <f>_xlfn.XLOOKUP(Staff[[#This Row],[Rating]],'Few Business Question'!$H$20:$H$24, 'Few Business Question'!$I$20:$I$24)</f>
        <v>3</v>
      </c>
    </row>
    <row r="137" spans="2:12" x14ac:dyDescent="0.3">
      <c r="B137" t="s">
        <v>166</v>
      </c>
      <c r="C137" t="s">
        <v>8</v>
      </c>
      <c r="D137" t="s">
        <v>19</v>
      </c>
      <c r="E137">
        <v>28</v>
      </c>
      <c r="F137" s="2">
        <v>44296</v>
      </c>
      <c r="G137" s="19">
        <v>53240</v>
      </c>
      <c r="H137" t="s">
        <v>16</v>
      </c>
      <c r="I137" t="s">
        <v>205</v>
      </c>
      <c r="J137" s="3">
        <f ca="1">(TODAY()-Staff[[#This Row],[Date Joined]])/365</f>
        <v>2.8082191780821919</v>
      </c>
      <c r="K137" s="17">
        <f ca="1">IF(Staff[[#This Row],[Tenure]]&gt;2, 3%, 2%) * Staff[[#This Row],[Salary]]</f>
        <v>1597.2</v>
      </c>
      <c r="L137">
        <f>_xlfn.XLOOKUP(Staff[[#This Row],[Rating]],'Few Business Question'!$H$20:$H$24, 'Few Business Question'!$I$20:$I$24)</f>
        <v>3</v>
      </c>
    </row>
    <row r="138" spans="2:12" x14ac:dyDescent="0.3">
      <c r="B138" t="s">
        <v>121</v>
      </c>
      <c r="C138" t="s">
        <v>8</v>
      </c>
      <c r="D138" t="s">
        <v>21</v>
      </c>
      <c r="E138">
        <v>34</v>
      </c>
      <c r="F138" s="2">
        <v>44397</v>
      </c>
      <c r="G138" s="19">
        <v>85000</v>
      </c>
      <c r="H138" t="s">
        <v>16</v>
      </c>
      <c r="I138" t="s">
        <v>205</v>
      </c>
      <c r="J138" s="3">
        <f ca="1">(TODAY()-Staff[[#This Row],[Date Joined]])/365</f>
        <v>2.5315068493150683</v>
      </c>
      <c r="K138" s="17">
        <f ca="1">IF(Staff[[#This Row],[Tenure]]&gt;2, 3%, 2%) * Staff[[#This Row],[Salary]]</f>
        <v>2550</v>
      </c>
      <c r="L138">
        <f>_xlfn.XLOOKUP(Staff[[#This Row],[Rating]],'Few Business Question'!$H$20:$H$24, 'Few Business Question'!$I$20:$I$24)</f>
        <v>3</v>
      </c>
    </row>
    <row r="139" spans="2:12" x14ac:dyDescent="0.3">
      <c r="B139" t="s">
        <v>178</v>
      </c>
      <c r="C139" t="s">
        <v>8</v>
      </c>
      <c r="D139" t="s">
        <v>12</v>
      </c>
      <c r="E139">
        <v>21</v>
      </c>
      <c r="F139" s="2">
        <v>44619</v>
      </c>
      <c r="G139" s="19">
        <v>33920</v>
      </c>
      <c r="H139" t="s">
        <v>16</v>
      </c>
      <c r="I139" t="s">
        <v>205</v>
      </c>
      <c r="J139" s="3">
        <f ca="1">(TODAY()-Staff[[#This Row],[Date Joined]])/365</f>
        <v>1.9232876712328768</v>
      </c>
      <c r="K139" s="17">
        <f ca="1">IF(Staff[[#This Row],[Tenure]]&gt;2, 3%, 2%) * Staff[[#This Row],[Salary]]</f>
        <v>678.4</v>
      </c>
      <c r="L139">
        <f>_xlfn.XLOOKUP(Staff[[#This Row],[Rating]],'Few Business Question'!$H$20:$H$24, 'Few Business Question'!$I$20:$I$24)</f>
        <v>3</v>
      </c>
    </row>
    <row r="140" spans="2:12" x14ac:dyDescent="0.3">
      <c r="B140" t="s">
        <v>187</v>
      </c>
      <c r="C140" t="s">
        <v>8</v>
      </c>
      <c r="D140" t="s">
        <v>12</v>
      </c>
      <c r="E140">
        <v>33</v>
      </c>
      <c r="F140" s="2">
        <v>44253</v>
      </c>
      <c r="G140" s="19">
        <v>75280</v>
      </c>
      <c r="H140" t="s">
        <v>16</v>
      </c>
      <c r="I140" t="s">
        <v>205</v>
      </c>
      <c r="J140" s="3">
        <f ca="1">(TODAY()-Staff[[#This Row],[Date Joined]])/365</f>
        <v>2.9260273972602739</v>
      </c>
      <c r="K140" s="17">
        <f ca="1">IF(Staff[[#This Row],[Tenure]]&gt;2, 3%, 2%) * Staff[[#This Row],[Salary]]</f>
        <v>2258.4</v>
      </c>
      <c r="L140">
        <f>_xlfn.XLOOKUP(Staff[[#This Row],[Rating]],'Few Business Question'!$H$20:$H$24, 'Few Business Question'!$I$20:$I$24)</f>
        <v>3</v>
      </c>
    </row>
    <row r="141" spans="2:12" x14ac:dyDescent="0.3">
      <c r="B141" t="s">
        <v>129</v>
      </c>
      <c r="C141" t="s">
        <v>8</v>
      </c>
      <c r="D141" t="s">
        <v>21</v>
      </c>
      <c r="E141">
        <v>34</v>
      </c>
      <c r="F141" s="2">
        <v>44594</v>
      </c>
      <c r="G141" s="19">
        <v>58940</v>
      </c>
      <c r="H141" t="s">
        <v>16</v>
      </c>
      <c r="I141" t="s">
        <v>205</v>
      </c>
      <c r="J141" s="3">
        <f ca="1">(TODAY()-Staff[[#This Row],[Date Joined]])/365</f>
        <v>1.9917808219178081</v>
      </c>
      <c r="K141" s="17">
        <f ca="1">IF(Staff[[#This Row],[Tenure]]&gt;2, 3%, 2%) * Staff[[#This Row],[Salary]]</f>
        <v>1178.8</v>
      </c>
      <c r="L141">
        <f>_xlfn.XLOOKUP(Staff[[#This Row],[Rating]],'Few Business Question'!$H$20:$H$24, 'Few Business Question'!$I$20:$I$24)</f>
        <v>3</v>
      </c>
    </row>
    <row r="142" spans="2:12" x14ac:dyDescent="0.3">
      <c r="B142" t="s">
        <v>135</v>
      </c>
      <c r="C142" t="s">
        <v>8</v>
      </c>
      <c r="D142" t="s">
        <v>9</v>
      </c>
      <c r="E142">
        <v>28</v>
      </c>
      <c r="F142" s="2">
        <v>44425</v>
      </c>
      <c r="G142" s="19">
        <v>104770</v>
      </c>
      <c r="H142" t="s">
        <v>16</v>
      </c>
      <c r="I142" t="s">
        <v>205</v>
      </c>
      <c r="J142" s="3">
        <f ca="1">(TODAY()-Staff[[#This Row],[Date Joined]])/365</f>
        <v>2.4547945205479453</v>
      </c>
      <c r="K142" s="17">
        <f ca="1">IF(Staff[[#This Row],[Tenure]]&gt;2, 3%, 2%) * Staff[[#This Row],[Salary]]</f>
        <v>3143.1</v>
      </c>
      <c r="L142">
        <f>_xlfn.XLOOKUP(Staff[[#This Row],[Rating]],'Few Business Question'!$H$20:$H$24, 'Few Business Question'!$I$20:$I$24)</f>
        <v>3</v>
      </c>
    </row>
    <row r="143" spans="2:12" x14ac:dyDescent="0.3">
      <c r="B143" t="s">
        <v>124</v>
      </c>
      <c r="C143" t="s">
        <v>15</v>
      </c>
      <c r="D143" t="s">
        <v>9</v>
      </c>
      <c r="E143">
        <v>21</v>
      </c>
      <c r="F143" s="2">
        <v>44701</v>
      </c>
      <c r="G143" s="19">
        <v>57090</v>
      </c>
      <c r="H143" t="s">
        <v>16</v>
      </c>
      <c r="I143" t="s">
        <v>205</v>
      </c>
      <c r="J143" s="3">
        <f ca="1">(TODAY()-Staff[[#This Row],[Date Joined]])/365</f>
        <v>1.6986301369863013</v>
      </c>
      <c r="K143" s="17">
        <f ca="1">IF(Staff[[#This Row],[Tenure]]&gt;2, 3%, 2%) * Staff[[#This Row],[Salary]]</f>
        <v>1141.8</v>
      </c>
      <c r="L143">
        <f>_xlfn.XLOOKUP(Staff[[#This Row],[Rating]],'Few Business Question'!$H$20:$H$24, 'Few Business Question'!$I$20:$I$24)</f>
        <v>3</v>
      </c>
    </row>
    <row r="144" spans="2:12" x14ac:dyDescent="0.3">
      <c r="B144" t="s">
        <v>159</v>
      </c>
      <c r="C144" t="s">
        <v>15</v>
      </c>
      <c r="D144" t="s">
        <v>21</v>
      </c>
      <c r="E144">
        <v>27</v>
      </c>
      <c r="F144" s="2">
        <v>44174</v>
      </c>
      <c r="G144" s="19">
        <v>91650</v>
      </c>
      <c r="H144" t="s">
        <v>13</v>
      </c>
      <c r="I144" t="s">
        <v>205</v>
      </c>
      <c r="J144" s="3">
        <f ca="1">(TODAY()-Staff[[#This Row],[Date Joined]])/365</f>
        <v>3.1424657534246574</v>
      </c>
      <c r="K144" s="17">
        <f ca="1">IF(Staff[[#This Row],[Tenure]]&gt;2, 3%, 2%) * Staff[[#This Row],[Salary]]</f>
        <v>2749.5</v>
      </c>
      <c r="L144">
        <f>_xlfn.XLOOKUP(Staff[[#This Row],[Rating]],'Few Business Question'!$H$20:$H$24, 'Few Business Question'!$I$20:$I$24)</f>
        <v>4</v>
      </c>
    </row>
    <row r="145" spans="2:12" x14ac:dyDescent="0.3">
      <c r="B145" t="s">
        <v>182</v>
      </c>
      <c r="C145" t="s">
        <v>15</v>
      </c>
      <c r="D145" t="s">
        <v>21</v>
      </c>
      <c r="E145">
        <v>42</v>
      </c>
      <c r="F145" s="2">
        <v>44670</v>
      </c>
      <c r="G145" s="19">
        <v>70270</v>
      </c>
      <c r="H145" t="s">
        <v>24</v>
      </c>
      <c r="I145" t="s">
        <v>205</v>
      </c>
      <c r="J145" s="3">
        <f ca="1">(TODAY()-Staff[[#This Row],[Date Joined]])/365</f>
        <v>1.7835616438356163</v>
      </c>
      <c r="K145" s="17">
        <f ca="1">IF(Staff[[#This Row],[Tenure]]&gt;2, 3%, 2%) * Staff[[#This Row],[Salary]]</f>
        <v>1405.4</v>
      </c>
      <c r="L145">
        <f>_xlfn.XLOOKUP(Staff[[#This Row],[Rating]],'Few Business Question'!$H$20:$H$24, 'Few Business Question'!$I$20:$I$24)</f>
        <v>2</v>
      </c>
    </row>
    <row r="146" spans="2:12" x14ac:dyDescent="0.3">
      <c r="B146" t="s">
        <v>128</v>
      </c>
      <c r="C146" t="s">
        <v>8</v>
      </c>
      <c r="D146" t="s">
        <v>21</v>
      </c>
      <c r="E146">
        <v>28</v>
      </c>
      <c r="F146" s="2">
        <v>44124</v>
      </c>
      <c r="G146" s="19">
        <v>75970</v>
      </c>
      <c r="H146" t="s">
        <v>16</v>
      </c>
      <c r="I146" t="s">
        <v>205</v>
      </c>
      <c r="J146" s="3">
        <f ca="1">(TODAY()-Staff[[#This Row],[Date Joined]])/365</f>
        <v>3.2794520547945205</v>
      </c>
      <c r="K146" s="17">
        <f ca="1">IF(Staff[[#This Row],[Tenure]]&gt;2, 3%, 2%) * Staff[[#This Row],[Salary]]</f>
        <v>2279.1</v>
      </c>
      <c r="L146">
        <f>_xlfn.XLOOKUP(Staff[[#This Row],[Rating]],'Few Business Question'!$H$20:$H$24, 'Few Business Question'!$I$20:$I$24)</f>
        <v>3</v>
      </c>
    </row>
    <row r="147" spans="2:12" x14ac:dyDescent="0.3">
      <c r="B147" t="s">
        <v>111</v>
      </c>
      <c r="C147" t="s">
        <v>204</v>
      </c>
      <c r="D147" t="s">
        <v>12</v>
      </c>
      <c r="E147">
        <v>27</v>
      </c>
      <c r="F147" s="2">
        <v>44212</v>
      </c>
      <c r="G147" s="19">
        <v>90700</v>
      </c>
      <c r="H147" t="s">
        <v>13</v>
      </c>
      <c r="I147" t="s">
        <v>205</v>
      </c>
      <c r="J147" s="3">
        <f ca="1">(TODAY()-Staff[[#This Row],[Date Joined]])/365</f>
        <v>3.0383561643835617</v>
      </c>
      <c r="K147" s="17">
        <f ca="1">IF(Staff[[#This Row],[Tenure]]&gt;2, 3%, 2%) * Staff[[#This Row],[Salary]]</f>
        <v>2721</v>
      </c>
      <c r="L147">
        <f>_xlfn.XLOOKUP(Staff[[#This Row],[Rating]],'Few Business Question'!$H$20:$H$24, 'Few Business Question'!$I$20:$I$24)</f>
        <v>4</v>
      </c>
    </row>
    <row r="148" spans="2:12" x14ac:dyDescent="0.3">
      <c r="B148" t="s">
        <v>130</v>
      </c>
      <c r="C148" t="s">
        <v>15</v>
      </c>
      <c r="D148" t="s">
        <v>9</v>
      </c>
      <c r="E148">
        <v>30</v>
      </c>
      <c r="F148" s="2">
        <v>44607</v>
      </c>
      <c r="G148" s="19">
        <v>60570</v>
      </c>
      <c r="H148" t="s">
        <v>16</v>
      </c>
      <c r="I148" t="s">
        <v>205</v>
      </c>
      <c r="J148" s="3">
        <f ca="1">(TODAY()-Staff[[#This Row],[Date Joined]])/365</f>
        <v>1.9561643835616438</v>
      </c>
      <c r="K148" s="17">
        <f ca="1">IF(Staff[[#This Row],[Tenure]]&gt;2, 3%, 2%) * Staff[[#This Row],[Salary]]</f>
        <v>1211.4000000000001</v>
      </c>
      <c r="L148">
        <f>_xlfn.XLOOKUP(Staff[[#This Row],[Rating]],'Few Business Question'!$H$20:$H$24, 'Few Business Question'!$I$20:$I$24)</f>
        <v>3</v>
      </c>
    </row>
    <row r="149" spans="2:12" x14ac:dyDescent="0.3">
      <c r="B149" t="s">
        <v>133</v>
      </c>
      <c r="C149" t="s">
        <v>15</v>
      </c>
      <c r="D149" t="s">
        <v>9</v>
      </c>
      <c r="E149">
        <v>33</v>
      </c>
      <c r="F149" s="2">
        <v>44103</v>
      </c>
      <c r="G149" s="19">
        <v>115920</v>
      </c>
      <c r="H149" t="s">
        <v>16</v>
      </c>
      <c r="I149" t="s">
        <v>205</v>
      </c>
      <c r="J149" s="3">
        <f ca="1">(TODAY()-Staff[[#This Row],[Date Joined]])/365</f>
        <v>3.3369863013698629</v>
      </c>
      <c r="K149" s="17">
        <f ca="1">IF(Staff[[#This Row],[Tenure]]&gt;2, 3%, 2%) * Staff[[#This Row],[Salary]]</f>
        <v>3477.6</v>
      </c>
      <c r="L149">
        <f>_xlfn.XLOOKUP(Staff[[#This Row],[Rating]],'Few Business Question'!$H$20:$H$24, 'Few Business Question'!$I$20:$I$24)</f>
        <v>3</v>
      </c>
    </row>
    <row r="150" spans="2:12" x14ac:dyDescent="0.3">
      <c r="B150" t="s">
        <v>185</v>
      </c>
      <c r="C150" t="s">
        <v>8</v>
      </c>
      <c r="D150" t="s">
        <v>21</v>
      </c>
      <c r="E150">
        <v>33</v>
      </c>
      <c r="F150" s="2">
        <v>44006</v>
      </c>
      <c r="G150" s="19">
        <v>65360</v>
      </c>
      <c r="H150" t="s">
        <v>16</v>
      </c>
      <c r="I150" t="s">
        <v>205</v>
      </c>
      <c r="J150" s="3">
        <f ca="1">(TODAY()-Staff[[#This Row],[Date Joined]])/365</f>
        <v>3.6027397260273974</v>
      </c>
      <c r="K150" s="17">
        <f ca="1">IF(Staff[[#This Row],[Tenure]]&gt;2, 3%, 2%) * Staff[[#This Row],[Salary]]</f>
        <v>1960.8</v>
      </c>
      <c r="L150">
        <f>_xlfn.XLOOKUP(Staff[[#This Row],[Rating]],'Few Business Question'!$H$20:$H$24, 'Few Business Question'!$I$20:$I$24)</f>
        <v>3</v>
      </c>
    </row>
    <row r="151" spans="2:12" x14ac:dyDescent="0.3">
      <c r="B151" t="s">
        <v>115</v>
      </c>
      <c r="C151" t="s">
        <v>204</v>
      </c>
      <c r="D151" t="s">
        <v>21</v>
      </c>
      <c r="E151">
        <v>30</v>
      </c>
      <c r="F151" s="2">
        <v>44535</v>
      </c>
      <c r="G151" s="19">
        <v>64000</v>
      </c>
      <c r="H151" t="s">
        <v>16</v>
      </c>
      <c r="I151" t="s">
        <v>205</v>
      </c>
      <c r="J151" s="3">
        <f ca="1">(TODAY()-Staff[[#This Row],[Date Joined]])/365</f>
        <v>2.1534246575342464</v>
      </c>
      <c r="K151" s="17">
        <f ca="1">IF(Staff[[#This Row],[Tenure]]&gt;2, 3%, 2%) * Staff[[#This Row],[Salary]]</f>
        <v>1920</v>
      </c>
      <c r="L151">
        <f>_xlfn.XLOOKUP(Staff[[#This Row],[Rating]],'Few Business Question'!$H$20:$H$24, 'Few Business Question'!$I$20:$I$24)</f>
        <v>3</v>
      </c>
    </row>
    <row r="152" spans="2:12" x14ac:dyDescent="0.3">
      <c r="B152" t="s">
        <v>194</v>
      </c>
      <c r="C152" t="s">
        <v>8</v>
      </c>
      <c r="D152" t="s">
        <v>21</v>
      </c>
      <c r="E152">
        <v>34</v>
      </c>
      <c r="F152" s="2">
        <v>44383</v>
      </c>
      <c r="G152" s="19">
        <v>92450</v>
      </c>
      <c r="H152" t="s">
        <v>16</v>
      </c>
      <c r="I152" t="s">
        <v>205</v>
      </c>
      <c r="J152" s="3">
        <f ca="1">(TODAY()-Staff[[#This Row],[Date Joined]])/365</f>
        <v>2.56986301369863</v>
      </c>
      <c r="K152" s="17">
        <f ca="1">IF(Staff[[#This Row],[Tenure]]&gt;2, 3%, 2%) * Staff[[#This Row],[Salary]]</f>
        <v>2773.5</v>
      </c>
      <c r="L152">
        <f>_xlfn.XLOOKUP(Staff[[#This Row],[Rating]],'Few Business Question'!$H$20:$H$24, 'Few Business Question'!$I$20:$I$24)</f>
        <v>3</v>
      </c>
    </row>
    <row r="153" spans="2:12" x14ac:dyDescent="0.3">
      <c r="B153" t="s">
        <v>112</v>
      </c>
      <c r="C153" t="s">
        <v>15</v>
      </c>
      <c r="D153" t="s">
        <v>12</v>
      </c>
      <c r="E153">
        <v>31</v>
      </c>
      <c r="F153" s="2">
        <v>44450</v>
      </c>
      <c r="G153" s="19">
        <v>48950</v>
      </c>
      <c r="H153" t="s">
        <v>16</v>
      </c>
      <c r="I153" t="s">
        <v>205</v>
      </c>
      <c r="J153" s="3">
        <f ca="1">(TODAY()-Staff[[#This Row],[Date Joined]])/365</f>
        <v>2.3863013698630136</v>
      </c>
      <c r="K153" s="17">
        <f ca="1">IF(Staff[[#This Row],[Tenure]]&gt;2, 3%, 2%) * Staff[[#This Row],[Salary]]</f>
        <v>1468.5</v>
      </c>
      <c r="L153">
        <f>_xlfn.XLOOKUP(Staff[[#This Row],[Rating]],'Few Business Question'!$H$20:$H$24, 'Few Business Question'!$I$20:$I$24)</f>
        <v>3</v>
      </c>
    </row>
    <row r="154" spans="2:12" x14ac:dyDescent="0.3">
      <c r="B154" t="s">
        <v>184</v>
      </c>
      <c r="C154" t="s">
        <v>8</v>
      </c>
      <c r="D154" t="s">
        <v>12</v>
      </c>
      <c r="E154">
        <v>27</v>
      </c>
      <c r="F154" s="2">
        <v>44625</v>
      </c>
      <c r="G154" s="19">
        <v>83750</v>
      </c>
      <c r="H154" t="s">
        <v>16</v>
      </c>
      <c r="I154" t="s">
        <v>205</v>
      </c>
      <c r="J154" s="3">
        <f ca="1">(TODAY()-Staff[[#This Row],[Date Joined]])/365</f>
        <v>1.9068493150684931</v>
      </c>
      <c r="K154" s="17">
        <f ca="1">IF(Staff[[#This Row],[Tenure]]&gt;2, 3%, 2%) * Staff[[#This Row],[Salary]]</f>
        <v>1675</v>
      </c>
      <c r="L154">
        <f>_xlfn.XLOOKUP(Staff[[#This Row],[Rating]],'Few Business Question'!$H$20:$H$24, 'Few Business Question'!$I$20:$I$24)</f>
        <v>3</v>
      </c>
    </row>
    <row r="155" spans="2:12" x14ac:dyDescent="0.3">
      <c r="B155" t="s">
        <v>165</v>
      </c>
      <c r="C155" t="s">
        <v>8</v>
      </c>
      <c r="D155" t="s">
        <v>12</v>
      </c>
      <c r="E155">
        <v>40</v>
      </c>
      <c r="F155" s="2">
        <v>44276</v>
      </c>
      <c r="G155" s="19">
        <v>87620</v>
      </c>
      <c r="H155" t="s">
        <v>16</v>
      </c>
      <c r="I155" t="s">
        <v>205</v>
      </c>
      <c r="J155" s="3">
        <f ca="1">(TODAY()-Staff[[#This Row],[Date Joined]])/365</f>
        <v>2.8630136986301369</v>
      </c>
      <c r="K155" s="17">
        <f ca="1">IF(Staff[[#This Row],[Tenure]]&gt;2, 3%, 2%) * Staff[[#This Row],[Salary]]</f>
        <v>2628.6</v>
      </c>
      <c r="L155">
        <f>_xlfn.XLOOKUP(Staff[[#This Row],[Rating]],'Few Business Question'!$H$20:$H$24, 'Few Business Question'!$I$20:$I$24)</f>
        <v>3</v>
      </c>
    </row>
    <row r="156" spans="2:12" x14ac:dyDescent="0.3">
      <c r="B156" t="s">
        <v>183</v>
      </c>
      <c r="C156" t="s">
        <v>8</v>
      </c>
      <c r="D156" t="s">
        <v>19</v>
      </c>
      <c r="E156">
        <v>20</v>
      </c>
      <c r="F156" s="2">
        <v>44476</v>
      </c>
      <c r="G156" s="19">
        <v>68900</v>
      </c>
      <c r="H156" t="s">
        <v>24</v>
      </c>
      <c r="I156" t="s">
        <v>205</v>
      </c>
      <c r="J156" s="3">
        <f ca="1">(TODAY()-Staff[[#This Row],[Date Joined]])/365</f>
        <v>2.3150684931506849</v>
      </c>
      <c r="K156" s="17">
        <f ca="1">IF(Staff[[#This Row],[Tenure]]&gt;2, 3%, 2%) * Staff[[#This Row],[Salary]]</f>
        <v>2067</v>
      </c>
      <c r="L156">
        <f>_xlfn.XLOOKUP(Staff[[#This Row],[Rating]],'Few Business Question'!$H$20:$H$24, 'Few Business Question'!$I$20:$I$24)</f>
        <v>2</v>
      </c>
    </row>
    <row r="157" spans="2:12" x14ac:dyDescent="0.3">
      <c r="B157" t="s">
        <v>156</v>
      </c>
      <c r="C157" t="s">
        <v>15</v>
      </c>
      <c r="D157" t="s">
        <v>19</v>
      </c>
      <c r="E157">
        <v>32</v>
      </c>
      <c r="F157" s="2">
        <v>44403</v>
      </c>
      <c r="G157" s="19">
        <v>53540</v>
      </c>
      <c r="H157" t="s">
        <v>16</v>
      </c>
      <c r="I157" t="s">
        <v>205</v>
      </c>
      <c r="J157" s="3">
        <f ca="1">(TODAY()-Staff[[#This Row],[Date Joined]])/365</f>
        <v>2.515068493150685</v>
      </c>
      <c r="K157" s="17">
        <f ca="1">IF(Staff[[#This Row],[Tenure]]&gt;2, 3%, 2%) * Staff[[#This Row],[Salary]]</f>
        <v>1606.2</v>
      </c>
      <c r="L157">
        <f>_xlfn.XLOOKUP(Staff[[#This Row],[Rating]],'Few Business Question'!$H$20:$H$24, 'Few Business Question'!$I$20:$I$24)</f>
        <v>3</v>
      </c>
    </row>
    <row r="158" spans="2:12" x14ac:dyDescent="0.3">
      <c r="B158" t="s">
        <v>171</v>
      </c>
      <c r="C158" t="s">
        <v>15</v>
      </c>
      <c r="D158" t="s">
        <v>19</v>
      </c>
      <c r="E158">
        <v>28</v>
      </c>
      <c r="F158" s="2">
        <v>44758</v>
      </c>
      <c r="G158" s="19">
        <v>43510</v>
      </c>
      <c r="H158" t="s">
        <v>42</v>
      </c>
      <c r="I158" t="s">
        <v>205</v>
      </c>
      <c r="J158" s="3">
        <f ca="1">(TODAY()-Staff[[#This Row],[Date Joined]])/365</f>
        <v>1.5424657534246575</v>
      </c>
      <c r="K158" s="17">
        <f ca="1">IF(Staff[[#This Row],[Tenure]]&gt;2, 3%, 2%) * Staff[[#This Row],[Salary]]</f>
        <v>870.2</v>
      </c>
      <c r="L158">
        <f>_xlfn.XLOOKUP(Staff[[#This Row],[Rating]],'Few Business Question'!$H$20:$H$24, 'Few Business Question'!$I$20:$I$24)</f>
        <v>1</v>
      </c>
    </row>
    <row r="159" spans="2:12" x14ac:dyDescent="0.3">
      <c r="B159" t="s">
        <v>126</v>
      </c>
      <c r="C159" t="s">
        <v>8</v>
      </c>
      <c r="D159" t="s">
        <v>19</v>
      </c>
      <c r="E159">
        <v>38</v>
      </c>
      <c r="F159" s="2">
        <v>44316</v>
      </c>
      <c r="G159" s="19">
        <v>109160</v>
      </c>
      <c r="H159" t="s">
        <v>10</v>
      </c>
      <c r="I159" t="s">
        <v>205</v>
      </c>
      <c r="J159" s="3">
        <f ca="1">(TODAY()-Staff[[#This Row],[Date Joined]])/365</f>
        <v>2.7534246575342465</v>
      </c>
      <c r="K159" s="17">
        <f ca="1">IF(Staff[[#This Row],[Tenure]]&gt;2, 3%, 2%) * Staff[[#This Row],[Salary]]</f>
        <v>3274.7999999999997</v>
      </c>
      <c r="L159">
        <f>_xlfn.XLOOKUP(Staff[[#This Row],[Rating]],'Few Business Question'!$H$20:$H$24, 'Few Business Question'!$I$20:$I$24)</f>
        <v>5</v>
      </c>
    </row>
    <row r="160" spans="2:12" x14ac:dyDescent="0.3">
      <c r="B160" t="s">
        <v>197</v>
      </c>
      <c r="C160" t="s">
        <v>15</v>
      </c>
      <c r="D160" t="s">
        <v>9</v>
      </c>
      <c r="E160">
        <v>40</v>
      </c>
      <c r="F160" s="2">
        <v>44204</v>
      </c>
      <c r="G160" s="19">
        <v>99750</v>
      </c>
      <c r="H160" t="s">
        <v>16</v>
      </c>
      <c r="I160" t="s">
        <v>205</v>
      </c>
      <c r="J160" s="3">
        <f ca="1">(TODAY()-Staff[[#This Row],[Date Joined]])/365</f>
        <v>3.0602739726027397</v>
      </c>
      <c r="K160" s="17">
        <f ca="1">IF(Staff[[#This Row],[Tenure]]&gt;2, 3%, 2%) * Staff[[#This Row],[Salary]]</f>
        <v>2992.5</v>
      </c>
      <c r="L160">
        <f>_xlfn.XLOOKUP(Staff[[#This Row],[Rating]],'Few Business Question'!$H$20:$H$24, 'Few Business Question'!$I$20:$I$24)</f>
        <v>3</v>
      </c>
    </row>
    <row r="161" spans="2:12" x14ac:dyDescent="0.3">
      <c r="B161" t="s">
        <v>123</v>
      </c>
      <c r="C161" t="s">
        <v>8</v>
      </c>
      <c r="D161" t="s">
        <v>12</v>
      </c>
      <c r="E161">
        <v>31</v>
      </c>
      <c r="F161" s="2">
        <v>44084</v>
      </c>
      <c r="G161" s="19">
        <v>41980</v>
      </c>
      <c r="H161" t="s">
        <v>16</v>
      </c>
      <c r="I161" t="s">
        <v>205</v>
      </c>
      <c r="J161" s="3">
        <f ca="1">(TODAY()-Staff[[#This Row],[Date Joined]])/365</f>
        <v>3.3890410958904109</v>
      </c>
      <c r="K161" s="17">
        <f ca="1">IF(Staff[[#This Row],[Tenure]]&gt;2, 3%, 2%) * Staff[[#This Row],[Salary]]</f>
        <v>1259.3999999999999</v>
      </c>
      <c r="L161">
        <f>_xlfn.XLOOKUP(Staff[[#This Row],[Rating]],'Few Business Question'!$H$20:$H$24, 'Few Business Question'!$I$20:$I$24)</f>
        <v>3</v>
      </c>
    </row>
    <row r="162" spans="2:12" x14ac:dyDescent="0.3">
      <c r="B162" t="s">
        <v>186</v>
      </c>
      <c r="C162" t="s">
        <v>15</v>
      </c>
      <c r="D162" t="s">
        <v>21</v>
      </c>
      <c r="E162">
        <v>36</v>
      </c>
      <c r="F162" s="2">
        <v>44272</v>
      </c>
      <c r="G162" s="19">
        <v>71380</v>
      </c>
      <c r="H162" t="s">
        <v>16</v>
      </c>
      <c r="I162" t="s">
        <v>205</v>
      </c>
      <c r="J162" s="3">
        <f ca="1">(TODAY()-Staff[[#This Row],[Date Joined]])/365</f>
        <v>2.8739726027397259</v>
      </c>
      <c r="K162" s="17">
        <f ca="1">IF(Staff[[#This Row],[Tenure]]&gt;2, 3%, 2%) * Staff[[#This Row],[Salary]]</f>
        <v>2141.4</v>
      </c>
      <c r="L162">
        <f>_xlfn.XLOOKUP(Staff[[#This Row],[Rating]],'Few Business Question'!$H$20:$H$24, 'Few Business Question'!$I$20:$I$24)</f>
        <v>3</v>
      </c>
    </row>
    <row r="163" spans="2:12" x14ac:dyDescent="0.3">
      <c r="B163" t="s">
        <v>190</v>
      </c>
      <c r="C163" t="s">
        <v>15</v>
      </c>
      <c r="D163" t="s">
        <v>9</v>
      </c>
      <c r="E163">
        <v>27</v>
      </c>
      <c r="F163" s="2">
        <v>44547</v>
      </c>
      <c r="G163" s="19">
        <v>113280</v>
      </c>
      <c r="H163" t="s">
        <v>42</v>
      </c>
      <c r="I163" t="s">
        <v>205</v>
      </c>
      <c r="J163" s="3">
        <f ca="1">(TODAY()-Staff[[#This Row],[Date Joined]])/365</f>
        <v>2.1205479452054794</v>
      </c>
      <c r="K163" s="17">
        <f ca="1">IF(Staff[[#This Row],[Tenure]]&gt;2, 3%, 2%) * Staff[[#This Row],[Salary]]</f>
        <v>3398.4</v>
      </c>
      <c r="L163">
        <f>_xlfn.XLOOKUP(Staff[[#This Row],[Rating]],'Few Business Question'!$H$20:$H$24, 'Few Business Question'!$I$20:$I$24)</f>
        <v>1</v>
      </c>
    </row>
    <row r="164" spans="2:12" x14ac:dyDescent="0.3">
      <c r="B164" t="s">
        <v>180</v>
      </c>
      <c r="C164" t="s">
        <v>8</v>
      </c>
      <c r="D164" t="s">
        <v>21</v>
      </c>
      <c r="E164">
        <v>33</v>
      </c>
      <c r="F164" s="2">
        <v>44747</v>
      </c>
      <c r="G164" s="19">
        <v>86570</v>
      </c>
      <c r="H164" t="s">
        <v>16</v>
      </c>
      <c r="I164" t="s">
        <v>205</v>
      </c>
      <c r="J164" s="3">
        <f ca="1">(TODAY()-Staff[[#This Row],[Date Joined]])/365</f>
        <v>1.5726027397260274</v>
      </c>
      <c r="K164" s="17">
        <f ca="1">IF(Staff[[#This Row],[Tenure]]&gt;2, 3%, 2%) * Staff[[#This Row],[Salary]]</f>
        <v>1731.4</v>
      </c>
      <c r="L164">
        <f>_xlfn.XLOOKUP(Staff[[#This Row],[Rating]],'Few Business Question'!$H$20:$H$24, 'Few Business Question'!$I$20:$I$24)</f>
        <v>3</v>
      </c>
    </row>
    <row r="165" spans="2:12" x14ac:dyDescent="0.3">
      <c r="B165" t="s">
        <v>138</v>
      </c>
      <c r="C165" t="s">
        <v>15</v>
      </c>
      <c r="D165" t="s">
        <v>9</v>
      </c>
      <c r="E165">
        <v>26</v>
      </c>
      <c r="F165" s="2">
        <v>44350</v>
      </c>
      <c r="G165" s="19">
        <v>53540</v>
      </c>
      <c r="H165" t="s">
        <v>16</v>
      </c>
      <c r="I165" t="s">
        <v>205</v>
      </c>
      <c r="J165" s="3">
        <f ca="1">(TODAY()-Staff[[#This Row],[Date Joined]])/365</f>
        <v>2.6602739726027398</v>
      </c>
      <c r="K165" s="17">
        <f ca="1">IF(Staff[[#This Row],[Tenure]]&gt;2, 3%, 2%) * Staff[[#This Row],[Salary]]</f>
        <v>1606.2</v>
      </c>
      <c r="L165">
        <f>_xlfn.XLOOKUP(Staff[[#This Row],[Rating]],'Few Business Question'!$H$20:$H$24, 'Few Business Question'!$I$20:$I$24)</f>
        <v>3</v>
      </c>
    </row>
    <row r="166" spans="2:12" x14ac:dyDescent="0.3">
      <c r="B166" t="s">
        <v>189</v>
      </c>
      <c r="C166" t="s">
        <v>15</v>
      </c>
      <c r="D166" t="s">
        <v>12</v>
      </c>
      <c r="E166">
        <v>37</v>
      </c>
      <c r="F166" s="2">
        <v>44640</v>
      </c>
      <c r="G166" s="19">
        <v>69070</v>
      </c>
      <c r="H166" t="s">
        <v>16</v>
      </c>
      <c r="I166" t="s">
        <v>205</v>
      </c>
      <c r="J166" s="3">
        <f ca="1">(TODAY()-Staff[[#This Row],[Date Joined]])/365</f>
        <v>1.8657534246575342</v>
      </c>
      <c r="K166" s="17">
        <f ca="1">IF(Staff[[#This Row],[Tenure]]&gt;2, 3%, 2%) * Staff[[#This Row],[Salary]]</f>
        <v>1381.4</v>
      </c>
      <c r="L166">
        <f>_xlfn.XLOOKUP(Staff[[#This Row],[Rating]],'Few Business Question'!$H$20:$H$24, 'Few Business Question'!$I$20:$I$24)</f>
        <v>3</v>
      </c>
    </row>
    <row r="167" spans="2:12" x14ac:dyDescent="0.3">
      <c r="B167" t="s">
        <v>120</v>
      </c>
      <c r="C167" t="s">
        <v>8</v>
      </c>
      <c r="D167" t="s">
        <v>21</v>
      </c>
      <c r="E167">
        <v>30</v>
      </c>
      <c r="F167" s="2">
        <v>44328</v>
      </c>
      <c r="G167" s="19">
        <v>67910</v>
      </c>
      <c r="H167" t="s">
        <v>24</v>
      </c>
      <c r="I167" t="s">
        <v>205</v>
      </c>
      <c r="J167" s="3">
        <f ca="1">(TODAY()-Staff[[#This Row],[Date Joined]])/365</f>
        <v>2.7205479452054795</v>
      </c>
      <c r="K167" s="17">
        <f ca="1">IF(Staff[[#This Row],[Tenure]]&gt;2, 3%, 2%) * Staff[[#This Row],[Salary]]</f>
        <v>2037.3</v>
      </c>
      <c r="L167">
        <f>_xlfn.XLOOKUP(Staff[[#This Row],[Rating]],'Few Business Question'!$H$20:$H$24, 'Few Business Question'!$I$20:$I$24)</f>
        <v>2</v>
      </c>
    </row>
    <row r="168" spans="2:12" x14ac:dyDescent="0.3">
      <c r="B168" t="s">
        <v>118</v>
      </c>
      <c r="C168" t="s">
        <v>15</v>
      </c>
      <c r="D168" t="s">
        <v>12</v>
      </c>
      <c r="E168">
        <v>30</v>
      </c>
      <c r="F168" s="2">
        <v>44214</v>
      </c>
      <c r="G168" s="19">
        <v>69120</v>
      </c>
      <c r="H168" t="s">
        <v>16</v>
      </c>
      <c r="I168" t="s">
        <v>205</v>
      </c>
      <c r="J168" s="3">
        <f ca="1">(TODAY()-Staff[[#This Row],[Date Joined]])/365</f>
        <v>3.032876712328767</v>
      </c>
      <c r="K168" s="17">
        <f ca="1">IF(Staff[[#This Row],[Tenure]]&gt;2, 3%, 2%) * Staff[[#This Row],[Salary]]</f>
        <v>2073.6</v>
      </c>
      <c r="L168">
        <f>_xlfn.XLOOKUP(Staff[[#This Row],[Rating]],'Few Business Question'!$H$20:$H$24, 'Few Business Question'!$I$20:$I$24)</f>
        <v>3</v>
      </c>
    </row>
    <row r="169" spans="2:12" x14ac:dyDescent="0.3">
      <c r="B169" t="s">
        <v>131</v>
      </c>
      <c r="C169" t="s">
        <v>8</v>
      </c>
      <c r="D169" t="s">
        <v>21</v>
      </c>
      <c r="E169">
        <v>34</v>
      </c>
      <c r="F169" s="2">
        <v>44550</v>
      </c>
      <c r="G169" s="19">
        <v>60130</v>
      </c>
      <c r="H169" t="s">
        <v>16</v>
      </c>
      <c r="I169" t="s">
        <v>205</v>
      </c>
      <c r="J169" s="3">
        <f ca="1">(TODAY()-Staff[[#This Row],[Date Joined]])/365</f>
        <v>2.1123287671232878</v>
      </c>
      <c r="K169" s="17">
        <f ca="1">IF(Staff[[#This Row],[Tenure]]&gt;2, 3%, 2%) * Staff[[#This Row],[Salary]]</f>
        <v>1803.8999999999999</v>
      </c>
      <c r="L169">
        <f>_xlfn.XLOOKUP(Staff[[#This Row],[Rating]],'Few Business Question'!$H$20:$H$24, 'Few Business Question'!$I$20:$I$24)</f>
        <v>3</v>
      </c>
    </row>
    <row r="170" spans="2:12" x14ac:dyDescent="0.3">
      <c r="B170" t="s">
        <v>160</v>
      </c>
      <c r="C170" t="s">
        <v>15</v>
      </c>
      <c r="D170" t="s">
        <v>9</v>
      </c>
      <c r="E170">
        <v>23</v>
      </c>
      <c r="F170" s="2">
        <v>44378</v>
      </c>
      <c r="G170" s="19">
        <v>106460</v>
      </c>
      <c r="H170" t="s">
        <v>16</v>
      </c>
      <c r="I170" t="s">
        <v>205</v>
      </c>
      <c r="J170" s="3">
        <f ca="1">(TODAY()-Staff[[#This Row],[Date Joined]])/365</f>
        <v>2.5835616438356164</v>
      </c>
      <c r="K170" s="17">
        <f ca="1">IF(Staff[[#This Row],[Tenure]]&gt;2, 3%, 2%) * Staff[[#This Row],[Salary]]</f>
        <v>3193.7999999999997</v>
      </c>
      <c r="L170">
        <f>_xlfn.XLOOKUP(Staff[[#This Row],[Rating]],'Few Business Question'!$H$20:$H$24, 'Few Business Question'!$I$20:$I$24)</f>
        <v>3</v>
      </c>
    </row>
    <row r="171" spans="2:12" x14ac:dyDescent="0.3">
      <c r="B171" t="s">
        <v>147</v>
      </c>
      <c r="C171" t="s">
        <v>8</v>
      </c>
      <c r="D171" t="s">
        <v>56</v>
      </c>
      <c r="E171">
        <v>37</v>
      </c>
      <c r="F171" s="2">
        <v>44389</v>
      </c>
      <c r="G171" s="19">
        <v>118100</v>
      </c>
      <c r="H171" t="s">
        <v>16</v>
      </c>
      <c r="I171" t="s">
        <v>205</v>
      </c>
      <c r="J171" s="3">
        <f ca="1">(TODAY()-Staff[[#This Row],[Date Joined]])/365</f>
        <v>2.5534246575342467</v>
      </c>
      <c r="K171" s="17">
        <f ca="1">IF(Staff[[#This Row],[Tenure]]&gt;2, 3%, 2%) * Staff[[#This Row],[Salary]]</f>
        <v>3543</v>
      </c>
      <c r="L171">
        <f>_xlfn.XLOOKUP(Staff[[#This Row],[Rating]],'Few Business Question'!$H$20:$H$24, 'Few Business Question'!$I$20:$I$24)</f>
        <v>3</v>
      </c>
    </row>
    <row r="172" spans="2:12" x14ac:dyDescent="0.3">
      <c r="B172" t="s">
        <v>163</v>
      </c>
      <c r="C172" t="s">
        <v>8</v>
      </c>
      <c r="D172" t="s">
        <v>9</v>
      </c>
      <c r="E172">
        <v>36</v>
      </c>
      <c r="F172" s="2">
        <v>44468</v>
      </c>
      <c r="G172" s="19">
        <v>78390</v>
      </c>
      <c r="H172" t="s">
        <v>16</v>
      </c>
      <c r="I172" t="s">
        <v>205</v>
      </c>
      <c r="J172" s="3">
        <f ca="1">(TODAY()-Staff[[#This Row],[Date Joined]])/365</f>
        <v>2.3369863013698629</v>
      </c>
      <c r="K172" s="17">
        <f ca="1">IF(Staff[[#This Row],[Tenure]]&gt;2, 3%, 2%) * Staff[[#This Row],[Salary]]</f>
        <v>2351.6999999999998</v>
      </c>
      <c r="L172">
        <f>_xlfn.XLOOKUP(Staff[[#This Row],[Rating]],'Few Business Question'!$H$20:$H$24, 'Few Business Question'!$I$20:$I$24)</f>
        <v>3</v>
      </c>
    </row>
    <row r="173" spans="2:12" x14ac:dyDescent="0.3">
      <c r="B173" t="s">
        <v>146</v>
      </c>
      <c r="C173" t="s">
        <v>8</v>
      </c>
      <c r="D173" t="s">
        <v>9</v>
      </c>
      <c r="E173">
        <v>30</v>
      </c>
      <c r="F173" s="2">
        <v>44789</v>
      </c>
      <c r="G173" s="19">
        <v>114180</v>
      </c>
      <c r="H173" t="s">
        <v>16</v>
      </c>
      <c r="I173" t="s">
        <v>205</v>
      </c>
      <c r="J173" s="3">
        <f ca="1">(TODAY()-Staff[[#This Row],[Date Joined]])/365</f>
        <v>1.4575342465753425</v>
      </c>
      <c r="K173" s="17">
        <f ca="1">IF(Staff[[#This Row],[Tenure]]&gt;2, 3%, 2%) * Staff[[#This Row],[Salary]]</f>
        <v>2283.6</v>
      </c>
      <c r="L173">
        <f>_xlfn.XLOOKUP(Staff[[#This Row],[Rating]],'Few Business Question'!$H$20:$H$24, 'Few Business Question'!$I$20:$I$24)</f>
        <v>3</v>
      </c>
    </row>
    <row r="174" spans="2:12" x14ac:dyDescent="0.3">
      <c r="B174" t="s">
        <v>188</v>
      </c>
      <c r="C174" t="s">
        <v>8</v>
      </c>
      <c r="D174" t="s">
        <v>9</v>
      </c>
      <c r="E174">
        <v>28</v>
      </c>
      <c r="F174" s="2">
        <v>44590</v>
      </c>
      <c r="G174" s="19">
        <v>104120</v>
      </c>
      <c r="H174" t="s">
        <v>16</v>
      </c>
      <c r="I174" t="s">
        <v>205</v>
      </c>
      <c r="J174" s="3">
        <f ca="1">(TODAY()-Staff[[#This Row],[Date Joined]])/365</f>
        <v>2.0027397260273974</v>
      </c>
      <c r="K174" s="17">
        <f ca="1">IF(Staff[[#This Row],[Tenure]]&gt;2, 3%, 2%) * Staff[[#This Row],[Salary]]</f>
        <v>3123.6</v>
      </c>
      <c r="L174">
        <f>_xlfn.XLOOKUP(Staff[[#This Row],[Rating]],'Few Business Question'!$H$20:$H$24, 'Few Business Question'!$I$20:$I$24)</f>
        <v>3</v>
      </c>
    </row>
    <row r="175" spans="2:12" x14ac:dyDescent="0.3">
      <c r="B175" t="s">
        <v>137</v>
      </c>
      <c r="C175" t="s">
        <v>15</v>
      </c>
      <c r="D175" t="s">
        <v>9</v>
      </c>
      <c r="E175">
        <v>30</v>
      </c>
      <c r="F175" s="2">
        <v>44640</v>
      </c>
      <c r="G175" s="19">
        <v>67950</v>
      </c>
      <c r="H175" t="s">
        <v>16</v>
      </c>
      <c r="I175" t="s">
        <v>205</v>
      </c>
      <c r="J175" s="3">
        <f ca="1">(TODAY()-Staff[[#This Row],[Date Joined]])/365</f>
        <v>1.8657534246575342</v>
      </c>
      <c r="K175" s="17">
        <f ca="1">IF(Staff[[#This Row],[Tenure]]&gt;2, 3%, 2%) * Staff[[#This Row],[Salary]]</f>
        <v>1359</v>
      </c>
      <c r="L175">
        <f>_xlfn.XLOOKUP(Staff[[#This Row],[Rating]],'Few Business Question'!$H$20:$H$24, 'Few Business Question'!$I$20:$I$24)</f>
        <v>3</v>
      </c>
    </row>
    <row r="176" spans="2:12" x14ac:dyDescent="0.3">
      <c r="B176" t="s">
        <v>136</v>
      </c>
      <c r="C176" t="s">
        <v>8</v>
      </c>
      <c r="D176" t="s">
        <v>12</v>
      </c>
      <c r="E176">
        <v>29</v>
      </c>
      <c r="F176" s="2">
        <v>43962</v>
      </c>
      <c r="G176" s="19">
        <v>34980</v>
      </c>
      <c r="H176" t="s">
        <v>16</v>
      </c>
      <c r="I176" t="s">
        <v>205</v>
      </c>
      <c r="J176" s="3">
        <f ca="1">(TODAY()-Staff[[#This Row],[Date Joined]])/365</f>
        <v>3.7232876712328768</v>
      </c>
      <c r="K176" s="17">
        <f ca="1">IF(Staff[[#This Row],[Tenure]]&gt;2, 3%, 2%) * Staff[[#This Row],[Salary]]</f>
        <v>1049.3999999999999</v>
      </c>
      <c r="L176">
        <f>_xlfn.XLOOKUP(Staff[[#This Row],[Rating]],'Few Business Question'!$H$20:$H$24, 'Few Business Question'!$I$20:$I$24)</f>
        <v>3</v>
      </c>
    </row>
    <row r="177" spans="2:12" x14ac:dyDescent="0.3">
      <c r="B177" t="s">
        <v>152</v>
      </c>
      <c r="C177" t="s">
        <v>8</v>
      </c>
      <c r="D177" t="s">
        <v>12</v>
      </c>
      <c r="E177">
        <v>24</v>
      </c>
      <c r="F177" s="2">
        <v>44087</v>
      </c>
      <c r="G177" s="19">
        <v>62780</v>
      </c>
      <c r="H177" t="s">
        <v>16</v>
      </c>
      <c r="I177" t="s">
        <v>205</v>
      </c>
      <c r="J177" s="3">
        <f ca="1">(TODAY()-Staff[[#This Row],[Date Joined]])/365</f>
        <v>3.3808219178082193</v>
      </c>
      <c r="K177" s="17">
        <f ca="1">IF(Staff[[#This Row],[Tenure]]&gt;2, 3%, 2%) * Staff[[#This Row],[Salary]]</f>
        <v>1883.3999999999999</v>
      </c>
      <c r="L177">
        <f>_xlfn.XLOOKUP(Staff[[#This Row],[Rating]],'Few Business Question'!$H$20:$H$24, 'Few Business Question'!$I$20:$I$24)</f>
        <v>3</v>
      </c>
    </row>
    <row r="178" spans="2:12" x14ac:dyDescent="0.3">
      <c r="B178" t="s">
        <v>116</v>
      </c>
      <c r="C178" t="s">
        <v>15</v>
      </c>
      <c r="D178" t="s">
        <v>12</v>
      </c>
      <c r="E178">
        <v>20</v>
      </c>
      <c r="F178" s="2">
        <v>44397</v>
      </c>
      <c r="G178" s="19">
        <v>107700</v>
      </c>
      <c r="H178" t="s">
        <v>16</v>
      </c>
      <c r="I178" t="s">
        <v>205</v>
      </c>
      <c r="J178" s="3">
        <f ca="1">(TODAY()-Staff[[#This Row],[Date Joined]])/365</f>
        <v>2.5315068493150683</v>
      </c>
      <c r="K178" s="17">
        <f ca="1">IF(Staff[[#This Row],[Tenure]]&gt;2, 3%, 2%) * Staff[[#This Row],[Salary]]</f>
        <v>3231</v>
      </c>
      <c r="L178">
        <f>_xlfn.XLOOKUP(Staff[[#This Row],[Rating]],'Few Business Question'!$H$20:$H$24, 'Few Business Question'!$I$20:$I$24)</f>
        <v>3</v>
      </c>
    </row>
    <row r="179" spans="2:12" x14ac:dyDescent="0.3">
      <c r="B179" t="s">
        <v>167</v>
      </c>
      <c r="C179" t="s">
        <v>15</v>
      </c>
      <c r="D179" t="s">
        <v>19</v>
      </c>
      <c r="E179">
        <v>25</v>
      </c>
      <c r="F179" s="2">
        <v>44322</v>
      </c>
      <c r="G179" s="19">
        <v>65700</v>
      </c>
      <c r="H179" t="s">
        <v>16</v>
      </c>
      <c r="I179" t="s">
        <v>205</v>
      </c>
      <c r="J179" s="3">
        <f ca="1">(TODAY()-Staff[[#This Row],[Date Joined]])/365</f>
        <v>2.7369863013698632</v>
      </c>
      <c r="K179" s="17">
        <f ca="1">IF(Staff[[#This Row],[Tenure]]&gt;2, 3%, 2%) * Staff[[#This Row],[Salary]]</f>
        <v>1971</v>
      </c>
      <c r="L179">
        <f>_xlfn.XLOOKUP(Staff[[#This Row],[Rating]],'Few Business Question'!$H$20:$H$24, 'Few Business Question'!$I$20:$I$24)</f>
        <v>3</v>
      </c>
    </row>
    <row r="180" spans="2:12" x14ac:dyDescent="0.3">
      <c r="B180" t="s">
        <v>134</v>
      </c>
      <c r="C180" t="s">
        <v>8</v>
      </c>
      <c r="D180" t="s">
        <v>12</v>
      </c>
      <c r="E180">
        <v>33</v>
      </c>
      <c r="F180" s="2">
        <v>44313</v>
      </c>
      <c r="G180" s="19">
        <v>75480</v>
      </c>
      <c r="H180" t="s">
        <v>42</v>
      </c>
      <c r="I180" t="s">
        <v>205</v>
      </c>
      <c r="J180" s="3">
        <f ca="1">(TODAY()-Staff[[#This Row],[Date Joined]])/365</f>
        <v>2.7616438356164386</v>
      </c>
      <c r="K180" s="17">
        <f ca="1">IF(Staff[[#This Row],[Tenure]]&gt;2, 3%, 2%) * Staff[[#This Row],[Salary]]</f>
        <v>2264.4</v>
      </c>
      <c r="L180">
        <f>_xlfn.XLOOKUP(Staff[[#This Row],[Rating]],'Few Business Question'!$H$20:$H$24, 'Few Business Question'!$I$20:$I$24)</f>
        <v>1</v>
      </c>
    </row>
    <row r="181" spans="2:12" x14ac:dyDescent="0.3">
      <c r="B181" t="s">
        <v>173</v>
      </c>
      <c r="C181" t="s">
        <v>15</v>
      </c>
      <c r="D181" t="s">
        <v>12</v>
      </c>
      <c r="E181">
        <v>33</v>
      </c>
      <c r="F181" s="2">
        <v>44448</v>
      </c>
      <c r="G181" s="19">
        <v>53870</v>
      </c>
      <c r="H181" t="s">
        <v>16</v>
      </c>
      <c r="I181" t="s">
        <v>205</v>
      </c>
      <c r="J181" s="3">
        <f ca="1">(TODAY()-Staff[[#This Row],[Date Joined]])/365</f>
        <v>2.3917808219178083</v>
      </c>
      <c r="K181" s="17">
        <f ca="1">IF(Staff[[#This Row],[Tenure]]&gt;2, 3%, 2%) * Staff[[#This Row],[Salary]]</f>
        <v>1616.1</v>
      </c>
      <c r="L181">
        <f>_xlfn.XLOOKUP(Staff[[#This Row],[Rating]],'Few Business Question'!$H$20:$H$24, 'Few Business Question'!$I$20:$I$24)</f>
        <v>3</v>
      </c>
    </row>
    <row r="182" spans="2:12" x14ac:dyDescent="0.3">
      <c r="B182" t="s">
        <v>140</v>
      </c>
      <c r="C182" t="s">
        <v>8</v>
      </c>
      <c r="D182" t="s">
        <v>19</v>
      </c>
      <c r="E182">
        <v>36</v>
      </c>
      <c r="F182" s="2">
        <v>44433</v>
      </c>
      <c r="G182" s="19">
        <v>78540</v>
      </c>
      <c r="H182" t="s">
        <v>16</v>
      </c>
      <c r="I182" t="s">
        <v>205</v>
      </c>
      <c r="J182" s="3">
        <f ca="1">(TODAY()-Staff[[#This Row],[Date Joined]])/365</f>
        <v>2.4328767123287673</v>
      </c>
      <c r="K182" s="17">
        <f ca="1">IF(Staff[[#This Row],[Tenure]]&gt;2, 3%, 2%) * Staff[[#This Row],[Salary]]</f>
        <v>2356.1999999999998</v>
      </c>
      <c r="L182">
        <f>_xlfn.XLOOKUP(Staff[[#This Row],[Rating]],'Few Business Question'!$H$20:$H$24, 'Few Business Question'!$I$20:$I$24)</f>
        <v>3</v>
      </c>
    </row>
    <row r="183" spans="2:12" x14ac:dyDescent="0.3">
      <c r="B183" t="s">
        <v>192</v>
      </c>
      <c r="C183" t="s">
        <v>15</v>
      </c>
      <c r="D183" t="s">
        <v>9</v>
      </c>
      <c r="E183">
        <v>19</v>
      </c>
      <c r="F183" s="2">
        <v>44218</v>
      </c>
      <c r="G183" s="19">
        <v>58960</v>
      </c>
      <c r="H183" t="s">
        <v>16</v>
      </c>
      <c r="I183" t="s">
        <v>205</v>
      </c>
      <c r="J183" s="3">
        <f ca="1">(TODAY()-Staff[[#This Row],[Date Joined]])/365</f>
        <v>3.021917808219178</v>
      </c>
      <c r="K183" s="17">
        <f ca="1">IF(Staff[[#This Row],[Tenure]]&gt;2, 3%, 2%) * Staff[[#This Row],[Salary]]</f>
        <v>1768.8</v>
      </c>
      <c r="L183">
        <f>_xlfn.XLOOKUP(Staff[[#This Row],[Rating]],'Few Business Question'!$H$20:$H$24, 'Few Business Question'!$I$20:$I$24)</f>
        <v>3</v>
      </c>
    </row>
    <row r="184" spans="2:12" x14ac:dyDescent="0.3">
      <c r="B184" t="s">
        <v>161</v>
      </c>
      <c r="C184" t="s">
        <v>15</v>
      </c>
      <c r="D184" t="s">
        <v>9</v>
      </c>
      <c r="E184">
        <v>46</v>
      </c>
      <c r="F184" s="2">
        <v>44697</v>
      </c>
      <c r="G184" s="19">
        <v>70610</v>
      </c>
      <c r="H184" t="s">
        <v>16</v>
      </c>
      <c r="I184" t="s">
        <v>205</v>
      </c>
      <c r="J184" s="3">
        <f ca="1">(TODAY()-Staff[[#This Row],[Date Joined]])/365</f>
        <v>1.7095890410958905</v>
      </c>
      <c r="K184" s="17">
        <f ca="1">IF(Staff[[#This Row],[Tenure]]&gt;2, 3%, 2%) * Staff[[#This Row],[Salary]]</f>
        <v>1412.2</v>
      </c>
      <c r="L184">
        <f>_xlfn.XLOOKUP(Staff[[#This Row],[Rating]],'Few Business Question'!$H$20:$H$24, 'Few Business Question'!$I$20:$I$24)</f>
        <v>3</v>
      </c>
    </row>
    <row r="185" spans="2:12" x14ac:dyDescent="0.3">
      <c r="B185" t="s">
        <v>170</v>
      </c>
      <c r="C185" t="s">
        <v>15</v>
      </c>
      <c r="D185" t="s">
        <v>21</v>
      </c>
      <c r="E185">
        <v>33</v>
      </c>
      <c r="F185" s="2">
        <v>44181</v>
      </c>
      <c r="G185" s="19">
        <v>59430</v>
      </c>
      <c r="H185" t="s">
        <v>16</v>
      </c>
      <c r="I185" t="s">
        <v>205</v>
      </c>
      <c r="J185" s="3">
        <f ca="1">(TODAY()-Staff[[#This Row],[Date Joined]])/365</f>
        <v>3.1232876712328768</v>
      </c>
      <c r="K185" s="17">
        <f ca="1">IF(Staff[[#This Row],[Tenure]]&gt;2, 3%, 2%) * Staff[[#This Row],[Salary]]</f>
        <v>1782.8999999999999</v>
      </c>
      <c r="L185">
        <f>_xlfn.XLOOKUP(Staff[[#This Row],[Rating]],'Few Business Question'!$H$20:$H$24, 'Few Business Question'!$I$20:$I$24)</f>
        <v>3</v>
      </c>
    </row>
    <row r="186" spans="2:12" x14ac:dyDescent="0.3">
      <c r="B186" t="s">
        <v>143</v>
      </c>
      <c r="C186" t="s">
        <v>15</v>
      </c>
      <c r="D186" t="s">
        <v>9</v>
      </c>
      <c r="E186">
        <v>33</v>
      </c>
      <c r="F186" s="2">
        <v>44640</v>
      </c>
      <c r="G186" s="19">
        <v>48530</v>
      </c>
      <c r="H186" t="s">
        <v>13</v>
      </c>
      <c r="I186" t="s">
        <v>205</v>
      </c>
      <c r="J186" s="3">
        <f ca="1">(TODAY()-Staff[[#This Row],[Date Joined]])/365</f>
        <v>1.8657534246575342</v>
      </c>
      <c r="K186" s="17">
        <f ca="1">IF(Staff[[#This Row],[Tenure]]&gt;2, 3%, 2%) * Staff[[#This Row],[Salary]]</f>
        <v>970.6</v>
      </c>
      <c r="L186">
        <f>_xlfn.XLOOKUP(Staff[[#This Row],[Rating]],'Few Business Question'!$H$20:$H$24, 'Few Business Question'!$I$20:$I$24)</f>
        <v>4</v>
      </c>
    </row>
    <row r="187" spans="2:12" x14ac:dyDescent="0.3">
      <c r="B187" t="s">
        <v>162</v>
      </c>
      <c r="C187" t="s">
        <v>8</v>
      </c>
      <c r="D187" t="s">
        <v>12</v>
      </c>
      <c r="E187">
        <v>33</v>
      </c>
      <c r="F187" s="2">
        <v>44129</v>
      </c>
      <c r="G187" s="19">
        <v>96140</v>
      </c>
      <c r="H187" t="s">
        <v>16</v>
      </c>
      <c r="I187" t="s">
        <v>205</v>
      </c>
      <c r="J187" s="3">
        <f ca="1">(TODAY()-Staff[[#This Row],[Date Joined]])/365</f>
        <v>3.2657534246575342</v>
      </c>
      <c r="K187" s="17">
        <f ca="1">IF(Staff[[#This Row],[Tenure]]&gt;2, 3%, 2%) * Staff[[#This Row],[Salary]]</f>
        <v>2884.2</v>
      </c>
      <c r="L187">
        <f>_xlfn.XLOOKUP(Staff[[#This Row],[Rating]],'Few Business Question'!$H$20:$H$24, 'Few Business Question'!$I$20:$I$24)</f>
        <v>3</v>
      </c>
    </row>
  </sheetData>
  <conditionalFormatting sqref="B4:B187">
    <cfRule type="duplicateValues" dxfId="0" priority="2"/>
  </conditionalFormatting>
  <conditionalFormatting sqref="G4:G187">
    <cfRule type="dataBar" priority="1">
      <dataBar>
        <cfvo type="min"/>
        <cfvo type="max"/>
        <color rgb="FFFF555A"/>
      </dataBar>
      <extLst>
        <ext xmlns:x14="http://schemas.microsoft.com/office/spreadsheetml/2009/9/main" uri="{B025F937-C7B1-47D3-B67F-A62EFF666E3E}">
          <x14:id>{453BD705-CCD8-4278-8AA7-FB64C72F35E1}</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53BD705-CCD8-4278-8AA7-FB64C72F35E1}">
            <x14:dataBar minLength="0" maxLength="100" gradient="0">
              <x14:cfvo type="autoMin"/>
              <x14:cfvo type="autoMax"/>
              <x14:negativeFillColor rgb="FFFF0000"/>
              <x14:axisColor rgb="FF000000"/>
            </x14:dataBar>
          </x14:cfRule>
          <xm:sqref>G4:G187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81F34-EA58-407B-9FEA-3E359EF6FE35}">
  <sheetPr>
    <tabColor rgb="FFC00000"/>
  </sheetPr>
  <dimension ref="B2:J43"/>
  <sheetViews>
    <sheetView workbookViewId="0">
      <selection activeCell="D30" sqref="D30"/>
    </sheetView>
  </sheetViews>
  <sheetFormatPr defaultRowHeight="14.4" x14ac:dyDescent="0.3"/>
  <cols>
    <col min="2" max="2" width="6" customWidth="1"/>
    <col min="3" max="3" width="27.21875" bestFit="1" customWidth="1"/>
    <col min="4" max="4" width="13.109375" bestFit="1" customWidth="1"/>
    <col min="5" max="5" width="7" bestFit="1" customWidth="1"/>
    <col min="7" max="7" width="11.5546875" bestFit="1" customWidth="1"/>
    <col min="8" max="8" width="16" bestFit="1" customWidth="1"/>
    <col min="9" max="9" width="15.5546875" bestFit="1" customWidth="1"/>
    <col min="10" max="11" width="8.5546875" bestFit="1" customWidth="1"/>
    <col min="12" max="13" width="10.77734375" bestFit="1" customWidth="1"/>
    <col min="14" max="14" width="15.5546875" bestFit="1" customWidth="1"/>
    <col min="15" max="16" width="18.6640625" bestFit="1" customWidth="1"/>
  </cols>
  <sheetData>
    <row r="2" spans="2:10" x14ac:dyDescent="0.3">
      <c r="B2" s="10">
        <v>1</v>
      </c>
      <c r="C2" s="7" t="s">
        <v>214</v>
      </c>
      <c r="H2" s="10">
        <v>4</v>
      </c>
      <c r="I2" s="7" t="s">
        <v>223</v>
      </c>
    </row>
    <row r="3" spans="2:10" x14ac:dyDescent="0.3">
      <c r="C3" s="4" t="s">
        <v>206</v>
      </c>
      <c r="D3">
        <f>COUNTA(Staff[Name])</f>
        <v>183</v>
      </c>
    </row>
    <row r="4" spans="2:10" x14ac:dyDescent="0.3">
      <c r="C4" s="4" t="s">
        <v>207</v>
      </c>
      <c r="D4" s="3">
        <f>AVERAGE(Staff[Age])</f>
        <v>30.42622950819672</v>
      </c>
      <c r="E4">
        <f>MEDIAN(Staff[Age])</f>
        <v>30</v>
      </c>
    </row>
    <row r="5" spans="2:10" x14ac:dyDescent="0.3">
      <c r="C5" s="4" t="s">
        <v>208</v>
      </c>
      <c r="D5">
        <f>AVERAGE(Staff[Salary])</f>
        <v>77173.715846994543</v>
      </c>
      <c r="E5">
        <f>MEDIAN(Staff[Salary])</f>
        <v>75000</v>
      </c>
    </row>
    <row r="6" spans="2:10" x14ac:dyDescent="0.3">
      <c r="C6" s="4" t="s">
        <v>209</v>
      </c>
      <c r="D6" s="3">
        <f ca="1">AVERAGE(Staff[Tenure])</f>
        <v>2.4327868852459011</v>
      </c>
    </row>
    <row r="7" spans="2:10" x14ac:dyDescent="0.3">
      <c r="C7" s="4" t="s">
        <v>212</v>
      </c>
      <c r="D7">
        <f>COUNTIF(Staff[Gender], "Female")</f>
        <v>86</v>
      </c>
    </row>
    <row r="8" spans="2:10" x14ac:dyDescent="0.3">
      <c r="C8" s="4" t="s">
        <v>211</v>
      </c>
      <c r="D8" s="5">
        <f>D7/D3</f>
        <v>0.46994535519125685</v>
      </c>
      <c r="I8" s="15" t="s">
        <v>224</v>
      </c>
    </row>
    <row r="9" spans="2:10" x14ac:dyDescent="0.3">
      <c r="H9" s="15" t="s">
        <v>228</v>
      </c>
      <c r="I9" t="s">
        <v>8</v>
      </c>
      <c r="J9" t="s">
        <v>15</v>
      </c>
    </row>
    <row r="10" spans="2:10" x14ac:dyDescent="0.3">
      <c r="H10" s="16" t="s">
        <v>231</v>
      </c>
      <c r="I10">
        <v>86</v>
      </c>
      <c r="J10">
        <v>89</v>
      </c>
    </row>
    <row r="11" spans="2:10" x14ac:dyDescent="0.3">
      <c r="C11" s="4" t="s">
        <v>213</v>
      </c>
      <c r="D11" s="5">
        <f>COUNTIF(Staff[Salary], "&gt;90000")/COUNTA(Staff[Salary])</f>
        <v>0.34426229508196721</v>
      </c>
      <c r="H11" s="16" t="s">
        <v>227</v>
      </c>
      <c r="I11" s="3">
        <v>31.406976744186046</v>
      </c>
      <c r="J11" s="3">
        <v>29.393258426966291</v>
      </c>
    </row>
    <row r="12" spans="2:10" x14ac:dyDescent="0.3">
      <c r="H12" s="16" t="s">
        <v>229</v>
      </c>
      <c r="I12" s="3">
        <v>78284.186046511633</v>
      </c>
      <c r="J12" s="3">
        <v>74915.168539325838</v>
      </c>
    </row>
    <row r="13" spans="2:10" x14ac:dyDescent="0.3">
      <c r="H13" s="16" t="s">
        <v>230</v>
      </c>
      <c r="I13" s="3">
        <v>2.4326218540936608</v>
      </c>
      <c r="J13" s="3">
        <v>2.4235185470217022</v>
      </c>
    </row>
    <row r="14" spans="2:10" x14ac:dyDescent="0.3">
      <c r="B14" s="10">
        <v>2</v>
      </c>
      <c r="C14" s="7" t="s">
        <v>219</v>
      </c>
    </row>
    <row r="15" spans="2:10" x14ac:dyDescent="0.3">
      <c r="C15" t="s">
        <v>217</v>
      </c>
    </row>
    <row r="16" spans="2:10" x14ac:dyDescent="0.3">
      <c r="C16" s="6" t="s">
        <v>215</v>
      </c>
      <c r="D16" s="4" t="s">
        <v>84</v>
      </c>
      <c r="H16" s="10"/>
      <c r="I16" s="7"/>
    </row>
    <row r="18" spans="2:9" x14ac:dyDescent="0.3">
      <c r="C18" s="8" t="s">
        <v>1</v>
      </c>
      <c r="D18" s="8" t="str" cm="1">
        <f t="array" aca="1" ref="D18:D25" ca="1">TRANSPOSE((_xlfn.XLOOKUP(D16,Staff[Name],Staff[Gender]:Staff[Tenure])))</f>
        <v>Female</v>
      </c>
    </row>
    <row r="19" spans="2:9" x14ac:dyDescent="0.3">
      <c r="C19" s="8" t="s">
        <v>2</v>
      </c>
      <c r="D19" s="8" t="str">
        <f ca="1"/>
        <v>Website</v>
      </c>
      <c r="H19" s="18" t="s">
        <v>234</v>
      </c>
      <c r="I19" s="11"/>
    </row>
    <row r="20" spans="2:9" x14ac:dyDescent="0.3">
      <c r="C20" s="8" t="s">
        <v>3</v>
      </c>
      <c r="D20" s="8">
        <f ca="1"/>
        <v>32</v>
      </c>
      <c r="H20" s="8" t="s">
        <v>10</v>
      </c>
      <c r="I20" s="11">
        <v>5</v>
      </c>
    </row>
    <row r="21" spans="2:9" x14ac:dyDescent="0.3">
      <c r="C21" s="8" t="s">
        <v>216</v>
      </c>
      <c r="D21" s="9">
        <f ca="1"/>
        <v>44354</v>
      </c>
      <c r="H21" s="8" t="s">
        <v>13</v>
      </c>
      <c r="I21" s="11">
        <v>4</v>
      </c>
    </row>
    <row r="22" spans="2:9" x14ac:dyDescent="0.3">
      <c r="C22" s="8" t="s">
        <v>5</v>
      </c>
      <c r="D22" s="8">
        <f ca="1"/>
        <v>43840</v>
      </c>
      <c r="H22" s="8" t="s">
        <v>16</v>
      </c>
      <c r="I22" s="11">
        <v>3</v>
      </c>
    </row>
    <row r="23" spans="2:9" x14ac:dyDescent="0.3">
      <c r="C23" s="8" t="s">
        <v>6</v>
      </c>
      <c r="D23" s="8" t="str">
        <f ca="1"/>
        <v>Above average</v>
      </c>
      <c r="H23" s="8" t="s">
        <v>24</v>
      </c>
      <c r="I23" s="11">
        <v>2</v>
      </c>
    </row>
    <row r="24" spans="2:9" x14ac:dyDescent="0.3">
      <c r="C24" s="8" t="s">
        <v>202</v>
      </c>
      <c r="D24" s="8" t="str">
        <f ca="1"/>
        <v>NZ</v>
      </c>
      <c r="H24" s="8" t="s">
        <v>42</v>
      </c>
      <c r="I24" s="11">
        <v>1</v>
      </c>
    </row>
    <row r="25" spans="2:9" x14ac:dyDescent="0.3">
      <c r="C25" s="8" t="s">
        <v>210</v>
      </c>
      <c r="D25" s="8">
        <f ca="1"/>
        <v>2.6493150684931508</v>
      </c>
    </row>
    <row r="28" spans="2:9" x14ac:dyDescent="0.3">
      <c r="B28" s="10">
        <v>3</v>
      </c>
      <c r="C28" s="7" t="s">
        <v>218</v>
      </c>
    </row>
    <row r="30" spans="2:9" x14ac:dyDescent="0.3">
      <c r="C30" s="11" t="s">
        <v>220</v>
      </c>
      <c r="D30" s="12" t="s">
        <v>56</v>
      </c>
    </row>
    <row r="31" spans="2:9" x14ac:dyDescent="0.3">
      <c r="G31" s="14" t="s">
        <v>221</v>
      </c>
    </row>
    <row r="32" spans="2:9" x14ac:dyDescent="0.3">
      <c r="C32" t="s">
        <v>222</v>
      </c>
      <c r="D32">
        <f>COUNTIF(Staff[Department], D30)</f>
        <v>8</v>
      </c>
      <c r="F32" s="13"/>
      <c r="G32" s="8" t="str" cm="1">
        <f t="array" ref="G32:G36">_xlfn.UNIQUE(Staff[Department])</f>
        <v>Sales</v>
      </c>
    </row>
    <row r="33" spans="3:7" x14ac:dyDescent="0.3">
      <c r="G33" s="8" t="str">
        <v>Procurement</v>
      </c>
    </row>
    <row r="34" spans="3:7" x14ac:dyDescent="0.3">
      <c r="G34" s="8" t="str">
        <v>Finance</v>
      </c>
    </row>
    <row r="35" spans="3:7" x14ac:dyDescent="0.3">
      <c r="C35" s="13">
        <v>1</v>
      </c>
      <c r="D35" s="13">
        <v>2</v>
      </c>
      <c r="E35" s="13">
        <v>3</v>
      </c>
      <c r="G35" s="8" t="str">
        <v>Website</v>
      </c>
    </row>
    <row r="36" spans="3:7" x14ac:dyDescent="0.3">
      <c r="C36" t="str" cm="1">
        <f t="array" aca="1" ref="C36:E43" ca="1">_xlfn._xlws.SORT((_xlfn.CHOOSECOLS(_xlfn._xlws.FILTER(Staff[],Staff[Department]=D30),1,7,6)))</f>
        <v>Anjushri Chandiramani</v>
      </c>
      <c r="D36" t="str">
        <f ca="1"/>
        <v>Average</v>
      </c>
      <c r="E36">
        <f ca="1"/>
        <v>119110</v>
      </c>
      <c r="G36" s="8" t="str">
        <v>HR</v>
      </c>
    </row>
    <row r="37" spans="3:7" x14ac:dyDescent="0.3">
      <c r="C37" t="str">
        <f ca="1"/>
        <v>Ewart Laphorn</v>
      </c>
      <c r="D37" t="str">
        <f ca="1"/>
        <v>Average</v>
      </c>
      <c r="E37">
        <f ca="1"/>
        <v>119110</v>
      </c>
    </row>
    <row r="38" spans="3:7" x14ac:dyDescent="0.3">
      <c r="C38" t="str">
        <f ca="1"/>
        <v>Florinda Crace</v>
      </c>
      <c r="D38" t="str">
        <f ca="1"/>
        <v>Average</v>
      </c>
      <c r="E38">
        <f ca="1"/>
        <v>45510</v>
      </c>
    </row>
    <row r="39" spans="3:7" x14ac:dyDescent="0.3">
      <c r="C39" t="str">
        <f ca="1"/>
        <v>Kaishori Harathi Kateel</v>
      </c>
      <c r="D39" t="str">
        <f ca="1"/>
        <v>Average</v>
      </c>
      <c r="E39">
        <f ca="1"/>
        <v>118100</v>
      </c>
    </row>
    <row r="40" spans="3:7" x14ac:dyDescent="0.3">
      <c r="C40" t="str">
        <f ca="1"/>
        <v>Madhavdas Buhpathi</v>
      </c>
      <c r="D40" t="str">
        <f ca="1"/>
        <v>Average</v>
      </c>
      <c r="E40">
        <f ca="1"/>
        <v>45510</v>
      </c>
    </row>
    <row r="41" spans="3:7" x14ac:dyDescent="0.3">
      <c r="C41" t="str">
        <f ca="1"/>
        <v>Sameer Shashank Sapra</v>
      </c>
      <c r="D41" t="str">
        <f ca="1"/>
        <v>Average</v>
      </c>
      <c r="E41">
        <f ca="1"/>
        <v>75880</v>
      </c>
    </row>
    <row r="42" spans="3:7" x14ac:dyDescent="0.3">
      <c r="C42" t="str">
        <f ca="1"/>
        <v>Shari McNee</v>
      </c>
      <c r="D42" t="str">
        <f ca="1"/>
        <v>Average</v>
      </c>
      <c r="E42">
        <f ca="1"/>
        <v>75880</v>
      </c>
    </row>
    <row r="43" spans="3:7" x14ac:dyDescent="0.3">
      <c r="C43" t="str">
        <f ca="1"/>
        <v>Valentia Etteridge</v>
      </c>
      <c r="D43" t="str">
        <f ca="1"/>
        <v>Average</v>
      </c>
      <c r="E43">
        <f ca="1"/>
        <v>118100</v>
      </c>
    </row>
  </sheetData>
  <dataValidations count="1">
    <dataValidation type="list" allowBlank="1" showInputMessage="1" showErrorMessage="1" sqref="D30" xr:uid="{74C65E14-2079-440F-A28D-00A94658C113}">
      <formula1>DeptList</formula1>
    </dataValidation>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ADB07-73EA-4B39-998E-A4E74128F44E}">
  <sheetPr>
    <tabColor rgb="FF92D050"/>
  </sheetPr>
  <dimension ref="A1"/>
  <sheetViews>
    <sheetView topLeftCell="B1" workbookViewId="0">
      <selection activeCell="H24" sqref="H24"/>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8626-F0CD-4613-ADAB-A2DF51624D75}">
  <sheetPr>
    <tabColor rgb="FFD107C3"/>
  </sheetPr>
  <dimension ref="B3:D9"/>
  <sheetViews>
    <sheetView workbookViewId="0">
      <selection activeCell="J25" sqref="J25"/>
    </sheetView>
  </sheetViews>
  <sheetFormatPr defaultRowHeight="14.4" x14ac:dyDescent="0.3"/>
  <cols>
    <col min="2" max="2" width="13.109375" bestFit="1" customWidth="1"/>
    <col min="3" max="3" width="13.88671875" bestFit="1" customWidth="1"/>
    <col min="4" max="4" width="15.77734375" bestFit="1" customWidth="1"/>
    <col min="5" max="5" width="10.6640625" bestFit="1" customWidth="1"/>
    <col min="6" max="6" width="8" bestFit="1" customWidth="1"/>
    <col min="7" max="7" width="9.33203125" bestFit="1" customWidth="1"/>
    <col min="8" max="8" width="10.77734375" bestFit="1" customWidth="1"/>
    <col min="9" max="91" width="15.5546875" bestFit="1" customWidth="1"/>
    <col min="92" max="92" width="10.77734375" bestFit="1" customWidth="1"/>
  </cols>
  <sheetData>
    <row r="3" spans="2:4" x14ac:dyDescent="0.3">
      <c r="B3" s="15" t="s">
        <v>233</v>
      </c>
      <c r="C3" t="s">
        <v>226</v>
      </c>
      <c r="D3" t="s">
        <v>229</v>
      </c>
    </row>
    <row r="4" spans="2:4" x14ac:dyDescent="0.3">
      <c r="B4" s="16" t="s">
        <v>10</v>
      </c>
      <c r="C4">
        <v>4</v>
      </c>
      <c r="D4" s="17">
        <v>92080</v>
      </c>
    </row>
    <row r="5" spans="2:4" x14ac:dyDescent="0.3">
      <c r="B5" s="16" t="s">
        <v>13</v>
      </c>
      <c r="C5">
        <v>20</v>
      </c>
      <c r="D5" s="17">
        <v>75933</v>
      </c>
    </row>
    <row r="6" spans="2:4" x14ac:dyDescent="0.3">
      <c r="B6" s="16" t="s">
        <v>16</v>
      </c>
      <c r="C6">
        <v>137</v>
      </c>
      <c r="D6" s="17">
        <v>76798.759124087592</v>
      </c>
    </row>
    <row r="7" spans="2:4" x14ac:dyDescent="0.3">
      <c r="B7" s="16" t="s">
        <v>24</v>
      </c>
      <c r="C7">
        <v>16</v>
      </c>
      <c r="D7" s="17">
        <v>78115</v>
      </c>
    </row>
    <row r="8" spans="2:4" x14ac:dyDescent="0.3">
      <c r="B8" s="16" t="s">
        <v>42</v>
      </c>
      <c r="C8">
        <v>6</v>
      </c>
      <c r="D8" s="17">
        <v>77423.333333333328</v>
      </c>
    </row>
    <row r="9" spans="2:4" x14ac:dyDescent="0.3">
      <c r="B9" s="16" t="s">
        <v>225</v>
      </c>
      <c r="C9">
        <v>183</v>
      </c>
      <c r="D9" s="17">
        <v>77173.715846994543</v>
      </c>
    </row>
  </sheetData>
  <conditionalFormatting pivot="1" sqref="D4:D8">
    <cfRule type="dataBar" priority="1">
      <dataBar>
        <cfvo type="min"/>
        <cfvo type="max"/>
        <color rgb="FF008AEF"/>
      </dataBar>
      <extLst>
        <ext xmlns:x14="http://schemas.microsoft.com/office/spreadsheetml/2009/9/main" uri="{B025F937-C7B1-47D3-B67F-A62EFF666E3E}">
          <x14:id>{307DE429-16CB-4893-8B03-91FBE9C38152}</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307DE429-16CB-4893-8B03-91FBE9C38152}">
            <x14:dataBar minLength="0" maxLength="100" border="1" negativeBarBorderColorSameAsPositive="0">
              <x14:cfvo type="autoMin"/>
              <x14:cfvo type="autoMax"/>
              <x14:borderColor rgb="FF008AEF"/>
              <x14:negativeFillColor rgb="FFFF0000"/>
              <x14:negativeBorder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D4E9-B905-4C2B-8D35-EC4E2E8EF5FF}">
  <sheetPr>
    <tabColor rgb="FFFFFF00"/>
  </sheetPr>
  <dimension ref="B3:K40"/>
  <sheetViews>
    <sheetView workbookViewId="0">
      <selection activeCell="H4" sqref="H4:K4"/>
    </sheetView>
  </sheetViews>
  <sheetFormatPr defaultRowHeight="14.4" x14ac:dyDescent="0.3"/>
  <cols>
    <col min="2" max="2" width="12.5546875" bestFit="1" customWidth="1"/>
    <col min="3" max="3" width="13.88671875" bestFit="1" customWidth="1"/>
    <col min="4" max="7" width="28.88671875" bestFit="1" customWidth="1"/>
    <col min="8" max="8" width="4.44140625" bestFit="1" customWidth="1"/>
    <col min="9" max="9" width="10.33203125" bestFit="1" customWidth="1"/>
    <col min="10" max="10" width="10.5546875" bestFit="1" customWidth="1"/>
    <col min="11" max="11" width="12.109375" bestFit="1" customWidth="1"/>
    <col min="12" max="184" width="28.88671875" bestFit="1" customWidth="1"/>
    <col min="185" max="185" width="10.77734375" bestFit="1" customWidth="1"/>
  </cols>
  <sheetData>
    <row r="3" spans="2:11" x14ac:dyDescent="0.3">
      <c r="B3" s="15" t="s">
        <v>233</v>
      </c>
      <c r="C3" t="s">
        <v>226</v>
      </c>
    </row>
    <row r="4" spans="2:11" x14ac:dyDescent="0.3">
      <c r="B4" s="16" t="s">
        <v>235</v>
      </c>
      <c r="H4" s="39" t="s">
        <v>251</v>
      </c>
      <c r="I4" s="39" t="s">
        <v>252</v>
      </c>
      <c r="J4" s="39" t="s">
        <v>253</v>
      </c>
      <c r="K4" s="39" t="s">
        <v>254</v>
      </c>
    </row>
    <row r="5" spans="2:11" x14ac:dyDescent="0.3">
      <c r="B5" s="20" t="s">
        <v>236</v>
      </c>
      <c r="C5">
        <v>3</v>
      </c>
      <c r="H5" s="11" cm="1">
        <f t="array" ref="H5:H40">_xlfn.SEQUENCE(36, 1)</f>
        <v>1</v>
      </c>
      <c r="I5" s="38" cm="1">
        <f t="array" ref="I5:I40">EDATE(DATE(2020,4,1),_xlfn.ANCHORARRAY( H5) + 0)</f>
        <v>43952</v>
      </c>
      <c r="J5" s="11">
        <f>COUNTIFS(Staff[Date Joined], "&gt;="&amp;I5, Staff[Date Joined], "&lt;="&amp;EOMONTH(I5,0))</f>
        <v>3</v>
      </c>
      <c r="K5" s="11">
        <f>SUM($J$5:J5)</f>
        <v>3</v>
      </c>
    </row>
    <row r="6" spans="2:11" x14ac:dyDescent="0.3">
      <c r="B6" s="20" t="s">
        <v>237</v>
      </c>
      <c r="C6">
        <v>4</v>
      </c>
      <c r="H6" s="11">
        <v>2</v>
      </c>
      <c r="I6" s="38">
        <v>43983</v>
      </c>
      <c r="J6" s="11">
        <f>COUNTIFS(Staff[Date Joined], "&gt;="&amp;I6, Staff[Date Joined], "&lt;="&amp;EOMONTH(I6,0))</f>
        <v>1</v>
      </c>
      <c r="K6" s="11">
        <f>SUM($J$5:J6)</f>
        <v>4</v>
      </c>
    </row>
    <row r="7" spans="2:11" x14ac:dyDescent="0.3">
      <c r="B7" s="20" t="s">
        <v>238</v>
      </c>
      <c r="C7">
        <v>9</v>
      </c>
      <c r="H7" s="11">
        <v>3</v>
      </c>
      <c r="I7" s="38">
        <v>44013</v>
      </c>
      <c r="J7" s="11">
        <f>COUNTIFS(Staff[Date Joined], "&gt;="&amp;I7, Staff[Date Joined], "&lt;="&amp;EOMONTH(I7,0))</f>
        <v>5</v>
      </c>
      <c r="K7" s="11">
        <f>SUM($J$5:J7)</f>
        <v>9</v>
      </c>
    </row>
    <row r="8" spans="2:11" x14ac:dyDescent="0.3">
      <c r="B8" s="20" t="s">
        <v>239</v>
      </c>
      <c r="C8">
        <v>12</v>
      </c>
      <c r="H8" s="11">
        <v>4</v>
      </c>
      <c r="I8" s="38">
        <v>44044</v>
      </c>
      <c r="J8" s="11">
        <f>COUNTIFS(Staff[Date Joined], "&gt;="&amp;I8, Staff[Date Joined], "&lt;="&amp;EOMONTH(I8,0))</f>
        <v>3</v>
      </c>
      <c r="K8" s="11">
        <f>SUM($J$5:J8)</f>
        <v>12</v>
      </c>
    </row>
    <row r="9" spans="2:11" x14ac:dyDescent="0.3">
      <c r="B9" s="20" t="s">
        <v>240</v>
      </c>
      <c r="C9">
        <v>18</v>
      </c>
      <c r="H9" s="11">
        <v>5</v>
      </c>
      <c r="I9" s="38">
        <v>44075</v>
      </c>
      <c r="J9" s="11">
        <f>COUNTIFS(Staff[Date Joined], "&gt;="&amp;I9, Staff[Date Joined], "&lt;="&amp;EOMONTH(I9,0))</f>
        <v>6</v>
      </c>
      <c r="K9" s="11">
        <f>SUM($J$5:J9)</f>
        <v>18</v>
      </c>
    </row>
    <row r="10" spans="2:11" x14ac:dyDescent="0.3">
      <c r="B10" s="20" t="s">
        <v>241</v>
      </c>
      <c r="C10">
        <v>24</v>
      </c>
      <c r="H10" s="11">
        <v>6</v>
      </c>
      <c r="I10" s="38">
        <v>44105</v>
      </c>
      <c r="J10" s="11">
        <f>COUNTIFS(Staff[Date Joined], "&gt;="&amp;I10, Staff[Date Joined], "&lt;="&amp;EOMONTH(I10,0))</f>
        <v>6</v>
      </c>
      <c r="K10" s="11">
        <f>SUM($J$5:J10)</f>
        <v>24</v>
      </c>
    </row>
    <row r="11" spans="2:11" x14ac:dyDescent="0.3">
      <c r="B11" s="20" t="s">
        <v>242</v>
      </c>
      <c r="C11">
        <v>30</v>
      </c>
      <c r="H11" s="11">
        <v>7</v>
      </c>
      <c r="I11" s="38">
        <v>44136</v>
      </c>
      <c r="J11" s="11">
        <f>COUNTIFS(Staff[Date Joined], "&gt;="&amp;I11, Staff[Date Joined], "&lt;="&amp;EOMONTH(I11,0))</f>
        <v>6</v>
      </c>
      <c r="K11" s="11">
        <f>SUM($J$5:J11)</f>
        <v>30</v>
      </c>
    </row>
    <row r="12" spans="2:11" x14ac:dyDescent="0.3">
      <c r="B12" s="20" t="s">
        <v>243</v>
      </c>
      <c r="C12">
        <v>37</v>
      </c>
      <c r="H12" s="11">
        <v>8</v>
      </c>
      <c r="I12" s="38">
        <v>44166</v>
      </c>
      <c r="J12" s="11">
        <f>COUNTIFS(Staff[Date Joined], "&gt;="&amp;I12, Staff[Date Joined], "&lt;="&amp;EOMONTH(I12,0))</f>
        <v>7</v>
      </c>
      <c r="K12" s="11">
        <f>SUM($J$5:J12)</f>
        <v>37</v>
      </c>
    </row>
    <row r="13" spans="2:11" x14ac:dyDescent="0.3">
      <c r="B13" s="16" t="s">
        <v>244</v>
      </c>
      <c r="H13" s="11">
        <v>9</v>
      </c>
      <c r="I13" s="38">
        <v>44197</v>
      </c>
      <c r="J13" s="11">
        <f>COUNTIFS(Staff[Date Joined], "&gt;="&amp;I13, Staff[Date Joined], "&lt;="&amp;EOMONTH(I13,0))</f>
        <v>6</v>
      </c>
      <c r="K13" s="11">
        <f>SUM($J$5:J13)</f>
        <v>43</v>
      </c>
    </row>
    <row r="14" spans="2:11" x14ac:dyDescent="0.3">
      <c r="B14" s="20" t="s">
        <v>245</v>
      </c>
      <c r="C14">
        <v>6</v>
      </c>
      <c r="H14" s="11">
        <v>10</v>
      </c>
      <c r="I14" s="38">
        <v>44228</v>
      </c>
      <c r="J14" s="11">
        <f>COUNTIFS(Staff[Date Joined], "&gt;="&amp;I14, Staff[Date Joined], "&lt;="&amp;EOMONTH(I14,0))</f>
        <v>4</v>
      </c>
      <c r="K14" s="11">
        <f>SUM($J$5:J14)</f>
        <v>47</v>
      </c>
    </row>
    <row r="15" spans="2:11" x14ac:dyDescent="0.3">
      <c r="B15" s="20" t="s">
        <v>246</v>
      </c>
      <c r="C15">
        <v>10</v>
      </c>
      <c r="H15" s="11">
        <v>11</v>
      </c>
      <c r="I15" s="38">
        <v>44256</v>
      </c>
      <c r="J15" s="11">
        <f>COUNTIFS(Staff[Date Joined], "&gt;="&amp;I15, Staff[Date Joined], "&lt;="&amp;EOMONTH(I15,0))</f>
        <v>9</v>
      </c>
      <c r="K15" s="11">
        <f>SUM($J$5:J15)</f>
        <v>56</v>
      </c>
    </row>
    <row r="16" spans="2:11" x14ac:dyDescent="0.3">
      <c r="B16" s="20" t="s">
        <v>247</v>
      </c>
      <c r="C16">
        <v>19</v>
      </c>
      <c r="H16" s="11">
        <v>12</v>
      </c>
      <c r="I16" s="38">
        <v>44287</v>
      </c>
      <c r="J16" s="11">
        <f>COUNTIFS(Staff[Date Joined], "&gt;="&amp;I16, Staff[Date Joined], "&lt;="&amp;EOMONTH(I16,0))</f>
        <v>5</v>
      </c>
      <c r="K16" s="11">
        <f>SUM($J$5:J16)</f>
        <v>61</v>
      </c>
    </row>
    <row r="17" spans="2:11" x14ac:dyDescent="0.3">
      <c r="B17" s="20" t="s">
        <v>248</v>
      </c>
      <c r="C17">
        <v>24</v>
      </c>
      <c r="H17" s="11">
        <v>13</v>
      </c>
      <c r="I17" s="38">
        <v>44317</v>
      </c>
      <c r="J17" s="11">
        <f>COUNTIFS(Staff[Date Joined], "&gt;="&amp;I17, Staff[Date Joined], "&lt;="&amp;EOMONTH(I17,0))</f>
        <v>10</v>
      </c>
      <c r="K17" s="11">
        <f>SUM($J$5:J17)</f>
        <v>71</v>
      </c>
    </row>
    <row r="18" spans="2:11" x14ac:dyDescent="0.3">
      <c r="B18" s="20" t="s">
        <v>236</v>
      </c>
      <c r="C18">
        <v>34</v>
      </c>
      <c r="H18" s="11">
        <v>14</v>
      </c>
      <c r="I18" s="38">
        <v>44348</v>
      </c>
      <c r="J18" s="11">
        <f>COUNTIFS(Staff[Date Joined], "&gt;="&amp;I18, Staff[Date Joined], "&lt;="&amp;EOMONTH(I18,0))</f>
        <v>6</v>
      </c>
      <c r="K18" s="11">
        <f>SUM($J$5:J18)</f>
        <v>77</v>
      </c>
    </row>
    <row r="19" spans="2:11" x14ac:dyDescent="0.3">
      <c r="B19" s="20" t="s">
        <v>237</v>
      </c>
      <c r="C19">
        <v>40</v>
      </c>
      <c r="H19" s="11">
        <v>15</v>
      </c>
      <c r="I19" s="38">
        <v>44378</v>
      </c>
      <c r="J19" s="11">
        <f>COUNTIFS(Staff[Date Joined], "&gt;="&amp;I19, Staff[Date Joined], "&lt;="&amp;EOMONTH(I19,0))</f>
        <v>13</v>
      </c>
      <c r="K19" s="11">
        <f>SUM($J$5:J19)</f>
        <v>90</v>
      </c>
    </row>
    <row r="20" spans="2:11" x14ac:dyDescent="0.3">
      <c r="B20" s="20" t="s">
        <v>238</v>
      </c>
      <c r="C20">
        <v>53</v>
      </c>
      <c r="H20" s="11">
        <v>16</v>
      </c>
      <c r="I20" s="38">
        <v>44409</v>
      </c>
      <c r="J20" s="11">
        <f>COUNTIFS(Staff[Date Joined], "&gt;="&amp;I20, Staff[Date Joined], "&lt;="&amp;EOMONTH(I20,0))</f>
        <v>4</v>
      </c>
      <c r="K20" s="11">
        <f>SUM($J$5:J20)</f>
        <v>94</v>
      </c>
    </row>
    <row r="21" spans="2:11" x14ac:dyDescent="0.3">
      <c r="B21" s="20" t="s">
        <v>239</v>
      </c>
      <c r="C21">
        <v>57</v>
      </c>
      <c r="H21" s="11">
        <v>17</v>
      </c>
      <c r="I21" s="38">
        <v>44440</v>
      </c>
      <c r="J21" s="11">
        <f>COUNTIFS(Staff[Date Joined], "&gt;="&amp;I21, Staff[Date Joined], "&lt;="&amp;EOMONTH(I21,0))</f>
        <v>11</v>
      </c>
      <c r="K21" s="11">
        <f>SUM($J$5:J21)</f>
        <v>105</v>
      </c>
    </row>
    <row r="22" spans="2:11" x14ac:dyDescent="0.3">
      <c r="B22" s="20" t="s">
        <v>240</v>
      </c>
      <c r="C22">
        <v>68</v>
      </c>
      <c r="H22" s="11">
        <v>18</v>
      </c>
      <c r="I22" s="38">
        <v>44470</v>
      </c>
      <c r="J22" s="11">
        <f>COUNTIFS(Staff[Date Joined], "&gt;="&amp;I22, Staff[Date Joined], "&lt;="&amp;EOMONTH(I22,0))</f>
        <v>3</v>
      </c>
      <c r="K22" s="11">
        <f>SUM($J$5:J22)</f>
        <v>108</v>
      </c>
    </row>
    <row r="23" spans="2:11" x14ac:dyDescent="0.3">
      <c r="B23" s="20" t="s">
        <v>241</v>
      </c>
      <c r="C23">
        <v>71</v>
      </c>
      <c r="H23" s="11">
        <v>19</v>
      </c>
      <c r="I23" s="38">
        <v>44501</v>
      </c>
      <c r="J23" s="11">
        <f>COUNTIFS(Staff[Date Joined], "&gt;="&amp;I23, Staff[Date Joined], "&lt;="&amp;EOMONTH(I23,0))</f>
        <v>4</v>
      </c>
      <c r="K23" s="11">
        <f>SUM($J$5:J23)</f>
        <v>112</v>
      </c>
    </row>
    <row r="24" spans="2:11" x14ac:dyDescent="0.3">
      <c r="B24" s="20" t="s">
        <v>242</v>
      </c>
      <c r="C24">
        <v>75</v>
      </c>
      <c r="H24" s="11">
        <v>20</v>
      </c>
      <c r="I24" s="38">
        <v>44531</v>
      </c>
      <c r="J24" s="11">
        <f>COUNTIFS(Staff[Date Joined], "&gt;="&amp;I24, Staff[Date Joined], "&lt;="&amp;EOMONTH(I24,0))</f>
        <v>7</v>
      </c>
      <c r="K24" s="11">
        <f>SUM($J$5:J24)</f>
        <v>119</v>
      </c>
    </row>
    <row r="25" spans="2:11" x14ac:dyDescent="0.3">
      <c r="B25" s="20" t="s">
        <v>243</v>
      </c>
      <c r="C25">
        <v>82</v>
      </c>
      <c r="H25" s="11">
        <v>21</v>
      </c>
      <c r="I25" s="38">
        <v>44562</v>
      </c>
      <c r="J25" s="11">
        <f>COUNTIFS(Staff[Date Joined], "&gt;="&amp;I25, Staff[Date Joined], "&lt;="&amp;EOMONTH(I25,0))</f>
        <v>3</v>
      </c>
      <c r="K25" s="11">
        <f>SUM($J$5:J25)</f>
        <v>122</v>
      </c>
    </row>
    <row r="26" spans="2:11" x14ac:dyDescent="0.3">
      <c r="B26" s="16" t="s">
        <v>249</v>
      </c>
      <c r="H26" s="11">
        <v>22</v>
      </c>
      <c r="I26" s="38">
        <v>44593</v>
      </c>
      <c r="J26" s="11">
        <f>COUNTIFS(Staff[Date Joined], "&gt;="&amp;I26, Staff[Date Joined], "&lt;="&amp;EOMONTH(I26,0))</f>
        <v>10</v>
      </c>
      <c r="K26" s="11">
        <f>SUM($J$5:J26)</f>
        <v>132</v>
      </c>
    </row>
    <row r="27" spans="2:11" x14ac:dyDescent="0.3">
      <c r="B27" s="20" t="s">
        <v>245</v>
      </c>
      <c r="C27">
        <v>3</v>
      </c>
      <c r="H27" s="11">
        <v>23</v>
      </c>
      <c r="I27" s="38">
        <v>44621</v>
      </c>
      <c r="J27" s="11">
        <f>COUNTIFS(Staff[Date Joined], "&gt;="&amp;I27, Staff[Date Joined], "&lt;="&amp;EOMONTH(I27,0))</f>
        <v>9</v>
      </c>
      <c r="K27" s="11">
        <f>SUM($J$5:J27)</f>
        <v>141</v>
      </c>
    </row>
    <row r="28" spans="2:11" x14ac:dyDescent="0.3">
      <c r="B28" s="20" t="s">
        <v>246</v>
      </c>
      <c r="C28">
        <v>13</v>
      </c>
      <c r="H28" s="11">
        <v>24</v>
      </c>
      <c r="I28" s="38">
        <v>44652</v>
      </c>
      <c r="J28" s="11">
        <f>COUNTIFS(Staff[Date Joined], "&gt;="&amp;I28, Staff[Date Joined], "&lt;="&amp;EOMONTH(I28,0))</f>
        <v>9</v>
      </c>
      <c r="K28" s="11">
        <f>SUM($J$5:J28)</f>
        <v>150</v>
      </c>
    </row>
    <row r="29" spans="2:11" x14ac:dyDescent="0.3">
      <c r="B29" s="20" t="s">
        <v>247</v>
      </c>
      <c r="C29">
        <v>22</v>
      </c>
      <c r="H29" s="11">
        <v>25</v>
      </c>
      <c r="I29" s="38">
        <v>44682</v>
      </c>
      <c r="J29" s="11">
        <f>COUNTIFS(Staff[Date Joined], "&gt;="&amp;I29, Staff[Date Joined], "&lt;="&amp;EOMONTH(I29,0))</f>
        <v>9</v>
      </c>
      <c r="K29" s="11">
        <f>SUM($J$5:J29)</f>
        <v>159</v>
      </c>
    </row>
    <row r="30" spans="2:11" x14ac:dyDescent="0.3">
      <c r="B30" s="20" t="s">
        <v>248</v>
      </c>
      <c r="C30">
        <v>31</v>
      </c>
      <c r="H30" s="11">
        <v>26</v>
      </c>
      <c r="I30" s="38">
        <v>44713</v>
      </c>
      <c r="J30" s="11">
        <f>COUNTIFS(Staff[Date Joined], "&gt;="&amp;I30, Staff[Date Joined], "&lt;="&amp;EOMONTH(I30,0))</f>
        <v>7</v>
      </c>
      <c r="K30" s="11">
        <f>SUM($J$5:J30)</f>
        <v>166</v>
      </c>
    </row>
    <row r="31" spans="2:11" x14ac:dyDescent="0.3">
      <c r="B31" s="20" t="s">
        <v>236</v>
      </c>
      <c r="C31">
        <v>40</v>
      </c>
      <c r="H31" s="11">
        <v>27</v>
      </c>
      <c r="I31" s="38">
        <v>44743</v>
      </c>
      <c r="J31" s="11">
        <f>COUNTIFS(Staff[Date Joined], "&gt;="&amp;I31, Staff[Date Joined], "&lt;="&amp;EOMONTH(I31,0))</f>
        <v>5</v>
      </c>
      <c r="K31" s="11">
        <f>SUM($J$5:J31)</f>
        <v>171</v>
      </c>
    </row>
    <row r="32" spans="2:11" x14ac:dyDescent="0.3">
      <c r="B32" s="20" t="s">
        <v>237</v>
      </c>
      <c r="C32">
        <v>47</v>
      </c>
      <c r="H32" s="11">
        <v>28</v>
      </c>
      <c r="I32" s="38">
        <v>44774</v>
      </c>
      <c r="J32" s="11">
        <f>COUNTIFS(Staff[Date Joined], "&gt;="&amp;I32, Staff[Date Joined], "&lt;="&amp;EOMONTH(I32,0))</f>
        <v>5</v>
      </c>
      <c r="K32" s="11">
        <f>SUM($J$5:J32)</f>
        <v>176</v>
      </c>
    </row>
    <row r="33" spans="2:11" x14ac:dyDescent="0.3">
      <c r="B33" s="20" t="s">
        <v>238</v>
      </c>
      <c r="C33">
        <v>52</v>
      </c>
      <c r="H33" s="11">
        <v>29</v>
      </c>
      <c r="I33" s="38">
        <v>44805</v>
      </c>
      <c r="J33" s="11">
        <f>COUNTIFS(Staff[Date Joined], "&gt;="&amp;I33, Staff[Date Joined], "&lt;="&amp;EOMONTH(I33,0))</f>
        <v>2</v>
      </c>
      <c r="K33" s="11">
        <f>SUM($J$5:J33)</f>
        <v>178</v>
      </c>
    </row>
    <row r="34" spans="2:11" x14ac:dyDescent="0.3">
      <c r="B34" s="20" t="s">
        <v>239</v>
      </c>
      <c r="C34">
        <v>57</v>
      </c>
      <c r="H34" s="11">
        <v>30</v>
      </c>
      <c r="I34" s="38">
        <v>44835</v>
      </c>
      <c r="J34" s="11">
        <f>COUNTIFS(Staff[Date Joined], "&gt;="&amp;I34, Staff[Date Joined], "&lt;="&amp;EOMONTH(I34,0))</f>
        <v>3</v>
      </c>
      <c r="K34" s="11">
        <f>SUM($J$5:J34)</f>
        <v>181</v>
      </c>
    </row>
    <row r="35" spans="2:11" x14ac:dyDescent="0.3">
      <c r="B35" s="20" t="s">
        <v>240</v>
      </c>
      <c r="C35">
        <v>59</v>
      </c>
      <c r="H35" s="11">
        <v>31</v>
      </c>
      <c r="I35" s="38">
        <v>44866</v>
      </c>
      <c r="J35" s="11">
        <f>COUNTIFS(Staff[Date Joined], "&gt;="&amp;I35, Staff[Date Joined], "&lt;="&amp;EOMONTH(I35,0))</f>
        <v>0</v>
      </c>
      <c r="K35" s="11">
        <f>SUM($J$5:J35)</f>
        <v>181</v>
      </c>
    </row>
    <row r="36" spans="2:11" x14ac:dyDescent="0.3">
      <c r="B36" s="20" t="s">
        <v>241</v>
      </c>
      <c r="C36">
        <v>62</v>
      </c>
      <c r="H36" s="11">
        <v>32</v>
      </c>
      <c r="I36" s="38">
        <v>44896</v>
      </c>
      <c r="J36" s="11">
        <f>COUNTIFS(Staff[Date Joined], "&gt;="&amp;I36, Staff[Date Joined], "&lt;="&amp;EOMONTH(I36,0))</f>
        <v>0</v>
      </c>
      <c r="K36" s="11">
        <f>SUM($J$5:J36)</f>
        <v>181</v>
      </c>
    </row>
    <row r="37" spans="2:11" x14ac:dyDescent="0.3">
      <c r="B37" s="16" t="s">
        <v>250</v>
      </c>
      <c r="H37" s="11">
        <v>33</v>
      </c>
      <c r="I37" s="38">
        <v>44927</v>
      </c>
      <c r="J37" s="11">
        <f>COUNTIFS(Staff[Date Joined], "&gt;="&amp;I37, Staff[Date Joined], "&lt;="&amp;EOMONTH(I37,0))</f>
        <v>0</v>
      </c>
      <c r="K37" s="11">
        <f>SUM($J$5:J37)</f>
        <v>181</v>
      </c>
    </row>
    <row r="38" spans="2:11" x14ac:dyDescent="0.3">
      <c r="B38" s="20" t="s">
        <v>246</v>
      </c>
      <c r="C38">
        <v>1</v>
      </c>
      <c r="H38" s="11">
        <v>34</v>
      </c>
      <c r="I38" s="38">
        <v>44958</v>
      </c>
      <c r="J38" s="11">
        <f>COUNTIFS(Staff[Date Joined], "&gt;="&amp;I38, Staff[Date Joined], "&lt;="&amp;EOMONTH(I38,0))</f>
        <v>1</v>
      </c>
      <c r="K38" s="11">
        <f>SUM($J$5:J38)</f>
        <v>182</v>
      </c>
    </row>
    <row r="39" spans="2:11" x14ac:dyDescent="0.3">
      <c r="B39" s="20" t="s">
        <v>248</v>
      </c>
      <c r="C39">
        <v>2</v>
      </c>
      <c r="H39" s="11">
        <v>35</v>
      </c>
      <c r="I39" s="38">
        <v>44986</v>
      </c>
      <c r="J39" s="11">
        <f>COUNTIFS(Staff[Date Joined], "&gt;="&amp;I39, Staff[Date Joined], "&lt;="&amp;EOMONTH(I39,0))</f>
        <v>0</v>
      </c>
      <c r="K39" s="11">
        <f>SUM($J$5:J39)</f>
        <v>182</v>
      </c>
    </row>
    <row r="40" spans="2:11" x14ac:dyDescent="0.3">
      <c r="B40" s="16" t="s">
        <v>225</v>
      </c>
      <c r="H40" s="11">
        <v>36</v>
      </c>
      <c r="I40" s="38">
        <v>45017</v>
      </c>
      <c r="J40" s="11">
        <f>COUNTIFS(Staff[Date Joined], "&gt;="&amp;I40, Staff[Date Joined], "&lt;="&amp;EOMONTH(I40,0))</f>
        <v>1</v>
      </c>
      <c r="K40" s="11">
        <f>SUM($J$5:J40)</f>
        <v>183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8FCE-85E2-4CF4-8706-2493A8400242}">
  <sheetPr>
    <tabColor rgb="FF00B0F0"/>
  </sheetPr>
  <dimension ref="B2:M25"/>
  <sheetViews>
    <sheetView tabSelected="1" zoomScale="82" zoomScaleNormal="82" workbookViewId="0">
      <selection activeCell="I2" sqref="I2:M3"/>
    </sheetView>
  </sheetViews>
  <sheetFormatPr defaultRowHeight="14.4" x14ac:dyDescent="0.3"/>
  <cols>
    <col min="2" max="2" width="17.77734375" customWidth="1"/>
    <col min="3" max="3" width="3" customWidth="1"/>
    <col min="4" max="4" width="17.77734375" customWidth="1"/>
    <col min="5" max="5" width="2.88671875" customWidth="1"/>
    <col min="6" max="6" width="17.77734375" customWidth="1"/>
    <col min="9" max="9" width="17.5546875" customWidth="1"/>
    <col min="10" max="10" width="2.5546875" customWidth="1"/>
    <col min="11" max="11" width="17.77734375" customWidth="1"/>
    <col min="12" max="12" width="2.77734375" customWidth="1"/>
    <col min="13" max="13" width="17.6640625" customWidth="1"/>
  </cols>
  <sheetData>
    <row r="2" spans="2:13" ht="14.4" customHeight="1" x14ac:dyDescent="0.3">
      <c r="B2" s="32" t="s">
        <v>256</v>
      </c>
      <c r="C2" s="29"/>
      <c r="D2" s="29"/>
      <c r="E2" s="29"/>
      <c r="F2" s="29"/>
      <c r="I2" s="32" t="s">
        <v>257</v>
      </c>
      <c r="J2" s="29"/>
      <c r="K2" s="29"/>
      <c r="L2" s="29"/>
      <c r="M2" s="29"/>
    </row>
    <row r="3" spans="2:13" x14ac:dyDescent="0.3">
      <c r="B3" s="30"/>
      <c r="C3" s="31"/>
      <c r="D3" s="31"/>
      <c r="E3" s="31"/>
      <c r="F3" s="31"/>
      <c r="I3" s="30"/>
      <c r="J3" s="31"/>
      <c r="K3" s="31"/>
      <c r="L3" s="31"/>
      <c r="M3" s="31"/>
    </row>
    <row r="5" spans="2:13" ht="100.2" customHeight="1" x14ac:dyDescent="0.3">
      <c r="B5" s="21">
        <f>COUNTIF(Staff[Country], "NZ")</f>
        <v>91</v>
      </c>
      <c r="D5" s="23">
        <f>COUNTIFS(Staff[Country], "NZ", Staff[Gender], "Female")/B5</f>
        <v>0.47252747252747251</v>
      </c>
      <c r="F5" s="25">
        <f>AVERAGEIFS(Staff[Salary], Staff[Country], "NZ")</f>
        <v>76978.791208791212</v>
      </c>
      <c r="I5" s="22">
        <f>COUNTIF(Staff[Country], "IND")</f>
        <v>92</v>
      </c>
      <c r="K5" s="24">
        <f>COUNTIFS(Staff[Country], "IND", Staff[Gender], "Female")/I5</f>
        <v>0.46739130434782611</v>
      </c>
      <c r="M5" s="26">
        <f>AVERAGEIFS(Staff[Salary], Staff[Country], "IND")</f>
        <v>77366.521739130432</v>
      </c>
    </row>
    <row r="7" spans="2:13" ht="14.4" customHeight="1" x14ac:dyDescent="0.3">
      <c r="B7" s="32" t="s">
        <v>255</v>
      </c>
      <c r="C7" s="33"/>
      <c r="D7" s="33"/>
      <c r="E7" s="33"/>
      <c r="F7" s="33"/>
      <c r="G7" s="33"/>
      <c r="H7" s="33"/>
      <c r="I7" s="33"/>
      <c r="J7" s="33"/>
      <c r="K7" s="33"/>
      <c r="L7" s="33"/>
      <c r="M7" s="34"/>
    </row>
    <row r="8" spans="2:13" x14ac:dyDescent="0.3">
      <c r="B8" s="35"/>
      <c r="C8" s="36"/>
      <c r="D8" s="36"/>
      <c r="E8" s="36"/>
      <c r="F8" s="36"/>
      <c r="G8" s="36"/>
      <c r="H8" s="36"/>
      <c r="I8" s="36"/>
      <c r="J8" s="36"/>
      <c r="K8" s="36"/>
      <c r="L8" s="36"/>
      <c r="M8" s="37"/>
    </row>
    <row r="9" spans="2:13" x14ac:dyDescent="0.3">
      <c r="B9" s="28"/>
      <c r="C9" s="28"/>
      <c r="D9" s="28"/>
      <c r="E9" s="28"/>
      <c r="F9" s="28"/>
      <c r="I9" s="28"/>
      <c r="J9" s="28"/>
      <c r="K9" s="28"/>
      <c r="L9" s="28"/>
      <c r="M9" s="28"/>
    </row>
    <row r="10" spans="2:13" x14ac:dyDescent="0.3">
      <c r="B10" s="28"/>
      <c r="C10" s="28"/>
      <c r="D10" s="28"/>
      <c r="E10" s="28"/>
      <c r="F10" s="28"/>
      <c r="I10" s="28"/>
      <c r="J10" s="28"/>
      <c r="K10" s="28"/>
      <c r="L10" s="28"/>
      <c r="M10" s="28"/>
    </row>
    <row r="11" spans="2:13" x14ac:dyDescent="0.3">
      <c r="B11" s="28"/>
      <c r="C11" s="28"/>
      <c r="D11" s="28"/>
      <c r="E11" s="28"/>
      <c r="F11" s="28"/>
      <c r="I11" s="28"/>
      <c r="J11" s="28"/>
      <c r="K11" s="28"/>
      <c r="L11" s="28"/>
      <c r="M11" s="28"/>
    </row>
    <row r="12" spans="2:13" x14ac:dyDescent="0.3">
      <c r="B12" s="28"/>
      <c r="C12" s="28"/>
      <c r="D12" s="28"/>
      <c r="E12" s="28"/>
      <c r="F12" s="28"/>
      <c r="I12" s="28"/>
      <c r="J12" s="28"/>
      <c r="K12" s="28"/>
      <c r="L12" s="28"/>
      <c r="M12" s="28"/>
    </row>
    <row r="13" spans="2:13" x14ac:dyDescent="0.3">
      <c r="B13" s="28"/>
      <c r="C13" s="28"/>
      <c r="D13" s="28"/>
      <c r="E13" s="28"/>
      <c r="F13" s="28"/>
      <c r="I13" s="28"/>
      <c r="J13" s="28"/>
      <c r="K13" s="28"/>
      <c r="L13" s="28"/>
      <c r="M13" s="28"/>
    </row>
    <row r="14" spans="2:13" x14ac:dyDescent="0.3">
      <c r="B14" s="28"/>
      <c r="C14" s="28"/>
      <c r="D14" s="28"/>
      <c r="E14" s="28"/>
      <c r="F14" s="28"/>
      <c r="I14" s="28"/>
      <c r="J14" s="28"/>
      <c r="K14" s="28"/>
      <c r="L14" s="28"/>
      <c r="M14" s="28"/>
    </row>
    <row r="15" spans="2:13" x14ac:dyDescent="0.3">
      <c r="B15" s="28"/>
      <c r="C15" s="28"/>
      <c r="D15" s="28"/>
      <c r="E15" s="28"/>
      <c r="F15" s="28"/>
      <c r="I15" s="28"/>
      <c r="J15" s="28"/>
      <c r="K15" s="28"/>
      <c r="L15" s="28"/>
      <c r="M15" s="28"/>
    </row>
    <row r="16" spans="2:13" x14ac:dyDescent="0.3">
      <c r="B16" s="28"/>
      <c r="C16" s="28"/>
      <c r="D16" s="28"/>
      <c r="E16" s="28"/>
      <c r="F16" s="28"/>
      <c r="I16" s="28"/>
      <c r="J16" s="28"/>
      <c r="K16" s="28"/>
      <c r="L16" s="28"/>
      <c r="M16" s="28"/>
    </row>
    <row r="17" spans="2:13" x14ac:dyDescent="0.3">
      <c r="B17" s="28"/>
      <c r="C17" s="28"/>
      <c r="D17" s="28"/>
      <c r="E17" s="28"/>
      <c r="F17" s="28"/>
      <c r="I17" s="28"/>
      <c r="J17" s="28"/>
      <c r="K17" s="28"/>
      <c r="L17" s="28"/>
      <c r="M17" s="28"/>
    </row>
    <row r="18" spans="2:13" x14ac:dyDescent="0.3">
      <c r="B18" s="28"/>
      <c r="C18" s="28"/>
      <c r="D18" s="28"/>
      <c r="E18" s="28"/>
      <c r="F18" s="28"/>
      <c r="I18" s="28"/>
      <c r="J18" s="28"/>
      <c r="K18" s="28"/>
      <c r="L18" s="28"/>
      <c r="M18" s="28"/>
    </row>
    <row r="19" spans="2:13" x14ac:dyDescent="0.3">
      <c r="B19" s="28"/>
      <c r="C19" s="28"/>
      <c r="D19" s="28"/>
      <c r="E19" s="28"/>
      <c r="F19" s="28"/>
      <c r="I19" s="28"/>
      <c r="J19" s="28"/>
      <c r="K19" s="28"/>
      <c r="L19" s="28"/>
      <c r="M19" s="28"/>
    </row>
    <row r="20" spans="2:13" x14ac:dyDescent="0.3">
      <c r="B20" s="28"/>
      <c r="C20" s="28"/>
      <c r="D20" s="28"/>
      <c r="E20" s="28"/>
      <c r="F20" s="28"/>
      <c r="I20" s="28"/>
      <c r="J20" s="28"/>
      <c r="K20" s="28"/>
      <c r="L20" s="28"/>
      <c r="M20" s="28"/>
    </row>
    <row r="21" spans="2:13" x14ac:dyDescent="0.3">
      <c r="B21" s="28"/>
      <c r="C21" s="28"/>
      <c r="D21" s="28"/>
      <c r="E21" s="28"/>
      <c r="F21" s="28"/>
      <c r="I21" s="28"/>
      <c r="J21" s="28"/>
      <c r="K21" s="28"/>
      <c r="L21" s="28"/>
      <c r="M21" s="28"/>
    </row>
    <row r="22" spans="2:13" x14ac:dyDescent="0.3">
      <c r="B22" s="28"/>
      <c r="C22" s="28"/>
      <c r="D22" s="28"/>
      <c r="E22" s="28"/>
      <c r="F22" s="28"/>
      <c r="I22" s="28"/>
      <c r="J22" s="28"/>
      <c r="K22" s="28"/>
      <c r="L22" s="28"/>
      <c r="M22" s="28"/>
    </row>
    <row r="23" spans="2:13" x14ac:dyDescent="0.3">
      <c r="B23" s="28"/>
      <c r="C23" s="28"/>
      <c r="D23" s="28"/>
      <c r="E23" s="28"/>
      <c r="F23" s="28"/>
      <c r="I23" s="28"/>
      <c r="J23" s="28"/>
      <c r="K23" s="28"/>
      <c r="L23" s="28"/>
      <c r="M23" s="28"/>
    </row>
    <row r="24" spans="2:13" x14ac:dyDescent="0.3">
      <c r="I24" s="28"/>
      <c r="J24" s="28"/>
      <c r="K24" s="28"/>
      <c r="L24" s="28"/>
      <c r="M24" s="28"/>
    </row>
    <row r="25" spans="2:13" x14ac:dyDescent="0.3">
      <c r="I25" s="28"/>
      <c r="J25" s="28"/>
      <c r="K25" s="28"/>
      <c r="L25" s="28"/>
      <c r="M25" s="28"/>
    </row>
  </sheetData>
  <mergeCells count="3">
    <mergeCell ref="B7:M8"/>
    <mergeCell ref="B2:F3"/>
    <mergeCell ref="I2:M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7170-685D-4128-8F99-6C6BB139633C}">
  <dimension ref="B4:G11"/>
  <sheetViews>
    <sheetView topLeftCell="A7" workbookViewId="0">
      <selection activeCell="G15" sqref="G15"/>
    </sheetView>
  </sheetViews>
  <sheetFormatPr defaultRowHeight="14.4" x14ac:dyDescent="0.3"/>
  <cols>
    <col min="2" max="2" width="13.88671875" bestFit="1" customWidth="1"/>
    <col min="3" max="3" width="15.5546875" bestFit="1" customWidth="1"/>
    <col min="4" max="5" width="10.77734375" bestFit="1" customWidth="1"/>
    <col min="6" max="6" width="13.88671875" bestFit="1" customWidth="1"/>
    <col min="7" max="7" width="15.5546875" bestFit="1" customWidth="1"/>
  </cols>
  <sheetData>
    <row r="4" spans="2:7" x14ac:dyDescent="0.3">
      <c r="B4" s="15" t="s">
        <v>226</v>
      </c>
      <c r="C4" s="15" t="s">
        <v>224</v>
      </c>
      <c r="F4" s="15" t="s">
        <v>226</v>
      </c>
      <c r="G4" s="15" t="s">
        <v>224</v>
      </c>
    </row>
    <row r="5" spans="2:7" x14ac:dyDescent="0.3">
      <c r="B5" s="15" t="s">
        <v>233</v>
      </c>
      <c r="C5" t="s">
        <v>205</v>
      </c>
      <c r="F5" s="15" t="s">
        <v>233</v>
      </c>
      <c r="G5" t="s">
        <v>203</v>
      </c>
    </row>
    <row r="6" spans="2:7" x14ac:dyDescent="0.3">
      <c r="B6" s="16" t="s">
        <v>9</v>
      </c>
      <c r="C6" s="27">
        <v>28</v>
      </c>
      <c r="F6" s="16" t="s">
        <v>12</v>
      </c>
      <c r="G6" s="27">
        <v>27</v>
      </c>
    </row>
    <row r="7" spans="2:7" x14ac:dyDescent="0.3">
      <c r="B7" s="16" t="s">
        <v>12</v>
      </c>
      <c r="C7" s="27">
        <v>27</v>
      </c>
      <c r="F7" s="16" t="s">
        <v>9</v>
      </c>
      <c r="G7" s="27">
        <v>27</v>
      </c>
    </row>
    <row r="8" spans="2:7" x14ac:dyDescent="0.3">
      <c r="B8" s="16" t="s">
        <v>21</v>
      </c>
      <c r="C8" s="27">
        <v>19</v>
      </c>
      <c r="F8" s="16" t="s">
        <v>21</v>
      </c>
      <c r="G8" s="27">
        <v>19</v>
      </c>
    </row>
    <row r="9" spans="2:7" x14ac:dyDescent="0.3">
      <c r="B9" s="16" t="s">
        <v>19</v>
      </c>
      <c r="C9" s="27">
        <v>14</v>
      </c>
      <c r="F9" s="16" t="s">
        <v>19</v>
      </c>
      <c r="G9" s="27">
        <v>14</v>
      </c>
    </row>
    <row r="10" spans="2:7" x14ac:dyDescent="0.3">
      <c r="B10" s="16" t="s">
        <v>56</v>
      </c>
      <c r="C10" s="27">
        <v>4</v>
      </c>
      <c r="F10" s="16" t="s">
        <v>56</v>
      </c>
      <c r="G10" s="27">
        <v>4</v>
      </c>
    </row>
    <row r="11" spans="2:7" x14ac:dyDescent="0.3">
      <c r="B11" s="16" t="s">
        <v>225</v>
      </c>
      <c r="C11" s="27">
        <v>92</v>
      </c>
      <c r="F11" s="16" t="s">
        <v>225</v>
      </c>
      <c r="G11" s="27">
        <v>91</v>
      </c>
    </row>
  </sheetData>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2D930D-DEBC-4586-B172-E0B88B22E2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NZ Staff</vt:lpstr>
      <vt:lpstr>India Staff</vt:lpstr>
      <vt:lpstr>Staff</vt:lpstr>
      <vt:lpstr>Few Business Question</vt:lpstr>
      <vt:lpstr>Salary Spread</vt:lpstr>
      <vt:lpstr>Salary vs Rating</vt:lpstr>
      <vt:lpstr>Employee Trend</vt:lpstr>
      <vt:lpstr>Report</vt:lpstr>
      <vt:lpstr>Sheet2</vt:lpstr>
      <vt:lpstr>DeptList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Veerababu Kengam</cp:lastModifiedBy>
  <dcterms:created xsi:type="dcterms:W3CDTF">2021-03-14T20:21:32Z</dcterms:created>
  <dcterms:modified xsi:type="dcterms:W3CDTF">2024-01-30T10:06:05Z</dcterms:modified>
</cp:coreProperties>
</file>