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8498dc6d3b7ea6/Desktop/Excel/"/>
    </mc:Choice>
  </mc:AlternateContent>
  <xr:revisionPtr revIDLastSave="252" documentId="8_{EB973853-0151-40E4-8DEA-6E6E7A5A8E67}" xr6:coauthVersionLast="47" xr6:coauthVersionMax="47" xr10:uidLastSave="{537095DE-04F8-4EEE-8D81-87C8548273AB}"/>
  <bookViews>
    <workbookView xWindow="-108" yWindow="-108" windowWidth="23256" windowHeight="12456" xr2:uid="{09EE172B-F735-4ED6-ACF7-E019080EEC0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0" l="1"/>
  <c r="C18" i="10"/>
  <c r="C12" i="10"/>
  <c r="H21" i="9"/>
  <c r="H20" i="9"/>
  <c r="H18" i="9"/>
  <c r="H16" i="9"/>
  <c r="H15" i="9"/>
  <c r="C20" i="8"/>
  <c r="C16" i="8"/>
  <c r="C12" i="8"/>
  <c r="C26" i="6"/>
  <c r="B8" i="7"/>
  <c r="B10" i="7"/>
  <c r="B9" i="7"/>
  <c r="C22" i="6"/>
  <c r="C18" i="6"/>
  <c r="B24" i="1"/>
  <c r="B25" i="1"/>
  <c r="B31" i="1"/>
  <c r="B26" i="1"/>
  <c r="B32" i="1"/>
  <c r="D19" i="1"/>
  <c r="C9" i="5" a="1"/>
  <c r="C9" i="5" s="1"/>
  <c r="C10" i="5" a="1"/>
  <c r="C10" i="5" s="1"/>
  <c r="C11" i="5" a="1"/>
  <c r="C11" i="5" s="1"/>
  <c r="C12" i="5" a="1"/>
  <c r="C12" i="5" s="1"/>
  <c r="D13" i="4"/>
  <c r="D12" i="4"/>
  <c r="D14" i="4"/>
  <c r="D15" i="4"/>
  <c r="D16" i="4"/>
  <c r="D17" i="4"/>
  <c r="D11" i="4"/>
  <c r="F10" i="3"/>
  <c r="F11" i="3"/>
  <c r="F12" i="3"/>
  <c r="F13" i="3"/>
  <c r="F14" i="3"/>
  <c r="F15" i="3"/>
  <c r="F16" i="3"/>
  <c r="F9" i="3"/>
  <c r="E10" i="3"/>
  <c r="E11" i="3"/>
  <c r="E12" i="3"/>
  <c r="E13" i="3"/>
  <c r="E14" i="3"/>
  <c r="E15" i="3"/>
  <c r="E16" i="3"/>
  <c r="E9" i="3"/>
  <c r="D8" i="2"/>
  <c r="D9" i="2"/>
  <c r="D10" i="2"/>
  <c r="D7" i="2"/>
  <c r="B33" i="1"/>
  <c r="D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<sst xmlns="http://schemas.openxmlformats.org/spreadsheetml/2006/main" count="283" uniqueCount="210">
  <si>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</si>
  <si>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</si>
  <si>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</si>
  <si>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</si>
  <si>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</si>
  <si>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</si>
  <si>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</si>
  <si>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</si>
  <si>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</si>
  <si>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</si>
  <si>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</si>
  <si>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</si>
  <si>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</si>
  <si>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</si>
  <si>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</si>
  <si>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</si>
  <si>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</si>
  <si>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</si>
  <si>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</si>
  <si>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</si>
  <si>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</si>
  <si>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</si>
  <si>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</si>
  <si>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</si>
  <si>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</si>
  <si>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</si>
  <si>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</si>
  <si>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</si>
  <si>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</si>
  <si>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</si>
  <si>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</si>
  <si>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</si>
  <si>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</si>
  <si>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</si>
  <si>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</si>
  <si>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</si>
  <si>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</si>
  <si>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</si>
  <si>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</si>
  <si>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</si>
  <si>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 xml:space="preserve">$94.00 </t>
  </si>
  <si>
    <t>Journal Entry 2</t>
  </si>
  <si>
    <t xml:space="preserve">$109.00 </t>
  </si>
  <si>
    <t>Journal Entry 3</t>
  </si>
  <si>
    <t xml:space="preserve">$85.00 </t>
  </si>
  <si>
    <t>Journal Entry 4</t>
  </si>
  <si>
    <t xml:space="preserve">$12.00 </t>
  </si>
  <si>
    <t xml:space="preserve">$85.50 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</si>
  <si>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</si>
  <si>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</si>
  <si>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</si>
  <si>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</si>
  <si>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</si>
  <si>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</si>
  <si>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</si>
  <si>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</si>
  <si>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</si>
  <si>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</si>
  <si>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</si>
  <si>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</si>
  <si>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</si>
  <si>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</si>
  <si>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</si>
  <si>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</si>
  <si>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</si>
  <si>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</si>
  <si>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</si>
  <si>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</si>
  <si>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</si>
  <si>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</si>
  <si>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</si>
  <si>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</si>
  <si>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</si>
  <si>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</si>
  <si>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</si>
  <si>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</si>
  <si>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</si>
  <si>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</si>
  <si>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</si>
  <si>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</si>
  <si>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</si>
  <si>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</si>
  <si>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</si>
  <si>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</si>
  <si>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</si>
  <si>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</si>
  <si>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</si>
  <si>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</si>
  <si>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</si>
  <si>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</si>
  <si>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</si>
  <si>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</si>
  <si>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</si>
  <si>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</si>
  <si>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</si>
  <si>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</si>
  <si>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</si>
  <si>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</si>
  <si>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</si>
  <si>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</si>
  <si>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</si>
  <si>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</si>
  <si>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</si>
  <si>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</si>
  <si>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</si>
  <si>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</si>
  <si>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</si>
  <si>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</si>
  <si>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</si>
  <si>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</si>
  <si>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</si>
  <si>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</si>
  <si>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</si>
  <si>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</si>
  <si>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</si>
  <si>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</si>
  <si>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</si>
  <si>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</si>
  <si>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</si>
  <si>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</si>
  <si>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</si>
  <si>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</si>
  <si>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</si>
  <si>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</si>
  <si>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</si>
  <si>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</si>
  <si>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</si>
  <si>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</si>
  <si>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</si>
  <si>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</si>
  <si>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</si>
  <si>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</si>
  <si>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</si>
  <si>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</si>
  <si>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</si>
  <si>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</si>
  <si>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</si>
  <si>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</si>
  <si>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</si>
  <si>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</si>
  <si>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</si>
  <si>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</si>
  <si>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</si>
  <si>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</si>
  <si>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</si>
  <si>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</si>
  <si>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</si>
  <si>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</si>
  <si>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</si>
  <si>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</si>
  <si>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</si>
  <si>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</si>
  <si>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</si>
  <si>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</si>
  <si>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</si>
  <si>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</si>
  <si>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</si>
  <si>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</si>
  <si>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</si>
  <si>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</si>
  <si>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</si>
  <si>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</si>
  <si>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</si>
  <si>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</si>
  <si>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</si>
  <si>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</si>
  <si>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</si>
  <si>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</si>
  <si>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</si>
  <si>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</si>
  <si>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</si>
  <si>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</si>
  <si>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</si>
  <si>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</si>
  <si>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</si>
  <si>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</si>
  <si>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</si>
  <si>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</si>
  <si>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</si>
  <si>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</si>
  <si>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</si>
  <si>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</si>
  <si>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</si>
  <si>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</si>
  <si>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</si>
  <si>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</si>
  <si>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</si>
  <si>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</si>
  <si>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</si>
  <si>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</si>
  <si>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</si>
  <si>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</si>
  <si>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</si>
  <si>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</si>
  <si>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</si>
  <si>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</si>
  <si>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</si>
  <si>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</si>
  <si>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</si>
  <si>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</si>
  <si>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</si>
  <si>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</si>
  <si>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</si>
  <si>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</si>
  <si>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Refrigerator</t>
  </si>
  <si>
    <t>Microwave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</si>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</sst>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2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4" fillId="0" borderId="0" xfId="0" applyFont="1"/>
    <xf numFmtId="14" fontId="1" fillId="0" borderId="0" xfId="0" applyNumberFormat="1" applyFont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4" borderId="6" xfId="0" applyFont="1" applyFill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" fillId="0" borderId="0" xfId="0" applyFont="1"/>
    <xf numFmtId="0" fontId="2" fillId="0" borderId="0" xfId="0" applyFont="1"/>
    <xf numFmtId="0" fontId="2" fillId="0" borderId="6" xfId="0" applyFont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7" fillId="0" borderId="0" xfId="0" applyFont="1"/>
    <xf numFmtId="0" fontId="9" fillId="0" borderId="0" xfId="0" applyFont="1"/>
    <xf numFmtId="0" fontId="8" fillId="4" borderId="6" xfId="0" applyFont="1" applyFill="1" applyBorder="1"/>
    <xf numFmtId="0" fontId="15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5" fillId="0" borderId="0" xfId="0" applyFont="1" applyAlignment="1">
      <alignment horizontal="left" vertical="center" wrapText="1"/>
    </xf>
    <xf numFmtId="0" fontId="10" fillId="0" borderId="0" xfId="0" applyFont="1"/>
    <xf numFmtId="0" fontId="15" fillId="0" borderId="8" xfId="0" applyFont="1" applyBorder="1"/>
    <xf numFmtId="0" fontId="1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5536-3971-45E9-A6A1-230B0FF01DC1}">
  <dimension ref="A1:E33"/>
  <sheetViews>
    <sheetView tabSelected="1" zoomScaleNormal="100" workbookViewId="0">
      <selection activeCell="B23" sqref="B23"/>
    </sheetView>
  </sheetViews>
  <sheetFormatPr defaultRowHeight="14.4" x14ac:dyDescent="0.3"/>
  <cols>
    <col min="1" max="1" width="16.5546875" customWidth="1"/>
    <col min="2" max="2" width="18.88671875" customWidth="1"/>
    <col min="3" max="3" width="18.33203125" customWidth="1"/>
    <col min="4" max="4" width="20.88671875" customWidth="1"/>
    <col min="5" max="5" width="17" customWidth="1"/>
  </cols>
  <sheetData>
    <row r="1" spans="1:5" x14ac:dyDescent="0.3">
      <c r="A1" s="48" t="s">
        <v>0</v>
      </c>
      <c r="B1" s="48"/>
      <c r="C1" s="48"/>
      <c r="D1" s="48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4">
        <v>56815</v>
      </c>
      <c r="B4" s="5" t="s">
        <v>6</v>
      </c>
      <c r="C4" s="5" t="s">
        <v>7</v>
      </c>
      <c r="D4" s="6">
        <v>13836</v>
      </c>
      <c r="E4" s="6">
        <v>25</v>
      </c>
    </row>
    <row r="5" spans="1:5" x14ac:dyDescent="0.3">
      <c r="A5" s="4">
        <v>51186</v>
      </c>
      <c r="B5" s="5" t="s">
        <v>8</v>
      </c>
      <c r="C5" s="5" t="s">
        <v>9</v>
      </c>
      <c r="D5" s="6">
        <v>11771</v>
      </c>
      <c r="E5" s="6">
        <v>32</v>
      </c>
    </row>
    <row r="6" spans="1:5" x14ac:dyDescent="0.3">
      <c r="A6" s="4">
        <v>51511</v>
      </c>
      <c r="B6" s="5" t="s">
        <v>10</v>
      </c>
      <c r="C6" s="5" t="s">
        <v>11</v>
      </c>
      <c r="D6" s="6">
        <v>13046</v>
      </c>
      <c r="E6" s="6">
        <v>35</v>
      </c>
    </row>
    <row r="7" spans="1:5" ht="23.4" customHeight="1" x14ac:dyDescent="0.3">
      <c r="A7" s="4">
        <v>50890</v>
      </c>
      <c r="B7" s="5" t="s">
        <v>12</v>
      </c>
      <c r="C7" s="5" t="s">
        <v>13</v>
      </c>
      <c r="D7" s="6">
        <v>18276</v>
      </c>
      <c r="E7" s="6">
        <v>32</v>
      </c>
    </row>
    <row r="8" spans="1:5" x14ac:dyDescent="0.3">
      <c r="A8" s="4">
        <v>53700</v>
      </c>
      <c r="B8" s="5" t="s">
        <v>14</v>
      </c>
      <c r="C8" s="5" t="s">
        <v>15</v>
      </c>
      <c r="D8" s="6">
        <v>19327</v>
      </c>
      <c r="E8" s="6">
        <v>26</v>
      </c>
    </row>
    <row r="9" spans="1:5" x14ac:dyDescent="0.3">
      <c r="A9" s="4">
        <v>55879</v>
      </c>
      <c r="B9" s="5" t="s">
        <v>16</v>
      </c>
      <c r="C9" s="5" t="s">
        <v>17</v>
      </c>
      <c r="D9" s="6">
        <v>18996</v>
      </c>
      <c r="E9" s="6">
        <v>35</v>
      </c>
    </row>
    <row r="10" spans="1:5" x14ac:dyDescent="0.3">
      <c r="A10" s="4">
        <v>59848</v>
      </c>
      <c r="B10" s="5" t="s">
        <v>18</v>
      </c>
      <c r="C10" s="5" t="s">
        <v>11</v>
      </c>
      <c r="D10" s="6">
        <v>10387</v>
      </c>
      <c r="E10" s="6">
        <v>25</v>
      </c>
    </row>
    <row r="11" spans="1:5" x14ac:dyDescent="0.3">
      <c r="A11" s="4">
        <v>58369</v>
      </c>
      <c r="B11" s="5" t="s">
        <v>19</v>
      </c>
      <c r="C11" s="5" t="s">
        <v>17</v>
      </c>
      <c r="D11" s="6">
        <v>12566</v>
      </c>
      <c r="E11" s="6">
        <v>37</v>
      </c>
    </row>
    <row r="12" spans="1:5" x14ac:dyDescent="0.3">
      <c r="A12" s="4">
        <v>50217</v>
      </c>
      <c r="B12" s="5" t="s">
        <v>20</v>
      </c>
      <c r="C12" s="5" t="s">
        <v>21</v>
      </c>
      <c r="D12" s="6">
        <v>16406</v>
      </c>
      <c r="E12" s="6">
        <v>42</v>
      </c>
    </row>
    <row r="13" spans="1:5" x14ac:dyDescent="0.3">
      <c r="A13" s="4">
        <v>50695</v>
      </c>
      <c r="B13" s="5" t="s">
        <v>22</v>
      </c>
      <c r="C13" s="5" t="s">
        <v>13</v>
      </c>
      <c r="D13" s="6">
        <v>15784</v>
      </c>
      <c r="E13" s="6">
        <v>43</v>
      </c>
    </row>
    <row r="14" spans="1:5" x14ac:dyDescent="0.3">
      <c r="A14" s="4">
        <v>59673</v>
      </c>
      <c r="B14" s="5" t="s">
        <v>23</v>
      </c>
      <c r="C14" s="5" t="s">
        <v>7</v>
      </c>
      <c r="D14" s="6">
        <v>10959</v>
      </c>
      <c r="E14" s="6">
        <v>30</v>
      </c>
    </row>
    <row r="15" spans="1:5" x14ac:dyDescent="0.3">
      <c r="A15" s="4">
        <v>52130</v>
      </c>
      <c r="B15" s="5" t="s">
        <v>24</v>
      </c>
      <c r="C15" s="5" t="s">
        <v>25</v>
      </c>
      <c r="D15" s="6">
        <v>14562</v>
      </c>
      <c r="E15" s="6">
        <v>32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26</v>
      </c>
      <c r="B17" s="7"/>
      <c r="C17" s="7"/>
      <c r="D17" s="8" t="str">
        <f>VLOOKUP(58369,A3:E15,2,FALSE)</f>
        <v>Thomas Davies</v>
      </c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27</v>
      </c>
      <c r="B19" s="7"/>
      <c r="C19" s="1"/>
      <c r="D19" s="8">
        <f>VLOOKUP("Estelle Cormack",B3:E15,4,FALSE)</f>
        <v>30</v>
      </c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49" t="s">
        <v>28</v>
      </c>
      <c r="B21" s="49"/>
      <c r="C21" s="49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9" t="s">
        <v>1</v>
      </c>
      <c r="B23" s="10" t="s">
        <v>3</v>
      </c>
      <c r="C23" s="1"/>
      <c r="D23" s="1"/>
      <c r="E23" s="1"/>
    </row>
    <row r="24" spans="1:5" x14ac:dyDescent="0.3">
      <c r="A24" s="4">
        <v>55879</v>
      </c>
      <c r="B24" s="11" t="str">
        <f>VLOOKUP(A24,$A$3:$E$15,MATCH($B$23,$A$3:$E$3,0),FALSE)</f>
        <v>Capetown</v>
      </c>
      <c r="C24" s="1"/>
      <c r="D24" s="1"/>
      <c r="E24" s="1"/>
    </row>
    <row r="25" spans="1:5" x14ac:dyDescent="0.3">
      <c r="A25" s="4">
        <v>50217</v>
      </c>
      <c r="B25" s="11" t="str">
        <f t="shared" ref="B25:B26" si="0">VLOOKUP(A25,$A$3:$E$15,MATCH($B$23,$A$3:$E$3,0),FALSE)</f>
        <v>Warsaw</v>
      </c>
      <c r="C25" s="1"/>
      <c r="D25" s="1"/>
      <c r="E25" s="1"/>
    </row>
    <row r="26" spans="1:5" x14ac:dyDescent="0.3">
      <c r="A26" s="4">
        <v>50695</v>
      </c>
      <c r="B26" s="11" t="str">
        <f t="shared" si="0"/>
        <v>Cairo</v>
      </c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49" t="s">
        <v>29</v>
      </c>
      <c r="B28" s="49"/>
      <c r="C28" s="49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9" t="s">
        <v>2</v>
      </c>
      <c r="B30" s="10" t="s">
        <v>4</v>
      </c>
      <c r="C30" s="1"/>
      <c r="D30" s="9"/>
      <c r="E30" s="10"/>
    </row>
    <row r="31" spans="1:5" x14ac:dyDescent="0.3">
      <c r="A31" s="12" t="s">
        <v>12</v>
      </c>
      <c r="B31" s="11">
        <f>_xlfn.XLOOKUP(A31,B3:B15,D3:D15,"Employee Not Found")</f>
        <v>18276</v>
      </c>
      <c r="C31" s="1"/>
      <c r="D31" s="12"/>
      <c r="E31" s="11"/>
    </row>
    <row r="32" spans="1:5" x14ac:dyDescent="0.3">
      <c r="A32" s="12" t="s">
        <v>30</v>
      </c>
      <c r="B32" s="11" t="str">
        <f>_xlfn.XLOOKUP(A32,B4:B16,D4:D16,"Employee Not Found")</f>
        <v>Employee Not Found</v>
      </c>
      <c r="C32" s="1"/>
      <c r="D32" s="12"/>
      <c r="E32" s="11"/>
    </row>
    <row r="33" spans="1:5" x14ac:dyDescent="0.3">
      <c r="A33" s="12" t="s">
        <v>23</v>
      </c>
      <c r="B33" s="11">
        <f t="shared" ref="B33" si="1">_xlfn.XLOOKUP(A33,B5:B17,D5:D17,"Employee Not Found")</f>
        <v>10959</v>
      </c>
      <c r="C33" s="1"/>
      <c r="D33" s="12"/>
      <c r="E33" s="11"/>
    </row>
  </sheetData>
  <mergeCells count="3">
    <mergeCell ref="A1:D1"/>
    <mergeCell ref="A21:C21"/>
    <mergeCell ref="A28:C28"/>
  </mergeCells>
  <dataValidations count="1">
    <dataValidation type="list" allowBlank="1" showInputMessage="1" showErrorMessage="1" sqref="E30 B23" xr:uid="{6F518406-1443-4C25-B9B8-160388C7A7A3}">
      <formula1>$A$3:$E$3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F4BC-6E63-4128-B23A-4FD048B40E0B}">
  <dimension ref="A1:E10"/>
  <sheetViews>
    <sheetView workbookViewId="0">
      <selection activeCell="E8" sqref="E8"/>
    </sheetView>
  </sheetViews>
  <sheetFormatPr defaultRowHeight="14.4" x14ac:dyDescent="0.3"/>
  <cols>
    <col min="4" max="4" width="11.109375" customWidth="1"/>
  </cols>
  <sheetData>
    <row r="1" spans="1:5" x14ac:dyDescent="0.3">
      <c r="A1" s="15" t="s">
        <v>31</v>
      </c>
      <c r="B1" s="7"/>
      <c r="C1" s="7"/>
      <c r="D1" s="7"/>
      <c r="E1" s="7"/>
    </row>
    <row r="2" spans="1:5" x14ac:dyDescent="0.3">
      <c r="A2" s="16" t="s">
        <v>32</v>
      </c>
      <c r="B2" s="7"/>
      <c r="C2" s="7"/>
      <c r="D2" s="7"/>
      <c r="E2" s="7"/>
    </row>
    <row r="3" spans="1:5" x14ac:dyDescent="0.3">
      <c r="A3" s="15" t="s">
        <v>33</v>
      </c>
      <c r="B3" s="7"/>
      <c r="C3" s="7"/>
      <c r="D3" s="7"/>
      <c r="E3" s="7"/>
    </row>
    <row r="4" spans="1:5" x14ac:dyDescent="0.3">
      <c r="A4" s="17"/>
      <c r="B4" s="7"/>
      <c r="C4" s="7"/>
      <c r="D4" s="7"/>
      <c r="E4" s="7"/>
    </row>
    <row r="5" spans="1:5" x14ac:dyDescent="0.3">
      <c r="A5" s="7"/>
      <c r="B5" s="1" t="s">
        <v>34</v>
      </c>
      <c r="C5" s="1" t="s">
        <v>35</v>
      </c>
      <c r="D5" s="7"/>
      <c r="E5" s="7"/>
    </row>
    <row r="6" spans="1:5" x14ac:dyDescent="0.3">
      <c r="A6" s="18"/>
      <c r="B6" s="18" t="s">
        <v>36</v>
      </c>
      <c r="C6" s="18" t="s">
        <v>37</v>
      </c>
      <c r="D6" s="9" t="s">
        <v>38</v>
      </c>
      <c r="E6" s="7"/>
    </row>
    <row r="7" spans="1:5" x14ac:dyDescent="0.3">
      <c r="A7" s="18" t="s">
        <v>39</v>
      </c>
      <c r="B7" s="18" t="s">
        <v>40</v>
      </c>
      <c r="C7" s="18" t="s">
        <v>40</v>
      </c>
      <c r="D7" s="19" t="str">
        <f>IF(B7=C7,"Match","No Match")</f>
        <v>Match</v>
      </c>
      <c r="E7" s="1"/>
    </row>
    <row r="8" spans="1:5" x14ac:dyDescent="0.3">
      <c r="A8" s="18" t="s">
        <v>41</v>
      </c>
      <c r="B8" s="18" t="s">
        <v>42</v>
      </c>
      <c r="C8" s="18" t="s">
        <v>42</v>
      </c>
      <c r="D8" s="19" t="str">
        <f t="shared" ref="D8:D10" si="0">IF(B8=C8,"Match","No Match")</f>
        <v>Match</v>
      </c>
      <c r="E8" s="1"/>
    </row>
    <row r="9" spans="1:5" x14ac:dyDescent="0.3">
      <c r="A9" s="18" t="s">
        <v>43</v>
      </c>
      <c r="B9" s="18" t="s">
        <v>44</v>
      </c>
      <c r="C9" s="18" t="s">
        <v>47</v>
      </c>
      <c r="D9" s="19" t="str">
        <f t="shared" si="0"/>
        <v>No Match</v>
      </c>
      <c r="E9" s="1"/>
    </row>
    <row r="10" spans="1:5" x14ac:dyDescent="0.3">
      <c r="A10" s="18" t="s">
        <v>45</v>
      </c>
      <c r="B10" s="18" t="s">
        <v>46</v>
      </c>
      <c r="C10" s="18" t="s">
        <v>46</v>
      </c>
      <c r="D10" s="19" t="str">
        <f t="shared" si="0"/>
        <v>Match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732D-E08A-4851-99C0-B389576BC1CE}">
  <dimension ref="A1:H16"/>
  <sheetViews>
    <sheetView workbookViewId="0">
      <selection activeCell="G12" sqref="G12"/>
    </sheetView>
  </sheetViews>
  <sheetFormatPr defaultRowHeight="14.4" x14ac:dyDescent="0.3"/>
  <cols>
    <col min="5" max="5" width="10" customWidth="1"/>
    <col min="6" max="6" width="12" customWidth="1"/>
  </cols>
  <sheetData>
    <row r="1" spans="1:8" x14ac:dyDescent="0.3">
      <c r="A1" s="7"/>
      <c r="B1" s="1" t="s">
        <v>48</v>
      </c>
      <c r="C1" s="7"/>
      <c r="D1" s="7"/>
      <c r="E1" s="7"/>
      <c r="F1" s="7"/>
      <c r="G1" s="7"/>
      <c r="H1" s="7"/>
    </row>
    <row r="2" spans="1:8" x14ac:dyDescent="0.3">
      <c r="A2" s="14">
        <v>1</v>
      </c>
      <c r="B2" s="20" t="s">
        <v>49</v>
      </c>
      <c r="C2" s="7"/>
      <c r="D2" s="7"/>
      <c r="E2" s="7"/>
      <c r="F2" s="7"/>
      <c r="G2" s="7"/>
      <c r="H2" s="7"/>
    </row>
    <row r="3" spans="1:8" x14ac:dyDescent="0.3">
      <c r="A3" s="50"/>
      <c r="B3" s="50"/>
      <c r="C3" s="7"/>
      <c r="D3" s="7"/>
      <c r="E3" s="7"/>
      <c r="F3" s="7"/>
      <c r="G3" s="7"/>
      <c r="H3" s="7"/>
    </row>
    <row r="4" spans="1:8" x14ac:dyDescent="0.3">
      <c r="A4" s="14">
        <v>2</v>
      </c>
      <c r="B4" s="20" t="s">
        <v>50</v>
      </c>
      <c r="C4" s="7"/>
      <c r="D4" s="7"/>
      <c r="E4" s="7"/>
      <c r="F4" s="7"/>
      <c r="G4" s="7"/>
      <c r="H4" s="7"/>
    </row>
    <row r="5" spans="1:8" x14ac:dyDescent="0.3">
      <c r="A5" s="50"/>
      <c r="B5" s="50"/>
      <c r="C5" s="7"/>
      <c r="D5" s="7"/>
      <c r="E5" s="7"/>
      <c r="F5" s="7"/>
      <c r="G5" s="7"/>
      <c r="H5" s="7"/>
    </row>
    <row r="6" spans="1:8" x14ac:dyDescent="0.3">
      <c r="A6" s="50"/>
      <c r="B6" s="50"/>
      <c r="C6" s="7"/>
      <c r="D6" s="7"/>
      <c r="E6" s="7"/>
      <c r="F6" s="7"/>
      <c r="G6" s="7"/>
      <c r="H6" s="7"/>
    </row>
    <row r="7" spans="1:8" x14ac:dyDescent="0.3">
      <c r="A7" s="51"/>
      <c r="B7" s="51"/>
      <c r="C7" s="7"/>
      <c r="D7" s="7"/>
      <c r="E7" s="18" t="s">
        <v>51</v>
      </c>
      <c r="F7" s="18" t="s">
        <v>52</v>
      </c>
      <c r="G7" s="7"/>
      <c r="H7" s="7"/>
    </row>
    <row r="8" spans="1:8" x14ac:dyDescent="0.3">
      <c r="A8" s="7"/>
      <c r="B8" s="21" t="s">
        <v>53</v>
      </c>
      <c r="C8" s="21" t="s">
        <v>2</v>
      </c>
      <c r="D8" s="22" t="s">
        <v>5</v>
      </c>
      <c r="E8" s="21" t="s">
        <v>54</v>
      </c>
      <c r="F8" s="21" t="s">
        <v>55</v>
      </c>
      <c r="G8" s="7"/>
      <c r="H8" s="1"/>
    </row>
    <row r="9" spans="1:8" x14ac:dyDescent="0.3">
      <c r="A9" s="7"/>
      <c r="B9" s="18">
        <v>1</v>
      </c>
      <c r="C9" s="18" t="s">
        <v>56</v>
      </c>
      <c r="D9" s="23">
        <v>16</v>
      </c>
      <c r="E9" s="19" t="str">
        <f>IF(D9&gt;=18,"Eligible","Not Eligible")</f>
        <v>Not Eligible</v>
      </c>
      <c r="F9" s="19" t="str">
        <f>IF(D9&gt;=18,"Adult","Minor")</f>
        <v>Minor</v>
      </c>
      <c r="G9" s="7"/>
      <c r="H9" s="1"/>
    </row>
    <row r="10" spans="1:8" x14ac:dyDescent="0.3">
      <c r="A10" s="7"/>
      <c r="B10" s="18">
        <v>2</v>
      </c>
      <c r="C10" s="18" t="s">
        <v>57</v>
      </c>
      <c r="D10" s="23">
        <v>18</v>
      </c>
      <c r="E10" s="19" t="str">
        <f t="shared" ref="E10:E16" si="0">IF(D10&gt;=18,"Eligible","Not Eligible")</f>
        <v>Eligible</v>
      </c>
      <c r="F10" s="19" t="str">
        <f t="shared" ref="F10:F16" si="1">IF(D10&gt;=18,"Adult","Minor")</f>
        <v>Adult</v>
      </c>
      <c r="G10" s="7"/>
      <c r="H10" s="1"/>
    </row>
    <row r="11" spans="1:8" x14ac:dyDescent="0.3">
      <c r="A11" s="7"/>
      <c r="B11" s="18">
        <v>3</v>
      </c>
      <c r="C11" s="18" t="s">
        <v>58</v>
      </c>
      <c r="D11" s="23">
        <v>15.5</v>
      </c>
      <c r="E11" s="19" t="str">
        <f t="shared" si="0"/>
        <v>Not Eligible</v>
      </c>
      <c r="F11" s="19" t="str">
        <f t="shared" si="1"/>
        <v>Minor</v>
      </c>
      <c r="G11" s="7"/>
      <c r="H11" s="1"/>
    </row>
    <row r="12" spans="1:8" x14ac:dyDescent="0.3">
      <c r="A12" s="7"/>
      <c r="B12" s="18">
        <v>4</v>
      </c>
      <c r="C12" s="18" t="s">
        <v>59</v>
      </c>
      <c r="D12" s="23">
        <v>19</v>
      </c>
      <c r="E12" s="19" t="str">
        <f t="shared" si="0"/>
        <v>Eligible</v>
      </c>
      <c r="F12" s="19" t="str">
        <f t="shared" si="1"/>
        <v>Adult</v>
      </c>
      <c r="G12" s="7"/>
      <c r="H12" s="1"/>
    </row>
    <row r="13" spans="1:8" x14ac:dyDescent="0.3">
      <c r="A13" s="7"/>
      <c r="B13" s="18">
        <v>5</v>
      </c>
      <c r="C13" s="18" t="s">
        <v>60</v>
      </c>
      <c r="D13" s="23">
        <v>18</v>
      </c>
      <c r="E13" s="19" t="str">
        <f t="shared" si="0"/>
        <v>Eligible</v>
      </c>
      <c r="F13" s="19" t="str">
        <f t="shared" si="1"/>
        <v>Adult</v>
      </c>
      <c r="G13" s="7"/>
      <c r="H13" s="1"/>
    </row>
    <row r="14" spans="1:8" x14ac:dyDescent="0.3">
      <c r="A14" s="7"/>
      <c r="B14" s="18">
        <v>6</v>
      </c>
      <c r="C14" s="18" t="s">
        <v>61</v>
      </c>
      <c r="D14" s="23">
        <v>13</v>
      </c>
      <c r="E14" s="19" t="str">
        <f t="shared" si="0"/>
        <v>Not Eligible</v>
      </c>
      <c r="F14" s="19" t="str">
        <f t="shared" si="1"/>
        <v>Minor</v>
      </c>
      <c r="G14" s="7"/>
      <c r="H14" s="1"/>
    </row>
    <row r="15" spans="1:8" x14ac:dyDescent="0.3">
      <c r="A15" s="7"/>
      <c r="B15" s="18">
        <v>7</v>
      </c>
      <c r="C15" s="18" t="s">
        <v>62</v>
      </c>
      <c r="D15" s="23">
        <v>18</v>
      </c>
      <c r="E15" s="19" t="str">
        <f t="shared" si="0"/>
        <v>Eligible</v>
      </c>
      <c r="F15" s="19" t="str">
        <f t="shared" si="1"/>
        <v>Adult</v>
      </c>
      <c r="G15" s="7"/>
      <c r="H15" s="1"/>
    </row>
    <row r="16" spans="1:8" x14ac:dyDescent="0.3">
      <c r="A16" s="7"/>
      <c r="B16" s="18">
        <v>8</v>
      </c>
      <c r="C16" s="18" t="s">
        <v>63</v>
      </c>
      <c r="D16" s="23">
        <v>17</v>
      </c>
      <c r="E16" s="19" t="str">
        <f t="shared" si="0"/>
        <v>Not Eligible</v>
      </c>
      <c r="F16" s="19" t="str">
        <f t="shared" si="1"/>
        <v>Minor</v>
      </c>
      <c r="G16" s="7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C853-98E8-46CA-845D-C99DBA291D41}">
  <dimension ref="A1:D17"/>
  <sheetViews>
    <sheetView workbookViewId="0">
      <selection activeCell="G6" sqref="G6"/>
    </sheetView>
  </sheetViews>
  <sheetFormatPr defaultRowHeight="14.4" x14ac:dyDescent="0.3"/>
  <cols>
    <col min="3" max="3" width="9.88671875" customWidth="1"/>
    <col min="4" max="4" width="10.5546875" customWidth="1"/>
  </cols>
  <sheetData>
    <row r="1" spans="1:4" x14ac:dyDescent="0.3">
      <c r="A1" s="1" t="s">
        <v>64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65</v>
      </c>
      <c r="C3" s="1"/>
      <c r="D3" s="1"/>
    </row>
    <row r="4" spans="1:4" x14ac:dyDescent="0.3">
      <c r="A4" s="18" t="s">
        <v>66</v>
      </c>
      <c r="B4" s="24">
        <v>1</v>
      </c>
      <c r="C4" s="1"/>
      <c r="D4" s="1"/>
    </row>
    <row r="5" spans="1:4" x14ac:dyDescent="0.3">
      <c r="A5" s="18" t="s">
        <v>67</v>
      </c>
      <c r="B5" s="24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68</v>
      </c>
      <c r="B7" s="1"/>
      <c r="C7" s="1"/>
      <c r="D7" s="1"/>
    </row>
    <row r="8" spans="1:4" x14ac:dyDescent="0.3">
      <c r="A8" s="1" t="s">
        <v>69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9" t="s">
        <v>2</v>
      </c>
      <c r="B10" s="9" t="s">
        <v>70</v>
      </c>
      <c r="C10" s="9" t="s">
        <v>71</v>
      </c>
      <c r="D10" s="9" t="s">
        <v>72</v>
      </c>
    </row>
    <row r="11" spans="1:4" x14ac:dyDescent="0.3">
      <c r="A11" s="18" t="s">
        <v>73</v>
      </c>
      <c r="B11" s="18" t="s">
        <v>66</v>
      </c>
      <c r="C11" s="25">
        <v>46866</v>
      </c>
      <c r="D11" s="19">
        <f>IF(B11="A+",C11/2,C11)</f>
        <v>23433</v>
      </c>
    </row>
    <row r="12" spans="1:4" x14ac:dyDescent="0.3">
      <c r="A12" s="18" t="s">
        <v>74</v>
      </c>
      <c r="B12" s="18" t="s">
        <v>67</v>
      </c>
      <c r="C12" s="25">
        <v>33495</v>
      </c>
      <c r="D12" s="19">
        <f>IF(B12="A+",C12/2,C12)</f>
        <v>33495</v>
      </c>
    </row>
    <row r="13" spans="1:4" x14ac:dyDescent="0.3">
      <c r="A13" s="18" t="s">
        <v>75</v>
      </c>
      <c r="B13" s="18" t="s">
        <v>67</v>
      </c>
      <c r="C13" s="25">
        <v>35087</v>
      </c>
      <c r="D13" s="19">
        <f>IF(B13="A+",C13/2,C13)</f>
        <v>35087</v>
      </c>
    </row>
    <row r="14" spans="1:4" x14ac:dyDescent="0.3">
      <c r="A14" s="18" t="s">
        <v>76</v>
      </c>
      <c r="B14" s="18" t="s">
        <v>66</v>
      </c>
      <c r="C14" s="25">
        <v>42603</v>
      </c>
      <c r="D14" s="19">
        <f t="shared" ref="D14:D17" si="0">IF(B14="A+",C14/2,C14)</f>
        <v>21301.5</v>
      </c>
    </row>
    <row r="15" spans="1:4" x14ac:dyDescent="0.3">
      <c r="A15" s="18" t="s">
        <v>60</v>
      </c>
      <c r="B15" s="18" t="s">
        <v>67</v>
      </c>
      <c r="C15" s="25">
        <v>36971</v>
      </c>
      <c r="D15" s="19">
        <f t="shared" si="0"/>
        <v>36971</v>
      </c>
    </row>
    <row r="16" spans="1:4" x14ac:dyDescent="0.3">
      <c r="A16" s="18" t="s">
        <v>77</v>
      </c>
      <c r="B16" s="18" t="s">
        <v>66</v>
      </c>
      <c r="C16" s="25">
        <v>41286</v>
      </c>
      <c r="D16" s="19">
        <f t="shared" si="0"/>
        <v>20643</v>
      </c>
    </row>
    <row r="17" spans="1:4" x14ac:dyDescent="0.3">
      <c r="A17" s="18" t="s">
        <v>78</v>
      </c>
      <c r="B17" s="18" t="s">
        <v>67</v>
      </c>
      <c r="C17" s="25">
        <v>37732</v>
      </c>
      <c r="D17" s="19">
        <f t="shared" si="0"/>
        <v>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CF20-F43E-4E4D-9558-E82F535F2B28}">
  <dimension ref="A1:C12"/>
  <sheetViews>
    <sheetView workbookViewId="0">
      <selection activeCell="C9" sqref="C9"/>
    </sheetView>
  </sheetViews>
  <sheetFormatPr defaultRowHeight="14.4" x14ac:dyDescent="0.3"/>
  <cols>
    <col min="3" max="3" width="21.5546875" customWidth="1"/>
  </cols>
  <sheetData>
    <row r="1" spans="1:3" x14ac:dyDescent="0.3">
      <c r="A1" s="7" t="s">
        <v>79</v>
      </c>
      <c r="B1" s="7"/>
      <c r="C1" s="7"/>
    </row>
    <row r="2" spans="1:3" x14ac:dyDescent="0.3">
      <c r="A2" s="7" t="s">
        <v>80</v>
      </c>
      <c r="B2" s="7"/>
      <c r="C2" s="7"/>
    </row>
    <row r="3" spans="1:3" x14ac:dyDescent="0.3">
      <c r="A3" s="7" t="s">
        <v>81</v>
      </c>
      <c r="B3" s="7"/>
      <c r="C3" s="7"/>
    </row>
    <row r="4" spans="1:3" x14ac:dyDescent="0.3">
      <c r="A4" s="7" t="s">
        <v>82</v>
      </c>
      <c r="B4" s="7"/>
      <c r="C4" s="7"/>
    </row>
    <row r="5" spans="1:3" x14ac:dyDescent="0.3">
      <c r="A5" s="7"/>
      <c r="B5" s="7"/>
      <c r="C5" s="7"/>
    </row>
    <row r="6" spans="1:3" x14ac:dyDescent="0.3">
      <c r="A6" s="7" t="s">
        <v>83</v>
      </c>
      <c r="B6" s="7"/>
      <c r="C6" s="7"/>
    </row>
    <row r="7" spans="1:3" x14ac:dyDescent="0.3">
      <c r="A7" s="7"/>
      <c r="B7" s="7"/>
      <c r="C7" s="7"/>
    </row>
    <row r="8" spans="1:3" x14ac:dyDescent="0.3">
      <c r="A8" s="26" t="s">
        <v>84</v>
      </c>
      <c r="B8" s="26" t="s">
        <v>85</v>
      </c>
      <c r="C8" s="26" t="s">
        <v>86</v>
      </c>
    </row>
    <row r="9" spans="1:3" x14ac:dyDescent="0.3">
      <c r="A9" s="27" t="s">
        <v>87</v>
      </c>
      <c r="B9" s="27">
        <v>78</v>
      </c>
      <c r="C9" s="28" t="str" cm="1">
        <f t="array" ref="C9">_xlfn.IFS(B9&gt;=80,"Excellent",B9&gt;=60,"Good",B9&lt;=60,"Failed")</f>
        <v>Good</v>
      </c>
    </row>
    <row r="10" spans="1:3" x14ac:dyDescent="0.3">
      <c r="A10" s="27" t="s">
        <v>88</v>
      </c>
      <c r="B10" s="27">
        <v>85</v>
      </c>
      <c r="C10" s="28" t="str" cm="1">
        <f t="array" ref="C10">_xlfn.IFS(B10&gt;=80,"Excellent",B10&gt;=60,"Good",B10&lt;=60,"Failed")</f>
        <v>Excellent</v>
      </c>
    </row>
    <row r="11" spans="1:3" x14ac:dyDescent="0.3">
      <c r="A11" s="27" t="s">
        <v>89</v>
      </c>
      <c r="B11" s="27">
        <v>44</v>
      </c>
      <c r="C11" s="28" t="str" cm="1">
        <f t="array" ref="C11">_xlfn.IFS(B11&gt;=80,"Excellent",B11&gt;=60,"Good",B11&lt;=60,"Failed")</f>
        <v>Failed</v>
      </c>
    </row>
    <row r="12" spans="1:3" x14ac:dyDescent="0.3">
      <c r="A12" s="27" t="s">
        <v>90</v>
      </c>
      <c r="B12" s="27">
        <v>61</v>
      </c>
      <c r="C12" s="28" t="str" cm="1">
        <f t="array" ref="C12">_xlfn.IFS(B12&gt;=80,"Excellent",B12&gt;=60,"Good",B12&lt;=60,"Failed")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76C7-3459-4B9D-90E9-26561695FD59}">
  <dimension ref="A1:H27"/>
  <sheetViews>
    <sheetView topLeftCell="A4" workbookViewId="0">
      <selection activeCell="C26" sqref="C26"/>
    </sheetView>
  </sheetViews>
  <sheetFormatPr defaultRowHeight="14.4" x14ac:dyDescent="0.3"/>
  <cols>
    <col min="2" max="2" width="16.44140625" customWidth="1"/>
    <col min="3" max="3" width="18.6640625" customWidth="1"/>
    <col min="5" max="5" width="11.77734375" customWidth="1"/>
  </cols>
  <sheetData>
    <row r="1" spans="1:8" x14ac:dyDescent="0.3">
      <c r="A1" s="29"/>
      <c r="B1" s="31" t="s">
        <v>2</v>
      </c>
      <c r="C1" s="31" t="s">
        <v>5</v>
      </c>
      <c r="D1" s="31" t="s">
        <v>91</v>
      </c>
      <c r="E1" s="31" t="s">
        <v>92</v>
      </c>
      <c r="F1" s="29"/>
      <c r="G1" s="29"/>
      <c r="H1" s="29"/>
    </row>
    <row r="2" spans="1:8" x14ac:dyDescent="0.3">
      <c r="A2" s="29"/>
      <c r="B2" s="32" t="s">
        <v>93</v>
      </c>
      <c r="C2" s="32">
        <v>35</v>
      </c>
      <c r="D2" s="32" t="s">
        <v>94</v>
      </c>
      <c r="E2" s="32" t="s">
        <v>95</v>
      </c>
      <c r="F2" s="29"/>
      <c r="G2" s="29"/>
      <c r="H2" s="29"/>
    </row>
    <row r="3" spans="1:8" x14ac:dyDescent="0.3">
      <c r="A3" s="29"/>
      <c r="B3" s="32" t="s">
        <v>96</v>
      </c>
      <c r="C3" s="32">
        <v>42</v>
      </c>
      <c r="D3" s="32" t="s">
        <v>97</v>
      </c>
      <c r="E3" s="32" t="s">
        <v>98</v>
      </c>
      <c r="F3" s="29"/>
      <c r="G3" s="29"/>
      <c r="H3" s="29"/>
    </row>
    <row r="4" spans="1:8" x14ac:dyDescent="0.3">
      <c r="A4" s="29"/>
      <c r="B4" s="32" t="s">
        <v>99</v>
      </c>
      <c r="C4" s="32">
        <v>28</v>
      </c>
      <c r="D4" s="32" t="s">
        <v>94</v>
      </c>
      <c r="E4" s="32" t="s">
        <v>100</v>
      </c>
      <c r="F4" s="29"/>
      <c r="G4" s="29"/>
      <c r="H4" s="29"/>
    </row>
    <row r="5" spans="1:8" x14ac:dyDescent="0.3">
      <c r="A5" s="29"/>
      <c r="B5" s="32" t="s">
        <v>101</v>
      </c>
      <c r="C5" s="32">
        <v>25</v>
      </c>
      <c r="D5" s="32" t="s">
        <v>97</v>
      </c>
      <c r="E5" s="32" t="s">
        <v>102</v>
      </c>
      <c r="F5" s="29"/>
      <c r="G5" s="29"/>
      <c r="H5" s="29"/>
    </row>
    <row r="6" spans="1:8" x14ac:dyDescent="0.3">
      <c r="A6" s="29"/>
      <c r="B6" s="32" t="s">
        <v>103</v>
      </c>
      <c r="C6" s="32">
        <v>31</v>
      </c>
      <c r="D6" s="32" t="s">
        <v>94</v>
      </c>
      <c r="E6" s="32" t="s">
        <v>104</v>
      </c>
      <c r="F6" s="29"/>
      <c r="G6" s="29"/>
      <c r="H6" s="29"/>
    </row>
    <row r="7" spans="1:8" x14ac:dyDescent="0.3">
      <c r="A7" s="29"/>
      <c r="B7" s="32" t="s">
        <v>105</v>
      </c>
      <c r="C7" s="32">
        <v>27</v>
      </c>
      <c r="D7" s="32" t="s">
        <v>97</v>
      </c>
      <c r="E7" s="32" t="s">
        <v>106</v>
      </c>
      <c r="F7" s="29"/>
      <c r="G7" s="29"/>
      <c r="H7" s="29"/>
    </row>
    <row r="8" spans="1:8" x14ac:dyDescent="0.3">
      <c r="A8" s="29"/>
      <c r="B8" s="32" t="s">
        <v>107</v>
      </c>
      <c r="C8" s="32">
        <v>38</v>
      </c>
      <c r="D8" s="32" t="s">
        <v>94</v>
      </c>
      <c r="E8" s="32" t="s">
        <v>108</v>
      </c>
      <c r="F8" s="29"/>
      <c r="G8" s="29"/>
      <c r="H8" s="29"/>
    </row>
    <row r="9" spans="1:8" x14ac:dyDescent="0.3">
      <c r="A9" s="29"/>
      <c r="B9" s="32" t="s">
        <v>109</v>
      </c>
      <c r="C9" s="32">
        <v>29</v>
      </c>
      <c r="D9" s="32" t="s">
        <v>97</v>
      </c>
      <c r="E9" s="32" t="s">
        <v>110</v>
      </c>
      <c r="F9" s="29"/>
      <c r="G9" s="29"/>
      <c r="H9" s="29"/>
    </row>
    <row r="10" spans="1:8" x14ac:dyDescent="0.3">
      <c r="A10" s="29"/>
      <c r="B10" s="32" t="s">
        <v>111</v>
      </c>
      <c r="C10" s="32">
        <v>45</v>
      </c>
      <c r="D10" s="32" t="s">
        <v>94</v>
      </c>
      <c r="E10" s="32" t="s">
        <v>112</v>
      </c>
      <c r="F10" s="29"/>
      <c r="G10" s="29"/>
      <c r="H10" s="29"/>
    </row>
    <row r="11" spans="1:8" x14ac:dyDescent="0.3">
      <c r="A11" s="29"/>
      <c r="B11" s="32" t="s">
        <v>113</v>
      </c>
      <c r="C11" s="32">
        <v>33</v>
      </c>
      <c r="D11" s="32" t="s">
        <v>97</v>
      </c>
      <c r="E11" s="32" t="s">
        <v>114</v>
      </c>
      <c r="F11" s="29"/>
      <c r="G11" s="29"/>
      <c r="H11" s="29"/>
    </row>
    <row r="12" spans="1:8" x14ac:dyDescent="0.3">
      <c r="A12" s="52"/>
      <c r="B12" s="52"/>
      <c r="C12" s="29"/>
      <c r="D12" s="29"/>
      <c r="E12" s="29"/>
      <c r="F12" s="29"/>
      <c r="G12" s="29"/>
      <c r="H12" s="29"/>
    </row>
    <row r="13" spans="1:8" x14ac:dyDescent="0.3">
      <c r="A13" s="52"/>
      <c r="B13" s="52"/>
      <c r="C13" s="29"/>
      <c r="D13" s="29"/>
      <c r="E13" s="29"/>
      <c r="F13" s="29"/>
      <c r="G13" s="29"/>
      <c r="H13" s="29"/>
    </row>
    <row r="14" spans="1:8" x14ac:dyDescent="0.3">
      <c r="A14" s="29"/>
      <c r="B14" s="33" t="s">
        <v>115</v>
      </c>
      <c r="C14" s="29"/>
      <c r="D14" s="29"/>
      <c r="E14" s="29"/>
      <c r="F14" s="29"/>
      <c r="G14" s="29"/>
      <c r="H14" s="29"/>
    </row>
    <row r="15" spans="1:8" x14ac:dyDescent="0.3">
      <c r="A15" s="52"/>
      <c r="B15" s="52"/>
      <c r="C15" s="29"/>
      <c r="D15" s="29"/>
      <c r="E15" s="29"/>
      <c r="F15" s="29"/>
      <c r="G15" s="29" t="s">
        <v>116</v>
      </c>
      <c r="H15" s="29"/>
    </row>
    <row r="16" spans="1:8" x14ac:dyDescent="0.3">
      <c r="A16" s="29">
        <v>1</v>
      </c>
      <c r="B16" s="29" t="s">
        <v>117</v>
      </c>
      <c r="C16" s="29"/>
      <c r="D16" s="29"/>
      <c r="E16" s="29"/>
      <c r="F16" s="29"/>
      <c r="G16" s="29"/>
      <c r="H16" s="29"/>
    </row>
    <row r="17" spans="1:8" x14ac:dyDescent="0.3">
      <c r="A17" s="52"/>
      <c r="B17" s="52"/>
      <c r="C17" s="34" t="s">
        <v>118</v>
      </c>
      <c r="D17" s="34"/>
      <c r="E17" s="29"/>
      <c r="F17" s="29"/>
      <c r="G17" s="29"/>
      <c r="H17" s="29"/>
    </row>
    <row r="18" spans="1:8" x14ac:dyDescent="0.3">
      <c r="A18" s="29"/>
      <c r="B18" s="30" t="s">
        <v>119</v>
      </c>
      <c r="C18" s="35" t="str">
        <f>VLOOKUP("Jane Doe",B1:E11,4,FALSE)</f>
        <v>Data Scientist</v>
      </c>
      <c r="D18" s="29"/>
      <c r="E18" s="29"/>
      <c r="F18" s="29"/>
      <c r="G18" s="29"/>
      <c r="H18" s="29"/>
    </row>
    <row r="19" spans="1:8" x14ac:dyDescent="0.3">
      <c r="A19" s="52"/>
      <c r="B19" s="52"/>
      <c r="C19" s="29"/>
      <c r="D19" s="29"/>
      <c r="E19" s="29"/>
      <c r="F19" s="29"/>
      <c r="G19" s="29"/>
      <c r="H19" s="29"/>
    </row>
    <row r="20" spans="1:8" x14ac:dyDescent="0.3">
      <c r="A20" s="29">
        <v>2</v>
      </c>
      <c r="B20" s="29" t="s">
        <v>120</v>
      </c>
      <c r="C20" s="29"/>
      <c r="D20" s="29"/>
      <c r="E20" s="29"/>
      <c r="F20" s="29"/>
      <c r="G20" s="29"/>
      <c r="H20" s="29"/>
    </row>
    <row r="21" spans="1:8" x14ac:dyDescent="0.3">
      <c r="A21" s="52"/>
      <c r="B21" s="52"/>
      <c r="C21" s="34" t="s">
        <v>118</v>
      </c>
      <c r="D21" s="34"/>
      <c r="E21" s="29"/>
      <c r="F21" s="29"/>
      <c r="G21" s="29"/>
      <c r="H21" s="29"/>
    </row>
    <row r="22" spans="1:8" x14ac:dyDescent="0.3">
      <c r="A22" s="29"/>
      <c r="B22" s="30" t="s">
        <v>119</v>
      </c>
      <c r="C22" s="35">
        <f>VLOOKUP("Mike Lee",B1:E11,2,FALSE)</f>
        <v>45</v>
      </c>
      <c r="D22" s="29"/>
      <c r="E22" s="29"/>
      <c r="F22" s="29"/>
      <c r="G22" s="29"/>
      <c r="H22" s="29"/>
    </row>
    <row r="23" spans="1:8" x14ac:dyDescent="0.3">
      <c r="A23" s="52"/>
      <c r="B23" s="52"/>
      <c r="C23" s="29"/>
      <c r="D23" s="29"/>
      <c r="E23" s="29"/>
      <c r="F23" s="29"/>
      <c r="G23" s="29"/>
      <c r="H23" s="29"/>
    </row>
    <row r="24" spans="1:8" x14ac:dyDescent="0.3">
      <c r="A24" s="29">
        <v>2</v>
      </c>
      <c r="B24" s="29" t="s">
        <v>121</v>
      </c>
      <c r="C24" s="29"/>
      <c r="D24" s="29"/>
      <c r="E24" s="29"/>
      <c r="F24" s="29"/>
      <c r="G24" s="29"/>
      <c r="H24" s="29"/>
    </row>
    <row r="25" spans="1:8" x14ac:dyDescent="0.3">
      <c r="A25" s="52"/>
      <c r="B25" s="52"/>
      <c r="C25" s="34" t="s">
        <v>118</v>
      </c>
      <c r="D25" s="34"/>
      <c r="E25" s="29"/>
      <c r="F25" s="29"/>
      <c r="G25" s="29"/>
      <c r="H25" s="29"/>
    </row>
    <row r="26" spans="1:8" x14ac:dyDescent="0.3">
      <c r="A26" s="29"/>
      <c r="B26" s="30" t="s">
        <v>119</v>
      </c>
      <c r="C26" s="35" t="str">
        <f>VLOOKUP("B*",B1:E11,4,FALSE)</f>
        <v>Accountant</v>
      </c>
      <c r="D26" s="29"/>
      <c r="E26" s="29"/>
      <c r="F26" s="29"/>
      <c r="G26" s="29"/>
      <c r="H26" s="29"/>
    </row>
    <row r="27" spans="1:8" x14ac:dyDescent="0.3">
      <c r="A27" s="52"/>
      <c r="B27" s="52"/>
      <c r="C27" s="29"/>
      <c r="D27" s="29"/>
      <c r="E27" s="29"/>
      <c r="F27" s="29"/>
      <c r="G27" s="29"/>
      <c r="H27" s="29"/>
    </row>
  </sheetData>
  <mergeCells count="9">
    <mergeCell ref="A23:B23"/>
    <mergeCell ref="A25:B25"/>
    <mergeCell ref="A27:B27"/>
    <mergeCell ref="A12:B12"/>
    <mergeCell ref="A13:B13"/>
    <mergeCell ref="A15:B15"/>
    <mergeCell ref="A17:B17"/>
    <mergeCell ref="A19:B19"/>
    <mergeCell ref="A21:B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ACF-588F-40C0-9435-3A4E58C359D8}">
  <dimension ref="A1:H27"/>
  <sheetViews>
    <sheetView workbookViewId="0">
      <selection activeCell="B7" sqref="B7"/>
    </sheetView>
  </sheetViews>
  <sheetFormatPr defaultRowHeight="14.4" x14ac:dyDescent="0.3"/>
  <cols>
    <col min="1" max="1" width="18.88671875" customWidth="1"/>
    <col min="2" max="2" width="15.44140625" customWidth="1"/>
    <col min="7" max="7" width="14" customWidth="1"/>
  </cols>
  <sheetData>
    <row r="1" spans="1:8" x14ac:dyDescent="0.3">
      <c r="A1" s="1" t="s">
        <v>122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123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3" t="s">
        <v>124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8.8" x14ac:dyDescent="0.3">
      <c r="A6" s="1"/>
      <c r="B6" s="1"/>
      <c r="C6" s="1"/>
      <c r="D6" s="1"/>
      <c r="E6" s="1"/>
      <c r="F6" s="1"/>
      <c r="G6" s="38" t="s">
        <v>125</v>
      </c>
      <c r="H6" s="38" t="s">
        <v>126</v>
      </c>
    </row>
    <row r="7" spans="1:8" x14ac:dyDescent="0.3">
      <c r="A7" s="13" t="s">
        <v>125</v>
      </c>
      <c r="B7" s="13" t="s">
        <v>126</v>
      </c>
      <c r="C7" s="1"/>
      <c r="D7" s="1"/>
      <c r="E7" s="1"/>
      <c r="F7" s="1"/>
      <c r="G7" s="39">
        <v>44197</v>
      </c>
      <c r="H7" s="40" t="s">
        <v>127</v>
      </c>
    </row>
    <row r="8" spans="1:8" x14ac:dyDescent="0.3">
      <c r="A8" s="37">
        <v>44317</v>
      </c>
      <c r="B8" s="41" t="str">
        <f>VLOOKUP(A8,$G$5:$H$27,MATCH($B$7,$G$6:$H$6,0),FALSE)</f>
        <v xml:space="preserve">$1.3624 </v>
      </c>
      <c r="C8" s="1"/>
      <c r="D8" s="1"/>
      <c r="E8" s="1"/>
      <c r="F8" s="1"/>
      <c r="G8" s="39">
        <v>44287</v>
      </c>
      <c r="H8" s="40" t="s">
        <v>128</v>
      </c>
    </row>
    <row r="9" spans="1:8" x14ac:dyDescent="0.3">
      <c r="A9" s="1" t="s">
        <v>129</v>
      </c>
      <c r="B9" s="41" t="str">
        <f>VLOOKUP(A9,$G$5:$H$27,MATCH($H$6,$G$6:$H$6,0),FALSE)</f>
        <v xml:space="preserve">$1.3586 </v>
      </c>
      <c r="C9" s="1"/>
      <c r="D9" s="1"/>
      <c r="E9" s="1"/>
      <c r="F9" s="1"/>
      <c r="G9" s="39">
        <v>44317</v>
      </c>
      <c r="H9" s="40" t="s">
        <v>130</v>
      </c>
    </row>
    <row r="10" spans="1:8" x14ac:dyDescent="0.3">
      <c r="A10" s="1" t="s">
        <v>131</v>
      </c>
      <c r="B10" s="41" t="e">
        <f>VLOOKUP(A10,$G$5:$H$27,MATCH($H$6,$G$6:$H$6,0),FALSE)</f>
        <v>#N/A</v>
      </c>
      <c r="C10" s="1"/>
      <c r="D10" s="1"/>
      <c r="E10" s="1"/>
      <c r="F10" s="1"/>
      <c r="G10" s="39">
        <v>44348</v>
      </c>
      <c r="H10" s="40" t="s">
        <v>132</v>
      </c>
    </row>
    <row r="11" spans="1:8" x14ac:dyDescent="0.3">
      <c r="A11" s="1"/>
      <c r="B11" s="1"/>
      <c r="C11" s="1"/>
      <c r="D11" s="1"/>
      <c r="E11" s="1"/>
      <c r="F11" s="1"/>
      <c r="G11" s="39">
        <v>44378</v>
      </c>
      <c r="H11" s="40" t="s">
        <v>133</v>
      </c>
    </row>
    <row r="12" spans="1:8" x14ac:dyDescent="0.3">
      <c r="A12" s="1"/>
      <c r="B12" s="1"/>
      <c r="C12" s="1"/>
      <c r="D12" s="1"/>
      <c r="E12" s="1"/>
      <c r="F12" s="1"/>
      <c r="G12" s="39">
        <v>44409</v>
      </c>
      <c r="H12" s="40" t="s">
        <v>133</v>
      </c>
    </row>
    <row r="13" spans="1:8" x14ac:dyDescent="0.3">
      <c r="A13" s="1"/>
      <c r="B13" s="1"/>
      <c r="C13" s="1"/>
      <c r="D13" s="1"/>
      <c r="E13" s="1"/>
      <c r="F13" s="1"/>
      <c r="G13" s="39">
        <v>44501</v>
      </c>
      <c r="H13" s="40" t="s">
        <v>134</v>
      </c>
    </row>
    <row r="14" spans="1:8" x14ac:dyDescent="0.3">
      <c r="A14" s="1"/>
      <c r="B14" s="1"/>
      <c r="C14" s="1"/>
      <c r="D14" s="1"/>
      <c r="E14" s="1"/>
      <c r="F14" s="1"/>
      <c r="G14" s="39">
        <v>44531</v>
      </c>
      <c r="H14" s="40" t="s">
        <v>135</v>
      </c>
    </row>
    <row r="15" spans="1:8" ht="28.8" x14ac:dyDescent="0.3">
      <c r="A15" s="1"/>
      <c r="B15" s="1"/>
      <c r="C15" s="1"/>
      <c r="D15" s="1"/>
      <c r="E15" s="1"/>
      <c r="F15" s="1"/>
      <c r="G15" s="42" t="s">
        <v>136</v>
      </c>
      <c r="H15" s="40" t="s">
        <v>137</v>
      </c>
    </row>
    <row r="16" spans="1:8" x14ac:dyDescent="0.3">
      <c r="A16" s="1"/>
      <c r="B16" s="1"/>
      <c r="C16" s="1"/>
      <c r="D16" s="1"/>
      <c r="E16" s="1"/>
      <c r="F16" s="1"/>
      <c r="G16" s="42" t="s">
        <v>138</v>
      </c>
      <c r="H16" s="40" t="s">
        <v>139</v>
      </c>
    </row>
    <row r="17" spans="1:8" x14ac:dyDescent="0.3">
      <c r="A17" s="1"/>
      <c r="B17" s="1"/>
      <c r="C17" s="1"/>
      <c r="D17" s="1"/>
      <c r="E17" s="1"/>
      <c r="F17" s="1"/>
      <c r="G17" s="42" t="s">
        <v>129</v>
      </c>
      <c r="H17" s="40" t="s">
        <v>140</v>
      </c>
    </row>
    <row r="18" spans="1:8" x14ac:dyDescent="0.3">
      <c r="A18" s="1"/>
      <c r="B18" s="1"/>
      <c r="C18" s="1"/>
      <c r="D18" s="1"/>
      <c r="E18" s="1"/>
      <c r="F18" s="1"/>
      <c r="G18" s="42" t="s">
        <v>141</v>
      </c>
      <c r="H18" s="40" t="s">
        <v>142</v>
      </c>
    </row>
    <row r="19" spans="1:8" x14ac:dyDescent="0.3">
      <c r="A19" s="1"/>
      <c r="B19" s="1"/>
      <c r="C19" s="1"/>
      <c r="D19" s="1"/>
      <c r="E19" s="1"/>
      <c r="F19" s="1"/>
      <c r="G19" s="42" t="s">
        <v>143</v>
      </c>
      <c r="H19" s="40" t="s">
        <v>144</v>
      </c>
    </row>
    <row r="20" spans="1:8" x14ac:dyDescent="0.3">
      <c r="A20" s="1"/>
      <c r="B20" s="1"/>
      <c r="C20" s="1"/>
      <c r="D20" s="1"/>
      <c r="E20" s="1"/>
      <c r="F20" s="1"/>
      <c r="G20" s="42" t="s">
        <v>145</v>
      </c>
      <c r="H20" s="40" t="s">
        <v>146</v>
      </c>
    </row>
    <row r="21" spans="1:8" x14ac:dyDescent="0.3">
      <c r="A21" s="1"/>
      <c r="B21" s="1"/>
      <c r="C21" s="1"/>
      <c r="D21" s="1"/>
      <c r="E21" s="1"/>
      <c r="F21" s="1"/>
      <c r="G21" s="42" t="s">
        <v>147</v>
      </c>
      <c r="H21" s="40" t="s">
        <v>148</v>
      </c>
    </row>
    <row r="22" spans="1:8" x14ac:dyDescent="0.3">
      <c r="A22" s="1"/>
      <c r="B22" s="1"/>
      <c r="C22" s="1"/>
      <c r="D22" s="1"/>
      <c r="E22" s="1"/>
      <c r="F22" s="1"/>
      <c r="G22" s="42" t="s">
        <v>149</v>
      </c>
      <c r="H22" s="40" t="s">
        <v>150</v>
      </c>
    </row>
    <row r="23" spans="1:8" x14ac:dyDescent="0.3">
      <c r="A23" s="1"/>
      <c r="B23" s="1"/>
      <c r="C23" s="1"/>
      <c r="D23" s="1"/>
      <c r="E23" s="1"/>
      <c r="F23" s="1"/>
      <c r="G23" s="42" t="s">
        <v>151</v>
      </c>
      <c r="H23" s="40" t="s">
        <v>152</v>
      </c>
    </row>
    <row r="24" spans="1:8" x14ac:dyDescent="0.3">
      <c r="A24" s="1"/>
      <c r="B24" s="1"/>
      <c r="C24" s="1"/>
      <c r="D24" s="1"/>
      <c r="E24" s="1"/>
      <c r="F24" s="1"/>
      <c r="G24" s="42" t="s">
        <v>153</v>
      </c>
      <c r="H24" s="40" t="s">
        <v>154</v>
      </c>
    </row>
    <row r="25" spans="1:8" x14ac:dyDescent="0.3">
      <c r="A25" s="1"/>
      <c r="B25" s="1"/>
      <c r="C25" s="1"/>
      <c r="D25" s="1"/>
      <c r="E25" s="1"/>
      <c r="F25" s="1"/>
      <c r="G25" s="42" t="s">
        <v>155</v>
      </c>
      <c r="H25" s="40" t="s">
        <v>156</v>
      </c>
    </row>
    <row r="26" spans="1:8" x14ac:dyDescent="0.3">
      <c r="A26" s="1"/>
      <c r="B26" s="1"/>
      <c r="C26" s="1"/>
      <c r="D26" s="1"/>
      <c r="E26" s="1"/>
      <c r="F26" s="1"/>
      <c r="G26" s="42" t="s">
        <v>157</v>
      </c>
      <c r="H26" s="40" t="s">
        <v>158</v>
      </c>
    </row>
    <row r="27" spans="1:8" x14ac:dyDescent="0.3">
      <c r="A27" s="1"/>
      <c r="B27" s="1"/>
      <c r="C27" s="1"/>
      <c r="D27" s="1"/>
      <c r="E27" s="1"/>
      <c r="F27" s="1"/>
      <c r="G27" s="42" t="s">
        <v>159</v>
      </c>
      <c r="H27" s="40" t="s">
        <v>160</v>
      </c>
    </row>
  </sheetData>
  <dataValidations count="1">
    <dataValidation type="list" allowBlank="1" showInputMessage="1" showErrorMessage="1" sqref="B7" xr:uid="{21D73CD1-63A4-4D6A-892F-848056A5A6FC}">
      <formula1>$G$6:$H$6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65D3-77A9-4716-91DB-FE0689DC207D}">
  <dimension ref="A1:L20"/>
  <sheetViews>
    <sheetView workbookViewId="0">
      <selection activeCell="H16" sqref="H16"/>
    </sheetView>
  </sheetViews>
  <sheetFormatPr defaultRowHeight="14.4" x14ac:dyDescent="0.3"/>
  <cols>
    <col min="1" max="1" width="3.77734375" customWidth="1"/>
    <col min="2" max="2" width="22.109375" customWidth="1"/>
    <col min="3" max="3" width="13.5546875" customWidth="1"/>
    <col min="4" max="4" width="10.88671875" customWidth="1"/>
    <col min="5" max="5" width="14.109375" customWidth="1"/>
    <col min="6" max="6" width="12.5546875" customWidth="1"/>
    <col min="7" max="7" width="11.88671875" customWidth="1"/>
    <col min="8" max="8" width="15.109375" customWidth="1"/>
    <col min="9" max="9" width="16" customWidth="1"/>
    <col min="10" max="10" width="14.88671875" customWidth="1"/>
    <col min="11" max="11" width="14.33203125" customWidth="1"/>
    <col min="12" max="12" width="14" customWidth="1"/>
  </cols>
  <sheetData>
    <row r="1" spans="1:12" x14ac:dyDescent="0.3">
      <c r="A1" s="54"/>
      <c r="B1" s="54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43"/>
      <c r="B2" s="44" t="s">
        <v>161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">
      <c r="A3" s="43"/>
      <c r="B3" s="45" t="s">
        <v>1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3">
      <c r="A4" s="43"/>
      <c r="B4" s="45" t="s">
        <v>162</v>
      </c>
      <c r="C4" s="46" t="s">
        <v>163</v>
      </c>
      <c r="D4" s="46" t="s">
        <v>164</v>
      </c>
      <c r="E4" s="46" t="s">
        <v>99</v>
      </c>
      <c r="F4" s="46" t="s">
        <v>165</v>
      </c>
      <c r="G4" s="46" t="s">
        <v>166</v>
      </c>
      <c r="H4" s="46" t="s">
        <v>167</v>
      </c>
      <c r="I4" s="46" t="s">
        <v>168</v>
      </c>
      <c r="J4" s="46" t="s">
        <v>169</v>
      </c>
      <c r="K4" s="46" t="s">
        <v>170</v>
      </c>
      <c r="L4" s="46" t="s">
        <v>171</v>
      </c>
    </row>
    <row r="5" spans="1:12" x14ac:dyDescent="0.3">
      <c r="A5" s="43"/>
      <c r="B5" s="45" t="s">
        <v>172</v>
      </c>
      <c r="C5" s="46" t="s">
        <v>102</v>
      </c>
      <c r="D5" s="46" t="s">
        <v>104</v>
      </c>
      <c r="E5" s="46" t="s">
        <v>173</v>
      </c>
      <c r="F5" s="46" t="s">
        <v>174</v>
      </c>
      <c r="G5" s="46" t="s">
        <v>102</v>
      </c>
      <c r="H5" s="46" t="s">
        <v>104</v>
      </c>
      <c r="I5" s="46" t="s">
        <v>173</v>
      </c>
      <c r="J5" s="46" t="s">
        <v>174</v>
      </c>
      <c r="K5" s="46" t="s">
        <v>102</v>
      </c>
      <c r="L5" s="46" t="s">
        <v>104</v>
      </c>
    </row>
    <row r="6" spans="1:12" x14ac:dyDescent="0.3">
      <c r="A6" s="43"/>
      <c r="B6" s="45" t="s">
        <v>4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3">
      <c r="A7" s="43"/>
      <c r="B7" s="45" t="s">
        <v>175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3">
      <c r="A8" s="43"/>
      <c r="B8" s="45" t="s">
        <v>176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3">
      <c r="A9" s="54"/>
      <c r="B9" s="54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3">
      <c r="A10" s="36">
        <v>1</v>
      </c>
      <c r="B10" s="44" t="s">
        <v>177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">
      <c r="A11" s="53"/>
      <c r="B11" s="53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3">
      <c r="A12" s="36"/>
      <c r="B12" s="43" t="s">
        <v>119</v>
      </c>
      <c r="C12" s="47" t="str">
        <f>HLOOKUP(102,B3:L8,MATCH("department",B3:B8,0),TRUE)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3">
      <c r="A13" s="53"/>
      <c r="B13" s="53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3">
      <c r="A14" s="36">
        <v>2</v>
      </c>
      <c r="B14" s="44" t="s">
        <v>178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3">
      <c r="A15" s="53"/>
      <c r="B15" s="53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3">
      <c r="A16" s="36"/>
      <c r="B16" s="43" t="s">
        <v>119</v>
      </c>
      <c r="C16" s="47">
        <f>HLOOKUP(105,B3:L8,MATCH("salary",B3:B8,0),TRUE)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3">
      <c r="A17" s="53"/>
      <c r="B17" s="5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3">
      <c r="A18" s="53"/>
      <c r="B18" s="5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3">
      <c r="A19" s="36">
        <v>3</v>
      </c>
      <c r="B19" s="44" t="s">
        <v>179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3">
      <c r="A20" s="36"/>
      <c r="B20" s="36" t="s">
        <v>119</v>
      </c>
      <c r="C20" s="47">
        <f>HLOOKUP(107,B3:L8,MATCH("total pay",B3:B8,0),TRUE)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</sheetData>
  <mergeCells count="7">
    <mergeCell ref="A18:B18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F74D-B496-4623-A2B3-8568E8D0CA3B}">
  <dimension ref="A1:H21"/>
  <sheetViews>
    <sheetView workbookViewId="0">
      <selection activeCell="H17" sqref="H17"/>
    </sheetView>
  </sheetViews>
  <sheetFormatPr defaultRowHeight="14.4" x14ac:dyDescent="0.3"/>
  <cols>
    <col min="2" max="2" width="13.5546875" customWidth="1"/>
    <col min="3" max="3" width="15.88671875" customWidth="1"/>
    <col min="4" max="4" width="13.5546875" customWidth="1"/>
    <col min="5" max="5" width="15.5546875" customWidth="1"/>
    <col min="7" max="7" width="5.21875" customWidth="1"/>
    <col min="8" max="8" width="13.88671875" customWidth="1"/>
  </cols>
  <sheetData>
    <row r="1" spans="1:8" x14ac:dyDescent="0.3">
      <c r="A1" s="55"/>
      <c r="B1" s="57" t="s">
        <v>180</v>
      </c>
      <c r="C1" s="57" t="s">
        <v>181</v>
      </c>
      <c r="D1" s="57" t="s">
        <v>182</v>
      </c>
      <c r="E1" s="57" t="s">
        <v>183</v>
      </c>
      <c r="F1" s="55"/>
      <c r="G1" s="55"/>
      <c r="H1" s="55"/>
    </row>
    <row r="2" spans="1:8" x14ac:dyDescent="0.3">
      <c r="A2" s="55"/>
      <c r="B2" s="58">
        <v>1</v>
      </c>
      <c r="C2" s="59">
        <v>8000</v>
      </c>
      <c r="D2" s="58" t="s">
        <v>184</v>
      </c>
      <c r="E2" s="58">
        <v>10</v>
      </c>
      <c r="F2" s="55"/>
      <c r="G2" s="55"/>
      <c r="H2" s="55"/>
    </row>
    <row r="3" spans="1:8" x14ac:dyDescent="0.3">
      <c r="A3" s="55"/>
      <c r="B3" s="58">
        <v>2</v>
      </c>
      <c r="C3" s="59">
        <v>11000</v>
      </c>
      <c r="D3" s="58" t="s">
        <v>184</v>
      </c>
      <c r="E3" s="58">
        <v>9</v>
      </c>
      <c r="F3" s="55"/>
      <c r="G3" s="55"/>
      <c r="H3" s="55"/>
    </row>
    <row r="4" spans="1:8" x14ac:dyDescent="0.3">
      <c r="A4" s="55"/>
      <c r="B4" s="58">
        <v>3</v>
      </c>
      <c r="C4" s="59">
        <v>6000</v>
      </c>
      <c r="D4" s="58" t="s">
        <v>185</v>
      </c>
      <c r="E4" s="58">
        <v>5</v>
      </c>
      <c r="F4" s="55"/>
      <c r="G4" s="55"/>
      <c r="H4" s="55"/>
    </row>
    <row r="5" spans="1:8" x14ac:dyDescent="0.3">
      <c r="A5" s="55"/>
      <c r="B5" s="58">
        <v>4</v>
      </c>
      <c r="C5" s="59">
        <v>15000</v>
      </c>
      <c r="D5" s="58" t="s">
        <v>184</v>
      </c>
      <c r="E5" s="58">
        <v>10</v>
      </c>
      <c r="F5" s="55"/>
      <c r="G5" s="55"/>
      <c r="H5" s="55"/>
    </row>
    <row r="6" spans="1:8" x14ac:dyDescent="0.3">
      <c r="A6" s="55"/>
      <c r="B6" s="58">
        <v>5</v>
      </c>
      <c r="C6" s="59">
        <v>10000</v>
      </c>
      <c r="D6" s="58" t="s">
        <v>185</v>
      </c>
      <c r="E6" s="58">
        <v>2</v>
      </c>
      <c r="F6" s="55"/>
      <c r="G6" s="55"/>
      <c r="H6" s="55"/>
    </row>
    <row r="7" spans="1:8" x14ac:dyDescent="0.3">
      <c r="A7" s="55"/>
      <c r="B7" s="58">
        <v>6</v>
      </c>
      <c r="C7" s="59">
        <v>15000</v>
      </c>
      <c r="D7" s="58" t="s">
        <v>184</v>
      </c>
      <c r="E7" s="58">
        <v>5</v>
      </c>
      <c r="F7" s="55"/>
      <c r="G7" s="55"/>
      <c r="H7" s="55"/>
    </row>
    <row r="8" spans="1:8" x14ac:dyDescent="0.3">
      <c r="A8" s="55"/>
      <c r="B8" s="58">
        <v>7</v>
      </c>
      <c r="C8" s="59">
        <v>13000</v>
      </c>
      <c r="D8" s="58" t="s">
        <v>184</v>
      </c>
      <c r="E8" s="58">
        <v>999</v>
      </c>
      <c r="F8" s="55"/>
      <c r="G8" s="55"/>
      <c r="H8" s="55"/>
    </row>
    <row r="9" spans="1:8" x14ac:dyDescent="0.3">
      <c r="A9" s="55"/>
      <c r="B9" s="58">
        <v>8</v>
      </c>
      <c r="C9" s="59">
        <v>8000</v>
      </c>
      <c r="D9" s="58" t="s">
        <v>184</v>
      </c>
      <c r="E9" s="58">
        <v>2</v>
      </c>
      <c r="F9" s="55"/>
      <c r="G9" s="55"/>
      <c r="H9" s="55"/>
    </row>
    <row r="10" spans="1:8" x14ac:dyDescent="0.3">
      <c r="A10" s="55"/>
      <c r="B10" s="58">
        <v>9</v>
      </c>
      <c r="C10" s="59">
        <v>11000</v>
      </c>
      <c r="D10" s="58" t="s">
        <v>185</v>
      </c>
      <c r="E10" s="58">
        <v>5</v>
      </c>
      <c r="F10" s="55"/>
      <c r="G10" s="55"/>
      <c r="H10" s="55"/>
    </row>
    <row r="11" spans="1:8" x14ac:dyDescent="0.3">
      <c r="A11" s="55"/>
      <c r="B11" s="58">
        <v>10</v>
      </c>
      <c r="C11" s="59">
        <v>9000</v>
      </c>
      <c r="D11" s="58" t="s">
        <v>184</v>
      </c>
      <c r="E11" s="58">
        <v>6</v>
      </c>
      <c r="F11" s="55"/>
      <c r="G11" s="55"/>
      <c r="H11" s="55"/>
    </row>
    <row r="12" spans="1:8" x14ac:dyDescent="0.3">
      <c r="A12" s="49"/>
      <c r="B12" s="49"/>
      <c r="C12" s="55"/>
      <c r="D12" s="55"/>
      <c r="E12" s="55"/>
      <c r="F12" s="55"/>
      <c r="G12" s="55"/>
      <c r="H12" s="55"/>
    </row>
    <row r="13" spans="1:8" x14ac:dyDescent="0.3">
      <c r="A13" s="49"/>
      <c r="B13" s="49"/>
      <c r="C13" s="55"/>
      <c r="D13" s="55"/>
      <c r="E13" s="55"/>
      <c r="F13" s="55"/>
      <c r="G13" s="55"/>
      <c r="H13" s="55"/>
    </row>
    <row r="14" spans="1:8" ht="15" thickBot="1" x14ac:dyDescent="0.35">
      <c r="A14" s="55"/>
      <c r="B14" s="56" t="s">
        <v>186</v>
      </c>
      <c r="C14" s="55"/>
      <c r="D14" s="55"/>
      <c r="E14" s="55"/>
      <c r="F14" s="55"/>
      <c r="G14" s="55"/>
      <c r="H14" s="55"/>
    </row>
    <row r="15" spans="1:8" ht="15" thickBot="1" x14ac:dyDescent="0.35">
      <c r="A15" s="55">
        <v>1</v>
      </c>
      <c r="B15" s="55" t="s">
        <v>187</v>
      </c>
      <c r="C15" s="55"/>
      <c r="D15" s="55"/>
      <c r="E15" s="55"/>
      <c r="F15" s="55"/>
      <c r="G15" s="55"/>
      <c r="H15" s="60">
        <f>SUMIF(D1:D11,D3,C1:C11)</f>
        <v>79000</v>
      </c>
    </row>
    <row r="16" spans="1:8" ht="15" thickBot="1" x14ac:dyDescent="0.35">
      <c r="A16" s="55">
        <v>2</v>
      </c>
      <c r="B16" s="55" t="s">
        <v>188</v>
      </c>
      <c r="C16" s="55"/>
      <c r="D16" s="55"/>
      <c r="E16" s="55"/>
      <c r="F16" s="55"/>
      <c r="G16" s="55"/>
      <c r="H16" s="60">
        <f>SUMIF(D1:D11,D4,C1:C11)</f>
        <v>27000</v>
      </c>
    </row>
    <row r="17" spans="1:8" ht="15" thickBot="1" x14ac:dyDescent="0.35">
      <c r="A17" s="49"/>
      <c r="B17" s="49"/>
      <c r="C17" s="55"/>
      <c r="D17" s="55"/>
      <c r="E17" s="55"/>
      <c r="F17" s="55"/>
      <c r="G17" s="55"/>
      <c r="H17" s="55"/>
    </row>
    <row r="18" spans="1:8" ht="15" thickBot="1" x14ac:dyDescent="0.35">
      <c r="A18" s="55">
        <v>3</v>
      </c>
      <c r="B18" s="55" t="s">
        <v>189</v>
      </c>
      <c r="C18" s="55"/>
      <c r="D18" s="55"/>
      <c r="E18" s="55"/>
      <c r="F18" s="55"/>
      <c r="G18" s="55"/>
      <c r="H18" s="60">
        <f>SUMIF(C1:C11,"&gt;=10000",E1:E11)</f>
        <v>1030</v>
      </c>
    </row>
    <row r="19" spans="1:8" ht="15" thickBot="1" x14ac:dyDescent="0.35">
      <c r="A19" s="49"/>
      <c r="B19" s="49"/>
      <c r="C19" s="55"/>
      <c r="D19" s="55"/>
      <c r="E19" s="55"/>
      <c r="F19" s="55"/>
      <c r="G19" s="55"/>
      <c r="H19" s="55"/>
    </row>
    <row r="20" spans="1:8" ht="15" thickBot="1" x14ac:dyDescent="0.35">
      <c r="A20" s="55">
        <v>4</v>
      </c>
      <c r="B20" s="55" t="s">
        <v>190</v>
      </c>
      <c r="C20" s="55"/>
      <c r="D20" s="55"/>
      <c r="E20" s="55"/>
      <c r="F20" s="55"/>
      <c r="G20" s="55"/>
      <c r="H20" s="60">
        <f>SUMIF(C1:C11,"&gt;=10000",C1:C11)</f>
        <v>75000</v>
      </c>
    </row>
    <row r="21" spans="1:8" ht="15" thickBot="1" x14ac:dyDescent="0.35">
      <c r="A21" s="55">
        <v>5</v>
      </c>
      <c r="B21" s="55" t="s">
        <v>191</v>
      </c>
      <c r="C21" s="55"/>
      <c r="D21" s="55"/>
      <c r="E21" s="55"/>
      <c r="F21" s="55"/>
      <c r="G21" s="55"/>
      <c r="H21" s="60">
        <f>SUMIF(C1:C11,"&lt;9500",C1:C11)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ED13-5483-440F-914D-5770431EA1D0}">
  <dimension ref="A1:H24"/>
  <sheetViews>
    <sheetView workbookViewId="0">
      <selection activeCell="C24" sqref="C24:D24"/>
    </sheetView>
  </sheetViews>
  <sheetFormatPr defaultRowHeight="14.4" x14ac:dyDescent="0.3"/>
  <cols>
    <col min="2" max="2" width="79.21875" customWidth="1"/>
    <col min="3" max="3" width="11.109375" customWidth="1"/>
    <col min="5" max="5" width="13.21875" customWidth="1"/>
    <col min="7" max="7" width="14" customWidth="1"/>
  </cols>
  <sheetData>
    <row r="1" spans="1:8" x14ac:dyDescent="0.3">
      <c r="A1" s="65"/>
      <c r="B1" s="65"/>
      <c r="C1" s="71"/>
      <c r="D1" s="71"/>
      <c r="E1" s="65"/>
      <c r="F1" s="71"/>
      <c r="G1" s="71"/>
      <c r="H1" s="65"/>
    </row>
    <row r="2" spans="1:8" x14ac:dyDescent="0.3">
      <c r="A2" s="65"/>
      <c r="B2" s="66" t="s">
        <v>192</v>
      </c>
      <c r="C2" s="66" t="s">
        <v>193</v>
      </c>
      <c r="D2" s="66" t="s">
        <v>194</v>
      </c>
      <c r="E2" s="66" t="s">
        <v>195</v>
      </c>
      <c r="F2" s="66" t="s">
        <v>196</v>
      </c>
      <c r="G2" s="66" t="s">
        <v>197</v>
      </c>
      <c r="H2" s="65"/>
    </row>
    <row r="3" spans="1:8" x14ac:dyDescent="0.3">
      <c r="A3" s="65"/>
      <c r="B3" s="67" t="s">
        <v>198</v>
      </c>
      <c r="C3" s="67">
        <v>5</v>
      </c>
      <c r="D3" s="67" t="s">
        <v>199</v>
      </c>
      <c r="E3" s="67">
        <v>15</v>
      </c>
      <c r="F3" s="67">
        <v>500</v>
      </c>
      <c r="G3" s="67">
        <v>7500</v>
      </c>
      <c r="H3" s="65"/>
    </row>
    <row r="4" spans="1:8" x14ac:dyDescent="0.3">
      <c r="A4" s="65"/>
      <c r="B4" s="67" t="s">
        <v>200</v>
      </c>
      <c r="C4" s="67">
        <v>4</v>
      </c>
      <c r="D4" s="67" t="s">
        <v>199</v>
      </c>
      <c r="E4" s="67">
        <v>10</v>
      </c>
      <c r="F4" s="67">
        <v>800</v>
      </c>
      <c r="G4" s="67">
        <v>8000</v>
      </c>
      <c r="H4" s="65"/>
    </row>
    <row r="5" spans="1:8" x14ac:dyDescent="0.3">
      <c r="A5" s="65"/>
      <c r="B5" s="67" t="s">
        <v>201</v>
      </c>
      <c r="C5" s="67">
        <v>3</v>
      </c>
      <c r="D5" s="67" t="s">
        <v>202</v>
      </c>
      <c r="E5" s="67">
        <v>20</v>
      </c>
      <c r="F5" s="67">
        <v>400</v>
      </c>
      <c r="G5" s="67">
        <v>8000</v>
      </c>
      <c r="H5" s="65"/>
    </row>
    <row r="6" spans="1:8" x14ac:dyDescent="0.3">
      <c r="A6" s="65"/>
      <c r="B6" s="67" t="s">
        <v>203</v>
      </c>
      <c r="C6" s="67">
        <v>4</v>
      </c>
      <c r="D6" s="67" t="s">
        <v>199</v>
      </c>
      <c r="E6" s="67">
        <v>12</v>
      </c>
      <c r="F6" s="67">
        <v>1000</v>
      </c>
      <c r="G6" s="67">
        <v>12000</v>
      </c>
      <c r="H6" s="65"/>
    </row>
    <row r="7" spans="1:8" x14ac:dyDescent="0.3">
      <c r="A7" s="65"/>
      <c r="B7" s="67" t="s">
        <v>204</v>
      </c>
      <c r="C7" s="67">
        <v>5</v>
      </c>
      <c r="D7" s="67" t="s">
        <v>199</v>
      </c>
      <c r="E7" s="67">
        <v>14</v>
      </c>
      <c r="F7" s="67">
        <v>1500</v>
      </c>
      <c r="G7" s="67">
        <v>21000</v>
      </c>
      <c r="H7" s="65"/>
    </row>
    <row r="8" spans="1:8" x14ac:dyDescent="0.3">
      <c r="A8" s="65"/>
      <c r="B8" s="67" t="s">
        <v>205</v>
      </c>
      <c r="C8" s="67">
        <v>4</v>
      </c>
      <c r="D8" s="67" t="s">
        <v>206</v>
      </c>
      <c r="E8" s="67">
        <v>18</v>
      </c>
      <c r="F8" s="67">
        <v>600</v>
      </c>
      <c r="G8" s="67">
        <v>10800</v>
      </c>
      <c r="H8" s="65"/>
    </row>
    <row r="9" spans="1:8" x14ac:dyDescent="0.3">
      <c r="A9" s="65"/>
      <c r="B9" s="65"/>
      <c r="C9" s="72"/>
      <c r="D9" s="72"/>
      <c r="E9" s="65"/>
      <c r="F9" s="72"/>
      <c r="G9" s="72"/>
      <c r="H9" s="65"/>
    </row>
    <row r="10" spans="1:8" x14ac:dyDescent="0.3">
      <c r="A10" s="65">
        <v>1</v>
      </c>
      <c r="B10" s="68" t="s">
        <v>207</v>
      </c>
      <c r="C10" s="61"/>
      <c r="D10" s="61"/>
      <c r="E10" s="65"/>
      <c r="F10" s="61"/>
      <c r="G10" s="61"/>
      <c r="H10" s="65"/>
    </row>
    <row r="11" spans="1:8" x14ac:dyDescent="0.3">
      <c r="A11" s="65"/>
      <c r="B11" s="65"/>
      <c r="C11" s="70" t="s">
        <v>118</v>
      </c>
      <c r="D11" s="70"/>
      <c r="E11" s="65"/>
      <c r="F11" s="61"/>
      <c r="G11" s="61"/>
      <c r="H11" s="65"/>
    </row>
    <row r="12" spans="1:8" x14ac:dyDescent="0.3">
      <c r="A12" s="65"/>
      <c r="B12" s="63" t="s">
        <v>119</v>
      </c>
      <c r="C12" s="64">
        <f>SUMIFS(G2:G8,C2:C8,C3,D2:D8,D4)</f>
        <v>28500</v>
      </c>
      <c r="D12" s="65"/>
      <c r="E12" s="65"/>
      <c r="F12" s="61"/>
      <c r="G12" s="61"/>
      <c r="H12" s="65"/>
    </row>
    <row r="13" spans="1:8" x14ac:dyDescent="0.3">
      <c r="A13" s="65"/>
      <c r="B13" s="65"/>
      <c r="C13" s="62"/>
      <c r="D13" s="62"/>
      <c r="E13" s="65"/>
      <c r="F13" s="61"/>
      <c r="G13" s="61"/>
      <c r="H13" s="65"/>
    </row>
    <row r="14" spans="1:8" x14ac:dyDescent="0.3">
      <c r="A14" s="65"/>
      <c r="B14" s="69"/>
      <c r="C14" s="69"/>
      <c r="D14" s="69"/>
      <c r="E14" s="69"/>
      <c r="F14" s="69"/>
      <c r="G14" s="69"/>
      <c r="H14" s="69"/>
    </row>
    <row r="15" spans="1:8" x14ac:dyDescent="0.3">
      <c r="A15" s="65">
        <v>2</v>
      </c>
      <c r="B15" s="68" t="s">
        <v>208</v>
      </c>
      <c r="C15" s="61"/>
      <c r="D15" s="61"/>
      <c r="E15" s="65"/>
      <c r="F15" s="61"/>
      <c r="G15" s="61"/>
      <c r="H15" s="65"/>
    </row>
    <row r="16" spans="1:8" x14ac:dyDescent="0.3">
      <c r="A16" s="65"/>
      <c r="B16" s="65"/>
      <c r="C16" s="61"/>
      <c r="D16" s="61"/>
      <c r="E16" s="65"/>
      <c r="F16" s="61"/>
      <c r="G16" s="61"/>
      <c r="H16" s="65"/>
    </row>
    <row r="17" spans="1:8" x14ac:dyDescent="0.3">
      <c r="A17" s="65"/>
      <c r="B17" s="65"/>
      <c r="C17" s="70" t="s">
        <v>118</v>
      </c>
      <c r="D17" s="70"/>
      <c r="E17" s="65"/>
      <c r="F17" s="61"/>
      <c r="G17" s="61"/>
      <c r="H17" s="65"/>
    </row>
    <row r="18" spans="1:8" x14ac:dyDescent="0.3">
      <c r="A18" s="65"/>
      <c r="B18" s="63" t="s">
        <v>119</v>
      </c>
      <c r="C18" s="64">
        <f>SUMIFS(G2:G8,C2:C8,"&gt;=4",D2:D8,D3)</f>
        <v>48500</v>
      </c>
      <c r="D18" s="65"/>
      <c r="E18" s="65"/>
      <c r="F18" s="61"/>
      <c r="G18" s="61"/>
      <c r="H18" s="65"/>
    </row>
    <row r="19" spans="1:8" x14ac:dyDescent="0.3">
      <c r="A19" s="65"/>
      <c r="B19" s="65"/>
      <c r="C19" s="61"/>
      <c r="D19" s="61"/>
      <c r="E19" s="65"/>
      <c r="F19" s="61"/>
      <c r="G19" s="61"/>
      <c r="H19" s="65"/>
    </row>
    <row r="20" spans="1:8" x14ac:dyDescent="0.3">
      <c r="A20" s="65"/>
      <c r="B20" s="65"/>
      <c r="C20" s="62"/>
      <c r="D20" s="62"/>
      <c r="E20" s="65"/>
      <c r="F20" s="61"/>
      <c r="G20" s="61"/>
      <c r="H20" s="65"/>
    </row>
    <row r="21" spans="1:8" x14ac:dyDescent="0.3">
      <c r="A21" s="65">
        <v>3</v>
      </c>
      <c r="B21" s="68" t="s">
        <v>209</v>
      </c>
      <c r="C21" s="61"/>
      <c r="D21" s="61"/>
      <c r="E21" s="65"/>
      <c r="F21" s="61"/>
      <c r="G21" s="61"/>
      <c r="H21" s="65"/>
    </row>
    <row r="22" spans="1:8" x14ac:dyDescent="0.3">
      <c r="A22" s="65"/>
      <c r="B22" s="65"/>
      <c r="C22" s="70" t="s">
        <v>118</v>
      </c>
      <c r="D22" s="70"/>
      <c r="E22" s="65"/>
      <c r="F22" s="61"/>
      <c r="G22" s="61"/>
      <c r="H22" s="65"/>
    </row>
    <row r="23" spans="1:8" x14ac:dyDescent="0.3">
      <c r="A23" s="65"/>
      <c r="B23" s="63" t="s">
        <v>119</v>
      </c>
      <c r="C23" s="64">
        <f>SUMIFS(E2:E8,C2:C8,"&gt;=4",F2:F8,"&gt;=800")</f>
        <v>36</v>
      </c>
      <c r="D23" s="65"/>
      <c r="E23" s="65"/>
      <c r="F23" s="61"/>
      <c r="G23" s="61"/>
      <c r="H23" s="65"/>
    </row>
    <row r="24" spans="1:8" x14ac:dyDescent="0.3">
      <c r="A24" s="65"/>
      <c r="B24" s="65"/>
      <c r="C24" s="61"/>
      <c r="D24" s="61"/>
      <c r="E24" s="65"/>
      <c r="F24" s="61"/>
      <c r="G24" s="61"/>
      <c r="H24" s="65"/>
    </row>
  </sheetData>
  <mergeCells count="29">
    <mergeCell ref="C10:D10"/>
    <mergeCell ref="F10:G10"/>
    <mergeCell ref="C1:D1"/>
    <mergeCell ref="F1:G1"/>
    <mergeCell ref="C9:D9"/>
    <mergeCell ref="F9:G9"/>
    <mergeCell ref="C19:D19"/>
    <mergeCell ref="F19:G19"/>
    <mergeCell ref="C11:D11"/>
    <mergeCell ref="F11:G11"/>
    <mergeCell ref="F12:G12"/>
    <mergeCell ref="C13:D13"/>
    <mergeCell ref="F13:G13"/>
    <mergeCell ref="C15:D15"/>
    <mergeCell ref="F15:G15"/>
    <mergeCell ref="C16:D16"/>
    <mergeCell ref="F16:G16"/>
    <mergeCell ref="C17:D17"/>
    <mergeCell ref="F17:G17"/>
    <mergeCell ref="F18:G18"/>
    <mergeCell ref="F23:G23"/>
    <mergeCell ref="C24:D24"/>
    <mergeCell ref="F24:G24"/>
    <mergeCell ref="C20:D20"/>
    <mergeCell ref="F20:G20"/>
    <mergeCell ref="C21:D21"/>
    <mergeCell ref="F21:G21"/>
    <mergeCell ref="C22:D22"/>
    <mergeCell ref="F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Jaseem VT</dc:creator>
  <cp:lastModifiedBy>Muhammed Jaseem VT</cp:lastModifiedBy>
  <dcterms:created xsi:type="dcterms:W3CDTF">2025-07-18T15:28:16Z</dcterms:created>
  <dcterms:modified xsi:type="dcterms:W3CDTF">2025-07-19T09:17:35Z</dcterms:modified>
</cp:coreProperties>
</file>