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olentino\Documents\test\Kicad\Projects\FM_Disturber\01-Simulation\"/>
    </mc:Choice>
  </mc:AlternateContent>
  <bookViews>
    <workbookView xWindow="0" yWindow="0" windowWidth="25200" windowHeight="11985" activeTab="1"/>
  </bookViews>
  <sheets>
    <sheet name="2N3904_Characteristic" sheetId="1" r:id="rId1"/>
    <sheet name="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6" i="2" s="1"/>
  <c r="B22" i="2"/>
  <c r="B18" i="2"/>
  <c r="B19" i="2" s="1"/>
  <c r="B6" i="2"/>
  <c r="B5" i="2" s="1"/>
  <c r="B10" i="2" s="1"/>
  <c r="B3" i="2"/>
  <c r="B8" i="2" s="1"/>
  <c r="B14" i="2" l="1"/>
  <c r="B15" i="2" s="1"/>
  <c r="B11" i="2" s="1"/>
</calcChain>
</file>

<file path=xl/sharedStrings.xml><?xml version="1.0" encoding="utf-8"?>
<sst xmlns="http://schemas.openxmlformats.org/spreadsheetml/2006/main" count="35" uniqueCount="33">
  <si>
    <t>2N3904</t>
  </si>
  <si>
    <t>Gain</t>
  </si>
  <si>
    <t>Gain vs Temp</t>
  </si>
  <si>
    <t>VCC</t>
  </si>
  <si>
    <t>Vc</t>
  </si>
  <si>
    <t>Vth</t>
  </si>
  <si>
    <t>Rth</t>
  </si>
  <si>
    <t>Ic</t>
  </si>
  <si>
    <t>Vbe</t>
  </si>
  <si>
    <t>RC</t>
  </si>
  <si>
    <t>RE</t>
  </si>
  <si>
    <t>RB1</t>
  </si>
  <si>
    <t>RB</t>
  </si>
  <si>
    <t>RB2</t>
  </si>
  <si>
    <t>Ib</t>
  </si>
  <si>
    <t>Vre</t>
  </si>
  <si>
    <t>Calc</t>
  </si>
  <si>
    <t>Standard</t>
  </si>
  <si>
    <t>f_start</t>
  </si>
  <si>
    <t>TV broadcast</t>
  </si>
  <si>
    <t>76-88 MHz</t>
  </si>
  <si>
    <t>Radio</t>
  </si>
  <si>
    <t>88-108MHz</t>
  </si>
  <si>
    <t>XC</t>
  </si>
  <si>
    <t>Ce</t>
  </si>
  <si>
    <t>(Measured)</t>
  </si>
  <si>
    <t>R_in_amp</t>
  </si>
  <si>
    <t>Cc_in</t>
  </si>
  <si>
    <t>LC Tank</t>
  </si>
  <si>
    <t>C_total</t>
  </si>
  <si>
    <t>L</t>
  </si>
  <si>
    <t>C1,C2</t>
  </si>
  <si>
    <t>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</si>
</sst>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11" fontId="0" fillId="0" borderId="0" xfId="0" applyNumberFormat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</xdr:row>
      <xdr:rowOff>0</xdr:rowOff>
    </xdr:from>
    <xdr:to>
      <xdr:col>12</xdr:col>
      <xdr:colOff>833956</xdr:colOff>
      <xdr:row>42</xdr:row>
      <xdr:rowOff>105928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723900"/>
          <a:ext cx="7530031" cy="6982978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4</xdr:row>
      <xdr:rowOff>0</xdr:rowOff>
    </xdr:from>
    <xdr:to>
      <xdr:col>23</xdr:col>
      <xdr:colOff>12286</xdr:colOff>
      <xdr:row>24</xdr:row>
      <xdr:rowOff>38692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325" y="723900"/>
          <a:ext cx="7546561" cy="3658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24</xdr:row>
      <xdr:rowOff>38100</xdr:rowOff>
    </xdr:from>
    <xdr:to>
      <xdr:col>11</xdr:col>
      <xdr:colOff>476940</xdr:colOff>
      <xdr:row>35</xdr:row>
      <xdr:rowOff>143167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4381500"/>
          <a:ext cx="4944165" cy="2095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esign1">
  <a:themeElements>
    <a:clrScheme name="Pepperl+Fuch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A587"/>
      </a:accent1>
      <a:accent2>
        <a:srgbClr val="D0DF00"/>
      </a:accent2>
      <a:accent3>
        <a:srgbClr val="8DC8E8"/>
      </a:accent3>
      <a:accent4>
        <a:srgbClr val="EAAA00"/>
      </a:accent4>
      <a:accent5>
        <a:srgbClr val="FF6A39"/>
      </a:accent5>
      <a:accent6>
        <a:srgbClr val="7D2248"/>
      </a:accent6>
      <a:hlink>
        <a:srgbClr val="00A587"/>
      </a:hlink>
      <a:folHlink>
        <a:srgbClr val="8E99A1"/>
      </a:folHlink>
    </a:clrScheme>
    <a:fontScheme name="Pepp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sign1" id="{1AD34F71-B67C-4BDB-AA9C-810616DF2371}" vid="{AADBB762-B76A-4E46-AF1D-B465C5AAA2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baseColWidth="10" defaultRowHeight="14.25" x14ac:dyDescent="0.2"/>
  <cols>
    <col min="1" max="2" width="11" style="1"/>
  </cols>
  <sheetData>
    <row r="1" spans="1:15" x14ac:dyDescent="0.2">
      <c r="A1" s="2" t="s">
        <v>0</v>
      </c>
      <c r="B1" s="2"/>
    </row>
    <row r="2" spans="1:15" x14ac:dyDescent="0.2">
      <c r="A2" s="1" t="s">
        <v>1</v>
      </c>
      <c r="B2" s="1">
        <v>296</v>
      </c>
      <c r="O2" t="s">
        <v>2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C23" sqref="C23"/>
    </sheetView>
  </sheetViews>
  <sheetFormatPr baseColWidth="10" defaultRowHeight="14.25" x14ac:dyDescent="0.2"/>
  <sheetData>
    <row r="1" spans="1:9" x14ac:dyDescent="0.2">
      <c r="B1" s="4" t="s">
        <v>16</v>
      </c>
      <c r="C1" s="4" t="s">
        <v>17</v>
      </c>
    </row>
    <row r="2" spans="1:9" x14ac:dyDescent="0.2">
      <c r="A2" t="s">
        <v>3</v>
      </c>
      <c r="B2">
        <v>3</v>
      </c>
      <c r="F2" t="s">
        <v>0</v>
      </c>
      <c r="H2" t="s">
        <v>19</v>
      </c>
      <c r="I2" t="s">
        <v>20</v>
      </c>
    </row>
    <row r="3" spans="1:9" x14ac:dyDescent="0.2">
      <c r="A3" t="s">
        <v>4</v>
      </c>
      <c r="B3">
        <f>B2/2</f>
        <v>1.5</v>
      </c>
      <c r="E3" t="s">
        <v>1</v>
      </c>
      <c r="F3">
        <v>300</v>
      </c>
      <c r="H3" t="s">
        <v>21</v>
      </c>
      <c r="I3" t="s">
        <v>22</v>
      </c>
    </row>
    <row r="4" spans="1:9" x14ac:dyDescent="0.2">
      <c r="A4" t="s">
        <v>7</v>
      </c>
      <c r="B4" s="3">
        <v>1E-3</v>
      </c>
      <c r="E4" t="s">
        <v>8</v>
      </c>
      <c r="F4">
        <v>0.65</v>
      </c>
    </row>
    <row r="5" spans="1:9" x14ac:dyDescent="0.2">
      <c r="A5" t="s">
        <v>15</v>
      </c>
      <c r="B5">
        <f>(B4+B6)*B9</f>
        <v>0.47156666666666663</v>
      </c>
    </row>
    <row r="6" spans="1:9" x14ac:dyDescent="0.2">
      <c r="A6" t="s">
        <v>14</v>
      </c>
      <c r="B6" s="3">
        <f>B4/F3</f>
        <v>3.3333333333333333E-6</v>
      </c>
    </row>
    <row r="8" spans="1:9" x14ac:dyDescent="0.2">
      <c r="A8" t="s">
        <v>9</v>
      </c>
      <c r="B8" s="3">
        <f>(B2-B3)/B4</f>
        <v>1500</v>
      </c>
    </row>
    <row r="9" spans="1:9" x14ac:dyDescent="0.2">
      <c r="A9" t="s">
        <v>10</v>
      </c>
      <c r="B9">
        <v>470</v>
      </c>
    </row>
    <row r="10" spans="1:9" x14ac:dyDescent="0.2">
      <c r="A10" t="s">
        <v>12</v>
      </c>
      <c r="B10">
        <f>(B2-F4-B5)/B6</f>
        <v>563530</v>
      </c>
    </row>
    <row r="11" spans="1:9" x14ac:dyDescent="0.2">
      <c r="A11" t="s">
        <v>11</v>
      </c>
      <c r="B11">
        <f>B12*B15/(B12+B15)*(B2/B14-1)</f>
        <v>5473.2583806692764</v>
      </c>
      <c r="C11" s="3">
        <v>5600</v>
      </c>
    </row>
    <row r="12" spans="1:9" x14ac:dyDescent="0.2">
      <c r="A12" t="s">
        <v>13</v>
      </c>
      <c r="B12" s="3">
        <v>3300</v>
      </c>
    </row>
    <row r="14" spans="1:9" x14ac:dyDescent="0.2">
      <c r="A14" t="s">
        <v>5</v>
      </c>
      <c r="B14">
        <f>F4+B5</f>
        <v>1.1215666666666666</v>
      </c>
    </row>
    <row r="15" spans="1:9" x14ac:dyDescent="0.2">
      <c r="A15" t="s">
        <v>6</v>
      </c>
      <c r="B15" s="3">
        <f>B14/B6</f>
        <v>336470</v>
      </c>
    </row>
    <row r="17" spans="1:3" x14ac:dyDescent="0.2">
      <c r="A17" t="s">
        <v>18</v>
      </c>
      <c r="B17" s="3">
        <v>76000000</v>
      </c>
    </row>
    <row r="18" spans="1:3" x14ac:dyDescent="0.2">
      <c r="A18" t="s">
        <v>23</v>
      </c>
      <c r="B18">
        <f>B9/10</f>
        <v>47</v>
      </c>
    </row>
    <row r="19" spans="1:3" x14ac:dyDescent="0.2">
      <c r="A19" t="s">
        <v>24</v>
      </c>
      <c r="B19" s="3">
        <f>1/(2*PI()*B17*B18)</f>
        <v>4.4556255064920316E-11</v>
      </c>
      <c r="C19" s="3">
        <v>4.6999999999999999E-11</v>
      </c>
    </row>
    <row r="21" spans="1:3" x14ac:dyDescent="0.2">
      <c r="A21" t="s">
        <v>26</v>
      </c>
      <c r="B21">
        <v>3269</v>
      </c>
      <c r="C21" t="s">
        <v>25</v>
      </c>
    </row>
    <row r="22" spans="1:3" x14ac:dyDescent="0.2">
      <c r="A22" t="s">
        <v>27</v>
      </c>
      <c r="B22" s="3">
        <f>1/(2*PI()*B17*B21/10)</f>
        <v>6.4060690977401485E-12</v>
      </c>
      <c r="C22" t="s">
        <v>32</v>
      </c>
    </row>
    <row r="25" spans="1:3" x14ac:dyDescent="0.2">
      <c r="A25" t="s">
        <v>28</v>
      </c>
    </row>
    <row r="26" spans="1:3" x14ac:dyDescent="0.2">
      <c r="A26" t="s">
        <v>31</v>
      </c>
      <c r="B26" s="3">
        <f>B27*2</f>
        <v>8.7708780853824265E-12</v>
      </c>
    </row>
    <row r="27" spans="1:3" x14ac:dyDescent="0.2">
      <c r="A27" t="s">
        <v>29</v>
      </c>
      <c r="B27" s="3">
        <f>1/((2*PI()*B17)^2*B28)</f>
        <v>4.3854390426912133E-12</v>
      </c>
    </row>
    <row r="28" spans="1:3" x14ac:dyDescent="0.2">
      <c r="A28" t="s">
        <v>30</v>
      </c>
      <c r="B28" s="3">
        <v>9.9999999999999995E-7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2N3904_Characteristic</vt:lpstr>
      <vt:lpstr>Calculation</vt:lpstr>
    </vt:vector>
  </TitlesOfParts>
  <Company>Pepperl+Fuchs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Tolentino Victor</cp:lastModifiedBy>
  <dcterms:created xsi:type="dcterms:W3CDTF">2014-08-12T12:17:28Z</dcterms:created>
  <dcterms:modified xsi:type="dcterms:W3CDTF">2018-10-18T14:51:48Z</dcterms:modified>
</cp:coreProperties>
</file>