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RF_Transmitter_Receiver\00_Simulation\"/>
    </mc:Choice>
  </mc:AlternateContent>
  <bookViews>
    <workbookView xWindow="0" yWindow="0" windowWidth="20730" windowHeight="11760" activeTab="2"/>
  </bookViews>
  <sheets>
    <sheet name="2N3904_Characteristic" sheetId="1" r:id="rId1"/>
    <sheet name="Calculation" sheetId="2" r:id="rId2"/>
    <sheet name="Calculation_new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3" l="1"/>
  <c r="B9" i="3"/>
  <c r="B18" i="3" s="1"/>
  <c r="B19" i="3" s="1"/>
  <c r="B45" i="3"/>
  <c r="B47" i="3" s="1"/>
  <c r="B41" i="3"/>
  <c r="B33" i="3"/>
  <c r="B32" i="3" s="1"/>
  <c r="B27" i="3"/>
  <c r="B26" i="3" s="1"/>
  <c r="B6" i="3"/>
  <c r="B3" i="3"/>
  <c r="B8" i="3" s="1"/>
  <c r="B5" i="3" l="1"/>
  <c r="B14" i="3"/>
  <c r="B10" i="3"/>
  <c r="B45" i="2"/>
  <c r="B47" i="2" s="1"/>
  <c r="B15" i="3" l="1"/>
  <c r="B41" i="2"/>
  <c r="B11" i="3" l="1"/>
  <c r="E21" i="3" s="1"/>
  <c r="B33" i="2"/>
  <c r="B32" i="2" s="1"/>
  <c r="E19" i="3" l="1"/>
  <c r="B21" i="3"/>
  <c r="B22" i="3" s="1"/>
  <c r="B27" i="2"/>
  <c r="B26" i="2" s="1"/>
  <c r="B22" i="2"/>
  <c r="B18" i="2"/>
  <c r="B19" i="2" s="1"/>
  <c r="B6" i="2"/>
  <c r="B5" i="2" s="1"/>
  <c r="B3" i="2"/>
  <c r="B8" i="2" s="1"/>
  <c r="B10" i="2" l="1"/>
  <c r="B14" i="2"/>
  <c r="B15" i="2" s="1"/>
  <c r="B11" i="2" s="1"/>
</calcChain>
</file>

<file path=xl/sharedStrings.xml><?xml version="1.0" encoding="utf-8"?>
<sst xmlns="http://schemas.openxmlformats.org/spreadsheetml/2006/main" count="104" uniqueCount="48">
  <si>
    <t>2N3904</t>
  </si>
  <si>
    <t>Gain</t>
  </si>
  <si>
    <t>Gain vs Temp</t>
  </si>
  <si>
    <t>VCC</t>
  </si>
  <si>
    <t>Vc</t>
  </si>
  <si>
    <t>Vth</t>
  </si>
  <si>
    <t>Rth</t>
  </si>
  <si>
    <t>Ic</t>
  </si>
  <si>
    <t>Vbe</t>
  </si>
  <si>
    <t>RC</t>
  </si>
  <si>
    <t>RE</t>
  </si>
  <si>
    <t>RB1</t>
  </si>
  <si>
    <t>RB</t>
  </si>
  <si>
    <t>RB2</t>
  </si>
  <si>
    <t>Ib</t>
  </si>
  <si>
    <t>Vre</t>
  </si>
  <si>
    <t>Calc</t>
  </si>
  <si>
    <t>Standard</t>
  </si>
  <si>
    <t>f_start</t>
  </si>
  <si>
    <t>TV broadcast</t>
  </si>
  <si>
    <t>76-88 MHz</t>
  </si>
  <si>
    <t>Radio</t>
  </si>
  <si>
    <t>88-108MHz</t>
  </si>
  <si>
    <t>XC</t>
  </si>
  <si>
    <t>Ce</t>
  </si>
  <si>
    <t>(Measured)</t>
  </si>
  <si>
    <t>R_in_amp</t>
  </si>
  <si>
    <t>Cc_in</t>
  </si>
  <si>
    <t>LC Tank</t>
  </si>
  <si>
    <t>C_total</t>
  </si>
  <si>
    <t>L</t>
  </si>
  <si>
    <t>C1,C2</t>
  </si>
  <si>
    <t>10p</t>
  </si>
  <si>
    <t>C</t>
  </si>
  <si>
    <t>L_total</t>
  </si>
  <si>
    <t>L1,L2</t>
  </si>
  <si>
    <t>C_var</t>
  </si>
  <si>
    <t>0-100p</t>
  </si>
  <si>
    <t>d</t>
  </si>
  <si>
    <t>D</t>
  </si>
  <si>
    <t>ur</t>
  </si>
  <si>
    <t>N</t>
  </si>
  <si>
    <t>length</t>
  </si>
  <si>
    <t>f</t>
  </si>
  <si>
    <t>=</t>
  </si>
  <si>
    <t>Crystal_example</t>
  </si>
  <si>
    <t>C1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</si>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</sst>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11" fontId="0" fillId="0" borderId="0" xfId="0" applyNumberFormat="1" applyFill="1" applyBorder="1"/>
    <xf numFmtId="164" fontId="0" fillId="0" borderId="0" xfId="0" applyNumberFormat="1"/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0</xdr:rowOff>
    </xdr:from>
    <xdr:to>
      <xdr:col>12</xdr:col>
      <xdr:colOff>833956</xdr:colOff>
      <xdr:row>42</xdr:row>
      <xdr:rowOff>105928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723900"/>
          <a:ext cx="7530031" cy="698297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</xdr:row>
      <xdr:rowOff>0</xdr:rowOff>
    </xdr:from>
    <xdr:to>
      <xdr:col>23</xdr:col>
      <xdr:colOff>12286</xdr:colOff>
      <xdr:row>24</xdr:row>
      <xdr:rowOff>38692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723900"/>
          <a:ext cx="7546561" cy="3658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14</xdr:row>
      <xdr:rowOff>104775</xdr:rowOff>
    </xdr:from>
    <xdr:to>
      <xdr:col>16</xdr:col>
      <xdr:colOff>734660</xdr:colOff>
      <xdr:row>41</xdr:row>
      <xdr:rowOff>124512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638425"/>
          <a:ext cx="8849960" cy="4925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14</xdr:row>
      <xdr:rowOff>104775</xdr:rowOff>
    </xdr:from>
    <xdr:to>
      <xdr:col>16</xdr:col>
      <xdr:colOff>734660</xdr:colOff>
      <xdr:row>41</xdr:row>
      <xdr:rowOff>124512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638425"/>
          <a:ext cx="8849960" cy="492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esign1">
  <a:themeElements>
    <a:clrScheme name="Pepperl+Fuch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A587"/>
      </a:accent1>
      <a:accent2>
        <a:srgbClr val="D0DF00"/>
      </a:accent2>
      <a:accent3>
        <a:srgbClr val="8DC8E8"/>
      </a:accent3>
      <a:accent4>
        <a:srgbClr val="EAAA00"/>
      </a:accent4>
      <a:accent5>
        <a:srgbClr val="FF6A39"/>
      </a:accent5>
      <a:accent6>
        <a:srgbClr val="7D2248"/>
      </a:accent6>
      <a:hlink>
        <a:srgbClr val="00A587"/>
      </a:hlink>
      <a:folHlink>
        <a:srgbClr val="8E99A1"/>
      </a:folHlink>
    </a:clrScheme>
    <a:fontScheme name="Pe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sign1" id="{1AD34F71-B67C-4BDB-AA9C-810616DF2371}" vid="{AADBB762-B76A-4E46-AF1D-B465C5AAA2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baseColWidth="10" defaultColWidth="11" defaultRowHeight="14.25" x14ac:dyDescent="0.2"/>
  <cols>
    <col min="1" max="2" width="11" style="1"/>
  </cols>
  <sheetData>
    <row r="1" spans="1:15" x14ac:dyDescent="0.2">
      <c r="A1" s="12" t="s">
        <v>0</v>
      </c>
      <c r="B1" s="12"/>
    </row>
    <row r="2" spans="1:15" x14ac:dyDescent="0.2">
      <c r="A2" s="1" t="s">
        <v>1</v>
      </c>
      <c r="B2" s="1">
        <v>296</v>
      </c>
      <c r="O2" t="s">
        <v>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14" sqref="B14"/>
    </sheetView>
  </sheetViews>
  <sheetFormatPr baseColWidth="10" defaultColWidth="11" defaultRowHeight="14.25" x14ac:dyDescent="0.2"/>
  <sheetData>
    <row r="1" spans="1:9" x14ac:dyDescent="0.2">
      <c r="B1" s="3" t="s">
        <v>16</v>
      </c>
      <c r="C1" s="3" t="s">
        <v>17</v>
      </c>
    </row>
    <row r="2" spans="1:9" x14ac:dyDescent="0.2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 x14ac:dyDescent="0.2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 x14ac:dyDescent="0.2">
      <c r="A4" t="s">
        <v>7</v>
      </c>
      <c r="B4" s="2">
        <v>1E-3</v>
      </c>
      <c r="E4" t="s">
        <v>8</v>
      </c>
      <c r="F4">
        <v>0.65</v>
      </c>
    </row>
    <row r="5" spans="1:9" x14ac:dyDescent="0.2">
      <c r="A5" t="s">
        <v>15</v>
      </c>
      <c r="B5">
        <f>(B4+B6)*B9</f>
        <v>0.47156666666666663</v>
      </c>
    </row>
    <row r="6" spans="1:9" x14ac:dyDescent="0.2">
      <c r="A6" t="s">
        <v>14</v>
      </c>
      <c r="B6" s="2">
        <f>B4/F3</f>
        <v>3.3333333333333333E-6</v>
      </c>
    </row>
    <row r="8" spans="1:9" x14ac:dyDescent="0.2">
      <c r="A8" t="s">
        <v>9</v>
      </c>
      <c r="B8" s="2">
        <f>(B2-B3)/B4</f>
        <v>1500</v>
      </c>
    </row>
    <row r="9" spans="1:9" x14ac:dyDescent="0.2">
      <c r="A9" t="s">
        <v>10</v>
      </c>
      <c r="B9">
        <v>470</v>
      </c>
    </row>
    <row r="10" spans="1:9" x14ac:dyDescent="0.2">
      <c r="A10" t="s">
        <v>12</v>
      </c>
      <c r="B10">
        <f>(B2-F4-B5)/B6</f>
        <v>563530</v>
      </c>
    </row>
    <row r="11" spans="1:9" x14ac:dyDescent="0.2">
      <c r="A11" t="s">
        <v>11</v>
      </c>
      <c r="B11">
        <f>B12*B15/(B12+B15)*(B2/B14-1)</f>
        <v>5473.2583806692764</v>
      </c>
      <c r="C11" s="2">
        <v>5600</v>
      </c>
    </row>
    <row r="12" spans="1:9" x14ac:dyDescent="0.2">
      <c r="A12" t="s">
        <v>13</v>
      </c>
      <c r="B12" s="2">
        <v>3300</v>
      </c>
    </row>
    <row r="14" spans="1:9" x14ac:dyDescent="0.2">
      <c r="A14" t="s">
        <v>5</v>
      </c>
      <c r="B14">
        <f>F4+B5</f>
        <v>1.1215666666666666</v>
      </c>
    </row>
    <row r="15" spans="1:9" x14ac:dyDescent="0.2">
      <c r="A15" t="s">
        <v>6</v>
      </c>
      <c r="B15" s="2">
        <f>B14/B6</f>
        <v>336470</v>
      </c>
    </row>
    <row r="17" spans="1:3" x14ac:dyDescent="0.2">
      <c r="A17" t="s">
        <v>18</v>
      </c>
      <c r="B17" s="2">
        <v>76000000</v>
      </c>
    </row>
    <row r="18" spans="1:3" x14ac:dyDescent="0.2">
      <c r="A18" t="s">
        <v>23</v>
      </c>
      <c r="B18">
        <f>B9/10</f>
        <v>47</v>
      </c>
    </row>
    <row r="19" spans="1:3" x14ac:dyDescent="0.2">
      <c r="A19" t="s">
        <v>24</v>
      </c>
      <c r="B19" s="2">
        <f>1/(2*PI()*B17*B18)</f>
        <v>4.4556255064920316E-11</v>
      </c>
      <c r="C19" s="2">
        <v>4.6999999999999999E-11</v>
      </c>
    </row>
    <row r="21" spans="1:3" x14ac:dyDescent="0.2">
      <c r="A21" t="s">
        <v>26</v>
      </c>
      <c r="B21">
        <v>3269</v>
      </c>
      <c r="C21" t="s">
        <v>25</v>
      </c>
    </row>
    <row r="22" spans="1:3" x14ac:dyDescent="0.2">
      <c r="A22" t="s">
        <v>27</v>
      </c>
      <c r="B22" s="2">
        <f>1/(2*PI()*B17*B21/10)</f>
        <v>6.4060690977401485E-12</v>
      </c>
      <c r="C22" t="s">
        <v>32</v>
      </c>
    </row>
    <row r="25" spans="1:3" x14ac:dyDescent="0.2">
      <c r="A25" t="s">
        <v>28</v>
      </c>
    </row>
    <row r="26" spans="1:3" x14ac:dyDescent="0.2">
      <c r="A26" t="s">
        <v>31</v>
      </c>
      <c r="B26" s="2">
        <f>B27*2</f>
        <v>8.7708780853824262E-11</v>
      </c>
    </row>
    <row r="27" spans="1:3" x14ac:dyDescent="0.2">
      <c r="A27" t="s">
        <v>29</v>
      </c>
      <c r="B27" s="2">
        <f>1/((2*PI()*B17)^2*B28)</f>
        <v>4.3854390426912131E-11</v>
      </c>
    </row>
    <row r="28" spans="1:3" x14ac:dyDescent="0.2">
      <c r="A28" t="s">
        <v>30</v>
      </c>
      <c r="B28" s="2">
        <v>9.9999999999999995E-8</v>
      </c>
    </row>
    <row r="30" spans="1:3" ht="15" thickBot="1" x14ac:dyDescent="0.25"/>
    <row r="31" spans="1:3" x14ac:dyDescent="0.2">
      <c r="A31" s="4" t="s">
        <v>28</v>
      </c>
      <c r="B31" s="5"/>
    </row>
    <row r="32" spans="1:3" x14ac:dyDescent="0.2">
      <c r="A32" s="6" t="s">
        <v>35</v>
      </c>
      <c r="B32" s="7">
        <f>B33/2</f>
        <v>1.2181775118586704E-7</v>
      </c>
    </row>
    <row r="33" spans="1:4" x14ac:dyDescent="0.2">
      <c r="A33" s="6" t="s">
        <v>34</v>
      </c>
      <c r="B33" s="7">
        <f>1/((2*PI()*B17)^2*B34)</f>
        <v>2.4363550237173409E-7</v>
      </c>
    </row>
    <row r="34" spans="1:4" ht="15" thickBot="1" x14ac:dyDescent="0.25">
      <c r="A34" s="8" t="s">
        <v>33</v>
      </c>
      <c r="B34" s="9">
        <v>1.7999999999999999E-11</v>
      </c>
      <c r="C34" t="s">
        <v>36</v>
      </c>
      <c r="D34" t="s">
        <v>37</v>
      </c>
    </row>
    <row r="36" spans="1:4" x14ac:dyDescent="0.2">
      <c r="A36" t="s">
        <v>30</v>
      </c>
      <c r="B36" s="2">
        <v>9.9999999999999995E-7</v>
      </c>
    </row>
    <row r="37" spans="1:4" x14ac:dyDescent="0.2">
      <c r="A37" t="s">
        <v>39</v>
      </c>
      <c r="B37" s="2">
        <v>1.0999999999999999E-2</v>
      </c>
    </row>
    <row r="38" spans="1:4" x14ac:dyDescent="0.2">
      <c r="A38" t="s">
        <v>38</v>
      </c>
      <c r="B38" s="2">
        <v>4.0000000000000002E-4</v>
      </c>
    </row>
    <row r="39" spans="1:4" x14ac:dyDescent="0.2">
      <c r="A39" t="s">
        <v>42</v>
      </c>
      <c r="B39" s="2">
        <v>1.4999999999999999E-2</v>
      </c>
    </row>
    <row r="40" spans="1:4" x14ac:dyDescent="0.2">
      <c r="A40" t="s">
        <v>40</v>
      </c>
      <c r="B40" s="10">
        <v>1</v>
      </c>
    </row>
    <row r="41" spans="1:4" x14ac:dyDescent="0.2">
      <c r="A41" t="s">
        <v>41</v>
      </c>
      <c r="B41">
        <f>SQRT(B36*B39/(B40*0.00000126*PI()*B37^2/4))</f>
        <v>11.192387328628595</v>
      </c>
    </row>
    <row r="44" spans="1:4" x14ac:dyDescent="0.2">
      <c r="A44" t="s">
        <v>31</v>
      </c>
      <c r="B44" s="2">
        <v>1.5E-11</v>
      </c>
    </row>
    <row r="45" spans="1:4" x14ac:dyDescent="0.2">
      <c r="A45" t="s">
        <v>33</v>
      </c>
      <c r="B45" s="2">
        <f>B44/2</f>
        <v>7.5E-12</v>
      </c>
    </row>
    <row r="46" spans="1:4" x14ac:dyDescent="0.2">
      <c r="A46" t="s">
        <v>30</v>
      </c>
      <c r="B46" s="2">
        <v>9.9999999999999995E-7</v>
      </c>
    </row>
    <row r="47" spans="1:4" x14ac:dyDescent="0.2">
      <c r="A47" t="s">
        <v>43</v>
      </c>
      <c r="B47" s="2">
        <f>1/(2*PI()*SQRT(B45*B46))</f>
        <v>58115168.313254729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B11" sqref="B11"/>
    </sheetView>
  </sheetViews>
  <sheetFormatPr baseColWidth="10" defaultColWidth="11" defaultRowHeight="14.25" x14ac:dyDescent="0.2"/>
  <sheetData>
    <row r="1" spans="1:9" x14ac:dyDescent="0.2">
      <c r="B1" s="3" t="s">
        <v>16</v>
      </c>
      <c r="C1" s="3" t="s">
        <v>17</v>
      </c>
    </row>
    <row r="2" spans="1:9" x14ac:dyDescent="0.2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 x14ac:dyDescent="0.2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 x14ac:dyDescent="0.2">
      <c r="A4" t="s">
        <v>7</v>
      </c>
      <c r="B4" s="2">
        <v>1E-3</v>
      </c>
      <c r="E4" t="s">
        <v>8</v>
      </c>
      <c r="F4">
        <v>0.65</v>
      </c>
    </row>
    <row r="5" spans="1:9" x14ac:dyDescent="0.2">
      <c r="A5" t="s">
        <v>15</v>
      </c>
      <c r="B5">
        <f>(B4+B6)*B9</f>
        <v>0.21434848484848484</v>
      </c>
    </row>
    <row r="6" spans="1:9" x14ac:dyDescent="0.2">
      <c r="A6" t="s">
        <v>14</v>
      </c>
      <c r="B6" s="2">
        <f>B4/F3</f>
        <v>3.3333333333333333E-6</v>
      </c>
    </row>
    <row r="8" spans="1:9" x14ac:dyDescent="0.2">
      <c r="A8" t="s">
        <v>9</v>
      </c>
      <c r="B8" s="2">
        <f>(B2-B3)/B4</f>
        <v>1500</v>
      </c>
    </row>
    <row r="9" spans="1:9" x14ac:dyDescent="0.2">
      <c r="A9" t="s">
        <v>10</v>
      </c>
      <c r="B9" s="2">
        <f>(B2-F4)/(11*B4)</f>
        <v>213.63636363636365</v>
      </c>
      <c r="C9">
        <v>75</v>
      </c>
    </row>
    <row r="10" spans="1:9" x14ac:dyDescent="0.2">
      <c r="A10" t="s">
        <v>12</v>
      </c>
      <c r="B10">
        <f>(B2-F4-B5)/B6</f>
        <v>640695.45454545459</v>
      </c>
    </row>
    <row r="11" spans="1:9" x14ac:dyDescent="0.2">
      <c r="A11" t="s">
        <v>11</v>
      </c>
      <c r="B11">
        <f>B12*B15/(B12+B15)*(B2/B14-1)</f>
        <v>23790.740459432549</v>
      </c>
      <c r="C11" s="2">
        <v>3900</v>
      </c>
    </row>
    <row r="12" spans="1:9" x14ac:dyDescent="0.2">
      <c r="A12" t="s">
        <v>13</v>
      </c>
      <c r="B12" s="2">
        <v>10000</v>
      </c>
    </row>
    <row r="14" spans="1:9" x14ac:dyDescent="0.2">
      <c r="A14" t="s">
        <v>5</v>
      </c>
      <c r="B14">
        <f>F4+B5</f>
        <v>0.86434848484848481</v>
      </c>
    </row>
    <row r="15" spans="1:9" x14ac:dyDescent="0.2">
      <c r="A15" t="s">
        <v>6</v>
      </c>
      <c r="B15" s="2">
        <f>B14/B6</f>
        <v>259304.54545454544</v>
      </c>
    </row>
    <row r="17" spans="1:5" x14ac:dyDescent="0.2">
      <c r="A17" t="s">
        <v>18</v>
      </c>
      <c r="B17" s="2">
        <v>27000000</v>
      </c>
    </row>
    <row r="18" spans="1:5" x14ac:dyDescent="0.2">
      <c r="A18" t="s">
        <v>23</v>
      </c>
      <c r="B18">
        <f>B9/10</f>
        <v>21.363636363636367</v>
      </c>
    </row>
    <row r="19" spans="1:5" x14ac:dyDescent="0.2">
      <c r="A19" t="s">
        <v>24</v>
      </c>
      <c r="B19" s="2">
        <f>1/(2*PI()*B17*B18)</f>
        <v>2.7591873506869163E-10</v>
      </c>
      <c r="C19" s="2">
        <v>8.2000000000000006E-9</v>
      </c>
      <c r="E19">
        <f>B14*B11/(B2-B14)</f>
        <v>9628.6731817644777</v>
      </c>
    </row>
    <row r="21" spans="1:5" x14ac:dyDescent="0.2">
      <c r="A21" t="s">
        <v>26</v>
      </c>
      <c r="B21">
        <f>B14*B11/(B2-B14)</f>
        <v>9628.6731817644777</v>
      </c>
      <c r="C21" t="s">
        <v>25</v>
      </c>
      <c r="E21" s="2">
        <f>B15*B11/(B15+B11)</f>
        <v>21791.415992475275</v>
      </c>
    </row>
    <row r="22" spans="1:5" x14ac:dyDescent="0.2">
      <c r="A22" t="s">
        <v>27</v>
      </c>
      <c r="B22" s="2">
        <f>1/(2*PI()*B17*B21/100)</f>
        <v>6.1219520183588204E-11</v>
      </c>
      <c r="C22" t="s">
        <v>32</v>
      </c>
      <c r="E22" t="s">
        <v>44</v>
      </c>
    </row>
    <row r="25" spans="1:5" x14ac:dyDescent="0.2">
      <c r="A25" t="s">
        <v>28</v>
      </c>
    </row>
    <row r="26" spans="1:5" x14ac:dyDescent="0.2">
      <c r="A26" t="s">
        <v>31</v>
      </c>
      <c r="B26" s="2">
        <f>B27*2</f>
        <v>6.9493267244401762E-10</v>
      </c>
    </row>
    <row r="27" spans="1:5" x14ac:dyDescent="0.2">
      <c r="A27" t="s">
        <v>29</v>
      </c>
      <c r="B27" s="2">
        <f>1/((2*PI()*B17)^2*B28)</f>
        <v>3.4746633622200881E-10</v>
      </c>
    </row>
    <row r="28" spans="1:5" x14ac:dyDescent="0.2">
      <c r="A28" t="s">
        <v>30</v>
      </c>
      <c r="B28" s="2">
        <v>9.9999999999999995E-8</v>
      </c>
    </row>
    <row r="30" spans="1:5" ht="15" thickBot="1" x14ac:dyDescent="0.25"/>
    <row r="31" spans="1:5" x14ac:dyDescent="0.2">
      <c r="A31" s="4" t="s">
        <v>28</v>
      </c>
      <c r="B31" s="5"/>
    </row>
    <row r="32" spans="1:5" x14ac:dyDescent="0.2">
      <c r="A32" s="6" t="s">
        <v>35</v>
      </c>
      <c r="B32" s="7">
        <f>B33/2</f>
        <v>9.6518426728335781E-7</v>
      </c>
    </row>
    <row r="33" spans="1:4" x14ac:dyDescent="0.2">
      <c r="A33" s="6" t="s">
        <v>34</v>
      </c>
      <c r="B33" s="7">
        <f>1/((2*PI()*B17)^2*B34)</f>
        <v>1.9303685345667156E-6</v>
      </c>
    </row>
    <row r="34" spans="1:4" ht="15" thickBot="1" x14ac:dyDescent="0.25">
      <c r="A34" s="8" t="s">
        <v>33</v>
      </c>
      <c r="B34" s="9">
        <v>1.7999999999999999E-11</v>
      </c>
      <c r="C34" t="s">
        <v>36</v>
      </c>
      <c r="D34" t="s">
        <v>37</v>
      </c>
    </row>
    <row r="36" spans="1:4" x14ac:dyDescent="0.2">
      <c r="A36" t="s">
        <v>30</v>
      </c>
      <c r="B36" s="2">
        <v>9.9999999999999995E-7</v>
      </c>
    </row>
    <row r="37" spans="1:4" x14ac:dyDescent="0.2">
      <c r="A37" t="s">
        <v>39</v>
      </c>
      <c r="B37" s="2">
        <v>1.0999999999999999E-2</v>
      </c>
    </row>
    <row r="38" spans="1:4" x14ac:dyDescent="0.2">
      <c r="A38" t="s">
        <v>38</v>
      </c>
      <c r="B38" s="2">
        <v>4.0000000000000002E-4</v>
      </c>
    </row>
    <row r="39" spans="1:4" x14ac:dyDescent="0.2">
      <c r="A39" t="s">
        <v>42</v>
      </c>
      <c r="B39" s="2">
        <v>1.4999999999999999E-2</v>
      </c>
    </row>
    <row r="40" spans="1:4" x14ac:dyDescent="0.2">
      <c r="A40" t="s">
        <v>40</v>
      </c>
      <c r="B40" s="10">
        <v>1</v>
      </c>
    </row>
    <row r="41" spans="1:4" x14ac:dyDescent="0.2">
      <c r="A41" t="s">
        <v>41</v>
      </c>
      <c r="B41">
        <f>SQRT(B36*B39/(B40*0.00000126*PI()*B37^2/4))</f>
        <v>11.192387328628595</v>
      </c>
    </row>
    <row r="44" spans="1:4" x14ac:dyDescent="0.2">
      <c r="A44" t="s">
        <v>31</v>
      </c>
      <c r="B44" s="2">
        <v>1.5E-11</v>
      </c>
    </row>
    <row r="45" spans="1:4" x14ac:dyDescent="0.2">
      <c r="A45" t="s">
        <v>33</v>
      </c>
      <c r="B45" s="2">
        <f>B44/2</f>
        <v>7.5E-12</v>
      </c>
    </row>
    <row r="46" spans="1:4" x14ac:dyDescent="0.2">
      <c r="A46" t="s">
        <v>30</v>
      </c>
      <c r="B46" s="2">
        <v>9.9999999999999995E-7</v>
      </c>
    </row>
    <row r="47" spans="1:4" x14ac:dyDescent="0.2">
      <c r="A47" t="s">
        <v>43</v>
      </c>
      <c r="B47" s="2">
        <f>1/(2*PI()*SQRT(B45*B46))</f>
        <v>58115168.313254729</v>
      </c>
    </row>
    <row r="52" spans="1:2" x14ac:dyDescent="0.2">
      <c r="A52" t="s">
        <v>45</v>
      </c>
    </row>
    <row r="53" spans="1:2" x14ac:dyDescent="0.2">
      <c r="A53" t="s">
        <v>43</v>
      </c>
      <c r="B53" s="2">
        <v>27000000</v>
      </c>
    </row>
    <row r="54" spans="1:2" x14ac:dyDescent="0.2">
      <c r="A54" t="s">
        <v>47</v>
      </c>
      <c r="B54" s="2">
        <v>0.01</v>
      </c>
    </row>
    <row r="55" spans="1:2" x14ac:dyDescent="0.2">
      <c r="A55" t="s">
        <v>46</v>
      </c>
      <c r="B55" s="11">
        <f>1/((2*PI()*B53)^2*B54)</f>
        <v>3.4746633622200874E-15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2N3904_Characteristic</vt:lpstr>
      <vt:lpstr>Calculation</vt:lpstr>
      <vt:lpstr>Calculation_new</vt:lpstr>
    </vt:vector>
  </TitlesOfParts>
  <Company>Pepperl+Fuchs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2014-08-12T12:17:28Z</dcterms:created>
  <dcterms:modified xsi:type="dcterms:W3CDTF">2018-11-05T15:48:37Z</dcterms:modified>
</cp:coreProperties>
</file>