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Βασίλης\OneDrive\Υπολογιστής\"/>
    </mc:Choice>
  </mc:AlternateContent>
  <xr:revisionPtr revIDLastSave="0" documentId="13_ncr:1_{35003EA9-8F50-4E9B-8928-F02E0EDDD360}" xr6:coauthVersionLast="47" xr6:coauthVersionMax="47" xr10:uidLastSave="{00000000-0000-0000-0000-000000000000}"/>
  <bookViews>
    <workbookView xWindow="-108" yWindow="-108" windowWidth="23256" windowHeight="12456" activeTab="3" xr2:uid="{19A6F09B-318C-4DE7-A509-1DC6FFFBCEAA}"/>
  </bookViews>
  <sheets>
    <sheet name="Exercises" sheetId="2" r:id="rId1"/>
    <sheet name="Datatape" sheetId="1" r:id="rId2"/>
    <sheet name="Segmentation" sheetId="3" r:id="rId3"/>
    <sheet name="DCF" sheetId="4" r:id="rId4"/>
  </sheets>
  <definedNames>
    <definedName name="_xlnm._FilterDatabase" localSheetId="1" hidden="1">Datatape!$A$1:$E$556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4" l="1"/>
  <c r="C38" i="4"/>
  <c r="B38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4" i="3"/>
  <c r="D24" i="3"/>
  <c r="D25" i="3"/>
  <c r="D26" i="3"/>
  <c r="D27" i="3"/>
  <c r="D28" i="3"/>
  <c r="D29" i="3"/>
  <c r="D30" i="3"/>
  <c r="D31" i="3"/>
  <c r="D32" i="3"/>
  <c r="D23" i="3"/>
  <c r="C32" i="3"/>
  <c r="B32" i="3"/>
  <c r="B18" i="3"/>
  <c r="C18" i="3"/>
  <c r="D53" i="4"/>
  <c r="E53" i="4" s="1"/>
  <c r="F53" i="4" s="1"/>
  <c r="G53" i="4" s="1"/>
  <c r="B55" i="4"/>
  <c r="B56" i="4" s="1"/>
  <c r="B57" i="4" s="1"/>
  <c r="B58" i="4" s="1"/>
  <c r="G17" i="4"/>
  <c r="A48" i="4"/>
  <c r="A49" i="4" s="1"/>
  <c r="A50" i="4" s="1"/>
  <c r="A51" i="4" s="1"/>
  <c r="B13" i="4"/>
  <c r="B12" i="4"/>
  <c r="B11" i="4"/>
  <c r="B10" i="4"/>
  <c r="G7" i="4" s="1"/>
  <c r="B9" i="4"/>
  <c r="B8" i="4"/>
  <c r="C8" i="4" s="1"/>
  <c r="G3" i="4" s="1"/>
  <c r="G5" i="4" s="1"/>
  <c r="B7" i="4"/>
  <c r="B6" i="4"/>
  <c r="B5" i="4"/>
  <c r="C5" i="4" s="1"/>
  <c r="B2" i="4"/>
  <c r="B3" i="4"/>
  <c r="I17" i="4" s="1"/>
  <c r="B4" i="4"/>
  <c r="C4" i="4" s="1"/>
  <c r="B18" i="4" s="1"/>
  <c r="C31" i="3"/>
  <c r="C30" i="3"/>
  <c r="C29" i="3"/>
  <c r="C28" i="3"/>
  <c r="C27" i="3"/>
  <c r="C26" i="3"/>
  <c r="C25" i="3"/>
  <c r="C24" i="3"/>
  <c r="C23" i="3"/>
  <c r="B31" i="3"/>
  <c r="B30" i="3"/>
  <c r="B29" i="3"/>
  <c r="B28" i="3"/>
  <c r="B27" i="3"/>
  <c r="B26" i="3"/>
  <c r="B25" i="3"/>
  <c r="B24" i="3"/>
  <c r="B23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J42" i="4"/>
  <c r="D11" i="4" l="1"/>
  <c r="G8" i="4"/>
  <c r="G9" i="4" s="1"/>
  <c r="G11" i="4" s="1"/>
  <c r="H38" i="4" s="1"/>
  <c r="E18" i="4"/>
  <c r="F18" i="4" s="1"/>
  <c r="G18" i="4" s="1"/>
  <c r="E19" i="4" s="1"/>
  <c r="F19" i="4" s="1"/>
  <c r="G19" i="4" s="1"/>
  <c r="C18" i="4"/>
  <c r="B19" i="4"/>
  <c r="D18" i="4" l="1"/>
  <c r="H18" i="4" s="1"/>
  <c r="I18" i="4"/>
  <c r="E20" i="4"/>
  <c r="F20" i="4" s="1"/>
  <c r="G20" i="4" s="1"/>
  <c r="B20" i="4"/>
  <c r="C19" i="4"/>
  <c r="D19" i="4" s="1"/>
  <c r="H19" i="4" s="1"/>
  <c r="I19" i="4" l="1"/>
  <c r="E21" i="4"/>
  <c r="F21" i="4" s="1"/>
  <c r="G21" i="4" s="1"/>
  <c r="B21" i="4"/>
  <c r="C20" i="4"/>
  <c r="D20" i="4" l="1"/>
  <c r="H20" i="4" s="1"/>
  <c r="I20" i="4"/>
  <c r="E22" i="4"/>
  <c r="F22" i="4" s="1"/>
  <c r="G22" i="4" s="1"/>
  <c r="B22" i="4"/>
  <c r="C21" i="4"/>
  <c r="D21" i="4" s="1"/>
  <c r="H21" i="4" s="1"/>
  <c r="I21" i="4" l="1"/>
  <c r="E23" i="4"/>
  <c r="F23" i="4" s="1"/>
  <c r="G23" i="4" s="1"/>
  <c r="B23" i="4"/>
  <c r="C22" i="4"/>
  <c r="D22" i="4" s="1"/>
  <c r="H22" i="4" s="1"/>
  <c r="I22" i="4" l="1"/>
  <c r="E24" i="4"/>
  <c r="F24" i="4" s="1"/>
  <c r="G24" i="4" s="1"/>
  <c r="B24" i="4"/>
  <c r="C23" i="4"/>
  <c r="D23" i="4" s="1"/>
  <c r="H23" i="4" s="1"/>
  <c r="I23" i="4" l="1"/>
  <c r="E25" i="4"/>
  <c r="F25" i="4" s="1"/>
  <c r="G25" i="4" s="1"/>
  <c r="B25" i="4"/>
  <c r="C24" i="4"/>
  <c r="D24" i="4" s="1"/>
  <c r="H24" i="4" s="1"/>
  <c r="I24" i="4" l="1"/>
  <c r="E26" i="4"/>
  <c r="F26" i="4" s="1"/>
  <c r="G26" i="4" s="1"/>
  <c r="B26" i="4"/>
  <c r="C25" i="4"/>
  <c r="D25" i="4" s="1"/>
  <c r="H25" i="4" s="1"/>
  <c r="I25" i="4" l="1"/>
  <c r="E27" i="4"/>
  <c r="F27" i="4" s="1"/>
  <c r="G27" i="4" s="1"/>
  <c r="B27" i="4"/>
  <c r="C26" i="4"/>
  <c r="D26" i="4" s="1"/>
  <c r="H26" i="4" s="1"/>
  <c r="I26" i="4" l="1"/>
  <c r="E28" i="4"/>
  <c r="F28" i="4" s="1"/>
  <c r="G28" i="4" s="1"/>
  <c r="B28" i="4"/>
  <c r="C27" i="4"/>
  <c r="D27" i="4" s="1"/>
  <c r="H27" i="4" s="1"/>
  <c r="I27" i="4" l="1"/>
  <c r="E29" i="4"/>
  <c r="F29" i="4" s="1"/>
  <c r="G29" i="4" s="1"/>
  <c r="B29" i="4"/>
  <c r="C28" i="4"/>
  <c r="D28" i="4" s="1"/>
  <c r="H28" i="4" s="1"/>
  <c r="I28" i="4" l="1"/>
  <c r="E30" i="4"/>
  <c r="F30" i="4" s="1"/>
  <c r="G30" i="4" s="1"/>
  <c r="B30" i="4"/>
  <c r="C29" i="4"/>
  <c r="D29" i="4" s="1"/>
  <c r="H29" i="4" s="1"/>
  <c r="I29" i="4" l="1"/>
  <c r="E31" i="4"/>
  <c r="F31" i="4" s="1"/>
  <c r="G31" i="4" s="1"/>
  <c r="B31" i="4"/>
  <c r="C30" i="4"/>
  <c r="D30" i="4" s="1"/>
  <c r="H30" i="4" s="1"/>
  <c r="I30" i="4" l="1"/>
  <c r="E32" i="4"/>
  <c r="F32" i="4" s="1"/>
  <c r="G32" i="4" s="1"/>
  <c r="B32" i="4"/>
  <c r="C31" i="4"/>
  <c r="D31" i="4" s="1"/>
  <c r="H31" i="4" s="1"/>
  <c r="I31" i="4" l="1"/>
  <c r="E33" i="4"/>
  <c r="F33" i="4" s="1"/>
  <c r="G33" i="4" s="1"/>
  <c r="B33" i="4"/>
  <c r="C32" i="4"/>
  <c r="D32" i="4" s="1"/>
  <c r="H32" i="4" s="1"/>
  <c r="I32" i="4" l="1"/>
  <c r="E34" i="4"/>
  <c r="F34" i="4" s="1"/>
  <c r="G34" i="4" s="1"/>
  <c r="B34" i="4"/>
  <c r="C33" i="4"/>
  <c r="D33" i="4" s="1"/>
  <c r="H33" i="4" s="1"/>
  <c r="I33" i="4" l="1"/>
  <c r="E35" i="4"/>
  <c r="F35" i="4" s="1"/>
  <c r="G35" i="4" s="1"/>
  <c r="B35" i="4"/>
  <c r="C34" i="4"/>
  <c r="D34" i="4" s="1"/>
  <c r="H34" i="4" s="1"/>
  <c r="I34" i="4" l="1"/>
  <c r="E36" i="4"/>
  <c r="F36" i="4" s="1"/>
  <c r="G36" i="4" s="1"/>
  <c r="B36" i="4"/>
  <c r="C35" i="4"/>
  <c r="D35" i="4" s="1"/>
  <c r="H35" i="4" s="1"/>
  <c r="I35" i="4" l="1"/>
  <c r="E37" i="4"/>
  <c r="F37" i="4" s="1"/>
  <c r="G37" i="4" s="1"/>
  <c r="B37" i="4"/>
  <c r="C36" i="4"/>
  <c r="D36" i="4" s="1"/>
  <c r="H36" i="4" s="1"/>
  <c r="I36" i="4" l="1"/>
  <c r="C37" i="4"/>
  <c r="D37" i="4" s="1"/>
  <c r="H37" i="4" s="1"/>
  <c r="H42" i="4" l="1"/>
  <c r="B53" i="4"/>
  <c r="I37" i="4"/>
  <c r="I42" i="4"/>
  <c r="B47" i="4" l="1"/>
  <c r="B51" i="4"/>
  <c r="B49" i="4"/>
  <c r="B48" i="4"/>
  <c r="B50" i="4"/>
  <c r="H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tc={331E924B-65F3-441C-9BCC-F77F0A477CB7}</author>
    <author>tc={D627702F-3EB3-4489-BB06-1E7DD7818015}</author>
    <author>tc={D261FD06-7A33-48AF-9B1F-52311C2056AA}</author>
    <author>tc={FC04607A-9E13-4472-9843-40025B3DF213}</author>
    <author>tc={9C8453C5-ACDA-4329-96F0-C0F89863C946}</author>
    <author>tc={FF80501B-1ADB-4924-B174-88B590850F5A}</author>
    <author>tc={D1A2279B-CA6C-446C-A812-9723ABC94511}</author>
    <author>tc={4CCAFA47-E3C3-43C0-8D57-800DE81015DA}</author>
    <author>tc={9A4B1099-DDC9-444A-9931-BC2BD0AFF4E4}</author>
    <author>tc={AC904096-092D-47DA-84C4-47E4A4B94162}</author>
    <author>tc={DDFF1D61-5E76-45FC-9E9B-419C02F071CA}</author>
  </authors>
  <commentList>
    <comment ref="B3" authorId="0" shapeId="0" xr:uid="{331E924B-65F3-441C-9BCC-F77F0A477CB7}">
      <text>
        <t>[Threaded comment]
Your version of Excel allows you to read this threaded comment; however, any edits to it will get removed if the file is opened in a newer version of Excel. Learn more: https://go.microsoft.com/fwlink/?linkid=870924
Comment:
    DEBT= 3.500.000. AND EQUITY=1.500.000</t>
      </text>
    </comment>
    <comment ref="G4" authorId="1" shapeId="0" xr:uid="{D627702F-3EB3-4489-BB06-1E7DD78180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 years * 4 (is the quarters per years)= 20 </t>
      </text>
    </comment>
    <comment ref="B7" authorId="2" shapeId="0" xr:uid="{D261FD06-7A33-48AF-9B1F-52311C2056AA}">
      <text>
        <t>[Threaded comment]
Your version of Excel allows you to read this threaded comment; however, any edits to it will get removed if the file is opened in a newer version of Excel. Learn more: https://go.microsoft.com/fwlink/?linkid=870924
Comment:
    So, the rest 30% its financed by equity</t>
      </text>
    </comment>
    <comment ref="F11" authorId="3" shapeId="0" xr:uid="{FC04607A-9E13-4472-9843-40025B3DF213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Investment that returned to equity</t>
      </text>
    </comment>
    <comment ref="D16" authorId="4" shapeId="0" xr:uid="{9C8453C5-ACDA-4329-96F0-C0F89863C946}">
      <text>
        <t>[Threaded comment]
Your version of Excel allows you to read this threaded comment; however, any edits to it will get removed if the file is opened in a newer version of Excel. Learn more: https://go.microsoft.com/fwlink/?linkid=870924
Comment:
    Rental Income-OpEx-Loan Repayment</t>
      </text>
    </comment>
    <comment ref="F16" authorId="5" shapeId="0" xr:uid="{FF80501B-1ADB-4924-B174-88B590850F5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Repayment-Interest Expenses</t>
      </text>
    </comment>
    <comment ref="I16" authorId="6" shapeId="0" xr:uid="{D1A2279B-CA6C-446C-A812-9723ABC945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Rental Income - Operating Expenses </t>
      </text>
    </comment>
    <comment ref="G37" authorId="7" shapeId="0" xr:uid="{4CCAFA47-E3C3-43C0-8D57-800DE81015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After5 years or 20 quarters of payments, the loan balance is 0, leaving no debt at the time of the exit. </t>
      </text>
    </comment>
    <comment ref="H42" authorId="8" shapeId="0" xr:uid="{9A4B1099-DDC9-444A-9931-BC2BD0AFF4E4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LEVERED NPV</t>
      </text>
    </comment>
    <comment ref="H43" authorId="9" shapeId="0" xr:uid="{AC904096-092D-47DA-84C4-47E4A4B94162}">
      <text>
        <t>[Threaded comment]
Your version of Excel allows you to read this threaded comment; however, any edits to it will get removed if the file is opened in a newer version of Excel. Learn more: https://go.microsoft.com/fwlink/?linkid=870924
Comment:
    UNLEVERED NPV</t>
      </text>
    </comment>
    <comment ref="B53" authorId="10" shapeId="0" xr:uid="{DDFF1D61-5E76-45FC-9E9B-419C02F071CA}">
      <text>
        <t>[Threaded comment]
Your version of Excel allows you to read this threaded comment; however, any edits to it will get removed if the file is opened in a newer version of Excel. Learn more: https://go.microsoft.com/fwlink/?linkid=870924
Comment:
    IRR</t>
      </text>
    </comment>
  </commentList>
</comments>
</file>

<file path=xl/sharedStrings.xml><?xml version="1.0" encoding="utf-8"?>
<sst xmlns="http://schemas.openxmlformats.org/spreadsheetml/2006/main" count="1252" uniqueCount="101">
  <si>
    <t>East Macedonia and Thrace</t>
  </si>
  <si>
    <t>Industrial</t>
  </si>
  <si>
    <t>Attica</t>
  </si>
  <si>
    <t>Mixed Use</t>
  </si>
  <si>
    <t>Land</t>
  </si>
  <si>
    <t>Central Macedonia</t>
  </si>
  <si>
    <t>Land Outside Urban Planning Zone</t>
  </si>
  <si>
    <t>Central Greece</t>
  </si>
  <si>
    <t>Thessaly</t>
  </si>
  <si>
    <t>Residential</t>
  </si>
  <si>
    <t>N/A</t>
  </si>
  <si>
    <t>Office</t>
  </si>
  <si>
    <t>Retail</t>
  </si>
  <si>
    <t>West Greece</t>
  </si>
  <si>
    <t>Epirus</t>
  </si>
  <si>
    <t>West Macedonia</t>
  </si>
  <si>
    <t>Crete</t>
  </si>
  <si>
    <t>Peloponnese</t>
  </si>
  <si>
    <t>Hotel</t>
  </si>
  <si>
    <t>North Aegean</t>
  </si>
  <si>
    <t>Ionian Islands</t>
  </si>
  <si>
    <t>South Aegean</t>
  </si>
  <si>
    <t>Asset_Id</t>
  </si>
  <si>
    <t>Region</t>
  </si>
  <si>
    <t>Asset_Type</t>
  </si>
  <si>
    <t>Market_Value</t>
  </si>
  <si>
    <t>Marketability_Score</t>
  </si>
  <si>
    <t>Exercise 1 - Portfolio Segmentation</t>
  </si>
  <si>
    <t>1.1 Location Segmentation - Count the no. of assets per region &amp; the market value of assets per region</t>
  </si>
  <si>
    <t>By using data from "Datatape" tab, please fill in the tables in tab "Portfolio Segmentation"</t>
  </si>
  <si>
    <t>No of Assets</t>
  </si>
  <si>
    <t>MV of Assets</t>
  </si>
  <si>
    <t>% on total MV</t>
  </si>
  <si>
    <t>Total</t>
  </si>
  <si>
    <t>1.1 Location Segmentation</t>
  </si>
  <si>
    <t>1.2 Asset Type Segmentation</t>
  </si>
  <si>
    <t>Asset Type</t>
  </si>
  <si>
    <t>Exercise 2 - DCF Modelling</t>
  </si>
  <si>
    <t>Assumptions</t>
  </si>
  <si>
    <t>Acquisition Price</t>
  </si>
  <si>
    <t>Annual Rental Income</t>
  </si>
  <si>
    <t>Acquisition Date</t>
  </si>
  <si>
    <t>Discount Rate</t>
  </si>
  <si>
    <t>LTV (Loan-To-Value)</t>
  </si>
  <si>
    <t>Interest Rate per annum</t>
  </si>
  <si>
    <t>payable on a quarterly basis</t>
  </si>
  <si>
    <t>Exit Year</t>
  </si>
  <si>
    <t>Rental Income Growth per annum</t>
  </si>
  <si>
    <t>2.1 What is the unlevered and levered IRR &amp; NPV of the investment?</t>
  </si>
  <si>
    <t>2.2 Run an NPV sensitivity table based on 2.5% increments (from 5% to 15%)</t>
  </si>
  <si>
    <t xml:space="preserve">Capital Repayment </t>
  </si>
  <si>
    <t>Fully amortised over 5yrs</t>
  </si>
  <si>
    <r>
      <t xml:space="preserve">By using the assumptions below, </t>
    </r>
    <r>
      <rPr>
        <b/>
        <u/>
        <sz val="10"/>
        <color theme="1"/>
        <rFont val="Calibri"/>
        <family val="2"/>
      </rPr>
      <t>build a 5-year fully automated quarterly cash flow model</t>
    </r>
    <r>
      <rPr>
        <b/>
        <sz val="10"/>
        <color theme="1"/>
        <rFont val="Calibri"/>
        <family val="2"/>
      </rPr>
      <t xml:space="preserve"> calculating the following:</t>
    </r>
  </si>
  <si>
    <t>2.4. Briefly present the results in two slides</t>
  </si>
  <si>
    <t>2.3 Run a two dimensional IRR sensitivity table based on (a) 5% increments on LTV (from 60% to 80%) and on (b) 0.25% increment on rental growth per annum (from 1.5% to 2.5%)</t>
  </si>
  <si>
    <t>Exit Price</t>
  </si>
  <si>
    <t>Exit Costs</t>
  </si>
  <si>
    <t>of Exit Price</t>
  </si>
  <si>
    <t>Operating Expenses</t>
  </si>
  <si>
    <t>of Rental Income</t>
  </si>
  <si>
    <t>1.2 Asset type Segmentation - Count the no. of assets per asset type &amp; the market value of assets per asset type</t>
  </si>
  <si>
    <t>ASSUMPTIONS</t>
  </si>
  <si>
    <t>ACQUISITION DATE</t>
  </si>
  <si>
    <t>ACQUISITION PRICE</t>
  </si>
  <si>
    <t>ANNUAL RENT INCOME</t>
  </si>
  <si>
    <t>RENTAL INCOME G</t>
  </si>
  <si>
    <t>Op.EX</t>
  </si>
  <si>
    <t>LTV</t>
  </si>
  <si>
    <t>INTEREST RATE</t>
  </si>
  <si>
    <t>CAPITAL REPAYMENT</t>
  </si>
  <si>
    <t>EXIT PRICE</t>
  </si>
  <si>
    <t>EXIT COSTS</t>
  </si>
  <si>
    <t>EXIT YEAR</t>
  </si>
  <si>
    <t>DISCOUNT RATE</t>
  </si>
  <si>
    <t>QUARTERLY</t>
  </si>
  <si>
    <t>Column1</t>
  </si>
  <si>
    <t xml:space="preserve">LOAN PAYMENT </t>
  </si>
  <si>
    <t xml:space="preserve">LOAN </t>
  </si>
  <si>
    <t>NUMBER OF QUARTERS</t>
  </si>
  <si>
    <t>QUARTERLY LOAN REPAYMENT</t>
  </si>
  <si>
    <t>QUARTER</t>
  </si>
  <si>
    <t>QUARTERLY RENT INCOME</t>
  </si>
  <si>
    <t>OPERATING EXPENSES</t>
  </si>
  <si>
    <t>NCF</t>
  </si>
  <si>
    <t>INTEREST EXPENSES</t>
  </si>
  <si>
    <t>LOAN BALANCE</t>
  </si>
  <si>
    <t>PRINCIPAL REPAYMENT</t>
  </si>
  <si>
    <t>C.F TO EQUITY</t>
  </si>
  <si>
    <t>Column2</t>
  </si>
  <si>
    <t>NET EXIT PRICE</t>
  </si>
  <si>
    <t>DEBT AT THE END</t>
  </si>
  <si>
    <t>EQUITY VALUE AT EXIT</t>
  </si>
  <si>
    <t>UNLEVERED C.F.</t>
  </si>
  <si>
    <t>NPV</t>
  </si>
  <si>
    <t>LEVERED</t>
  </si>
  <si>
    <t>UNLEVERED</t>
  </si>
  <si>
    <t>IRR</t>
  </si>
  <si>
    <t>DISCOUNT RATES</t>
  </si>
  <si>
    <t>Rental Growth Per Anumn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</si>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</sst>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€&quot;;[Red]\-#,##0.00\ &quot;€&quot;"/>
    <numFmt numFmtId="164" formatCode="0."/>
    <numFmt numFmtId="165" formatCode="[$€-413]\ #,##0"/>
    <numFmt numFmtId="166" formatCode="[$€-413]\ #,##0.00"/>
    <numFmt numFmtId="167" formatCode="#,##0.00\ &quot;€&quot;"/>
    <numFmt numFmtId="168" formatCode="_-* #,##0.00\ [$€-408]_-;\-* #,##0.00\ [$€-408]_-;_-* &quot;-&quot;??\ [$€-408]_-;_-@_-"/>
    <numFmt numFmtId="169" formatCode="#,##0\ &quot;€&quot;"/>
  </numFmts>
  <fonts count="9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57C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3" fillId="0" borderId="0" xfId="0" applyNumberFormat="1" applyFont="1"/>
    <xf numFmtId="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168" fontId="3" fillId="0" borderId="0" xfId="0" applyNumberFormat="1" applyFont="1"/>
    <xf numFmtId="168" fontId="3" fillId="0" borderId="1" xfId="0" applyNumberFormat="1" applyFont="1" applyBorder="1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168" fontId="0" fillId="0" borderId="0" xfId="0" applyNumberFormat="1"/>
    <xf numFmtId="168" fontId="0" fillId="3" borderId="0" xfId="0" applyNumberFormat="1" applyFill="1"/>
    <xf numFmtId="8" fontId="0" fillId="3" borderId="0" xfId="0" applyNumberForma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7" fontId="8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67" fontId="7" fillId="0" borderId="0" xfId="0" applyNumberFormat="1" applyFont="1" applyAlignment="1">
      <alignment horizontal="center"/>
    </xf>
    <xf numFmtId="10" fontId="8" fillId="0" borderId="0" xfId="0" applyNumberFormat="1" applyFont="1"/>
    <xf numFmtId="9" fontId="7" fillId="0" borderId="0" xfId="0" applyNumberFormat="1" applyFont="1"/>
    <xf numFmtId="8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0" fontId="0" fillId="0" borderId="0" xfId="2" applyNumberFormat="1" applyFont="1"/>
    <xf numFmtId="167" fontId="3" fillId="0" borderId="0" xfId="0" applyNumberFormat="1" applyFont="1"/>
    <xf numFmtId="167" fontId="3" fillId="0" borderId="1" xfId="0" applyNumberFormat="1" applyFont="1" applyBorder="1"/>
    <xf numFmtId="10" fontId="3" fillId="0" borderId="0" xfId="2" applyNumberFormat="1" applyFont="1"/>
    <xf numFmtId="10" fontId="3" fillId="0" borderId="0" xfId="0" applyNumberFormat="1" applyFont="1"/>
  </cellXfs>
  <cellStyles count="3">
    <cellStyle name="ColorResoluteBlue" xfId="1" xr:uid="{E2E012AE-F851-4004-BAA0-FCEB556A0218}"/>
    <cellStyle name="Normal" xfId="0" builtinId="0"/>
    <cellStyle name="Percent" xfId="2" builtinId="5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45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silis Topsidis" id="{0A4E95F4-B9F6-4F49-AFCC-D58D5C3C21F2}" userId="00da7e123a2b51ea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Βασίλης" refreshedDate="45675.562250578703" createdVersion="8" refreshedVersion="8" minRefreshableVersion="3" recordCount="555" xr:uid="{453EEE71-D935-4E17-9413-492F53A36AF3}">
  <cacheSource type="worksheet">
    <worksheetSource ref="A1:E556" sheet="Datatape"/>
  </cacheSource>
  <cacheFields count="5">
    <cacheField name="Asset_Id" numFmtId="0">
      <sharedItems containsSemiMixedTypes="0" containsString="0" containsNumber="1" containsInteger="1" minValue="3834" maxValue="20000052"/>
    </cacheField>
    <cacheField name="Region" numFmtId="0">
      <sharedItems count="14">
        <s v="Attica"/>
        <s v="Central Greece"/>
        <s v="Central Macedonia"/>
        <s v="Crete"/>
        <s v="East Macedonia and Thrace"/>
        <s v="Epirus"/>
        <s v="Ionian Islands"/>
        <s v="N/A"/>
        <s v="North Aegean"/>
        <s v="Peloponnese"/>
        <s v="South Aegean"/>
        <s v="Thessaly"/>
        <s v="West Greece"/>
        <s v="West Macedonia"/>
      </sharedItems>
    </cacheField>
    <cacheField name="Asset_Type" numFmtId="0">
      <sharedItems count="9">
        <s v="Mixed Use"/>
        <s v="Land"/>
        <s v="Industrial"/>
        <s v="Residential"/>
        <s v="N/A"/>
        <s v="Office"/>
        <s v="Retail"/>
        <s v="Land Outside Urban Planning Zone"/>
        <s v="Hotel"/>
      </sharedItems>
    </cacheField>
    <cacheField name="Market_Value" numFmtId="165">
      <sharedItems containsSemiMixedTypes="0" containsString="0" containsNumber="1" minValue="0.01" maxValue="63000000"/>
    </cacheField>
    <cacheField name="Marketability_Score" numFmtId="0">
      <sharedItems containsMixedTypes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5">
  <r>
    <n v="6104145"/>
    <x v="0"/>
    <x v="0"/>
    <n v="3824939.26"/>
    <n v="2"/>
  </r>
  <r>
    <n v="6104151"/>
    <x v="0"/>
    <x v="1"/>
    <n v="102744.81"/>
    <n v="1"/>
  </r>
  <r>
    <n v="6104184"/>
    <x v="0"/>
    <x v="2"/>
    <n v="1330938.1299999999"/>
    <n v="2"/>
  </r>
  <r>
    <n v="6104183"/>
    <x v="0"/>
    <x v="2"/>
    <n v="893857.52"/>
    <n v="3"/>
  </r>
  <r>
    <n v="6104159"/>
    <x v="0"/>
    <x v="3"/>
    <n v="29346.68"/>
    <n v="2"/>
  </r>
  <r>
    <n v="6664458"/>
    <x v="0"/>
    <x v="3"/>
    <n v="5987393.6500000004"/>
    <n v="2"/>
  </r>
  <r>
    <n v="6664454"/>
    <x v="0"/>
    <x v="4"/>
    <n v="3626184.31"/>
    <n v="3"/>
  </r>
  <r>
    <n v="6664478"/>
    <x v="0"/>
    <x v="5"/>
    <n v="1944475.64"/>
    <n v="1"/>
  </r>
  <r>
    <n v="6664452"/>
    <x v="0"/>
    <x v="6"/>
    <n v="463968.62"/>
    <n v="1"/>
  </r>
  <r>
    <n v="6117368"/>
    <x v="0"/>
    <x v="4"/>
    <n v="2480000"/>
    <n v="3"/>
  </r>
  <r>
    <n v="6666679"/>
    <x v="0"/>
    <x v="4"/>
    <n v="123000"/>
    <n v="3"/>
  </r>
  <r>
    <n v="6666808"/>
    <x v="0"/>
    <x v="7"/>
    <n v="21000"/>
    <n v="3"/>
  </r>
  <r>
    <n v="202527"/>
    <x v="0"/>
    <x v="2"/>
    <n v="740000"/>
    <n v="2"/>
  </r>
  <r>
    <n v="166833"/>
    <x v="0"/>
    <x v="2"/>
    <n v="2650000"/>
    <n v="3"/>
  </r>
  <r>
    <n v="6112711"/>
    <x v="0"/>
    <x v="1"/>
    <n v="30000"/>
    <n v="2"/>
  </r>
  <r>
    <n v="6112713"/>
    <x v="0"/>
    <x v="1"/>
    <n v="58000"/>
    <n v="2"/>
  </r>
  <r>
    <n v="166603"/>
    <x v="0"/>
    <x v="7"/>
    <n v="4090000"/>
    <n v="3"/>
  </r>
  <r>
    <n v="166607"/>
    <x v="0"/>
    <x v="7"/>
    <n v="680000"/>
    <n v="4"/>
  </r>
  <r>
    <n v="219733"/>
    <x v="0"/>
    <x v="7"/>
    <n v="3205000"/>
    <n v="3"/>
  </r>
  <r>
    <n v="219735"/>
    <x v="0"/>
    <x v="7"/>
    <n v="745000"/>
    <n v="2"/>
  </r>
  <r>
    <n v="219737"/>
    <x v="0"/>
    <x v="7"/>
    <n v="4995000"/>
    <n v="3"/>
  </r>
  <r>
    <n v="219894"/>
    <x v="0"/>
    <x v="7"/>
    <n v="1535000"/>
    <n v="2"/>
  </r>
  <r>
    <n v="219902"/>
    <x v="0"/>
    <x v="7"/>
    <n v="680000"/>
    <n v="2"/>
  </r>
  <r>
    <n v="5808527"/>
    <x v="0"/>
    <x v="2"/>
    <n v="8000000"/>
    <n v="3"/>
  </r>
  <r>
    <n v="6669335"/>
    <x v="0"/>
    <x v="2"/>
    <n v="191132.77"/>
    <n v="3"/>
  </r>
  <r>
    <n v="6117281"/>
    <x v="0"/>
    <x v="1"/>
    <n v="1820000"/>
    <n v="2"/>
  </r>
  <r>
    <n v="6117282"/>
    <x v="0"/>
    <x v="1"/>
    <n v="8040000"/>
    <n v="1"/>
  </r>
  <r>
    <n v="190793"/>
    <x v="0"/>
    <x v="7"/>
    <n v="100000"/>
    <n v="3"/>
  </r>
  <r>
    <n v="190805"/>
    <x v="0"/>
    <x v="7"/>
    <n v="541056"/>
    <n v="2"/>
  </r>
  <r>
    <n v="190796"/>
    <x v="0"/>
    <x v="3"/>
    <n v="130000"/>
    <n v="3"/>
  </r>
  <r>
    <n v="190811"/>
    <x v="0"/>
    <x v="3"/>
    <n v="305715.38"/>
    <n v="1"/>
  </r>
  <r>
    <n v="190806"/>
    <x v="0"/>
    <x v="6"/>
    <n v="83200"/>
    <n v="2"/>
  </r>
  <r>
    <n v="6119284"/>
    <x v="0"/>
    <x v="0"/>
    <n v="1335000"/>
    <n v="1"/>
  </r>
  <r>
    <n v="6119285"/>
    <x v="0"/>
    <x v="0"/>
    <n v="2435000"/>
    <n v="2"/>
  </r>
  <r>
    <n v="6665830"/>
    <x v="0"/>
    <x v="4"/>
    <n v="1560000"/>
    <n v="3"/>
  </r>
  <r>
    <n v="6666441"/>
    <x v="0"/>
    <x v="4"/>
    <n v="15540000"/>
    <n v="3"/>
  </r>
  <r>
    <n v="6665828"/>
    <x v="0"/>
    <x v="1"/>
    <n v="1363201"/>
    <n v="2"/>
  </r>
  <r>
    <n v="6665835"/>
    <x v="0"/>
    <x v="7"/>
    <n v="0.01"/>
    <n v="3"/>
  </r>
  <r>
    <n v="6665836"/>
    <x v="0"/>
    <x v="7"/>
    <n v="0.01"/>
    <n v="3"/>
  </r>
  <r>
    <n v="6665847"/>
    <x v="0"/>
    <x v="7"/>
    <n v="0.01"/>
    <n v="3"/>
  </r>
  <r>
    <n v="6776200"/>
    <x v="0"/>
    <x v="3"/>
    <n v="340000"/>
    <n v="1"/>
  </r>
  <r>
    <n v="6665792"/>
    <x v="0"/>
    <x v="2"/>
    <n v="4095000"/>
    <n v="2"/>
  </r>
  <r>
    <n v="6669536"/>
    <x v="0"/>
    <x v="0"/>
    <n v="3296264.95"/>
    <n v="2"/>
  </r>
  <r>
    <n v="6669538"/>
    <x v="0"/>
    <x v="3"/>
    <n v="2025009.19"/>
    <n v="1"/>
  </r>
  <r>
    <n v="192921"/>
    <x v="0"/>
    <x v="5"/>
    <n v="2800000"/>
    <n v="2"/>
  </r>
  <r>
    <n v="239362"/>
    <x v="0"/>
    <x v="4"/>
    <n v="1400000"/>
    <n v="3"/>
  </r>
  <r>
    <n v="239367"/>
    <x v="0"/>
    <x v="5"/>
    <n v="1430000"/>
    <n v="1"/>
  </r>
  <r>
    <n v="6308220"/>
    <x v="0"/>
    <x v="3"/>
    <n v="91232.21"/>
    <n v="1"/>
  </r>
  <r>
    <n v="17276"/>
    <x v="0"/>
    <x v="5"/>
    <n v="1290000"/>
    <n v="1"/>
  </r>
  <r>
    <n v="192029"/>
    <x v="0"/>
    <x v="5"/>
    <n v="3100000"/>
    <n v="1"/>
  </r>
  <r>
    <n v="6086425"/>
    <x v="0"/>
    <x v="5"/>
    <n v="1500000"/>
    <n v="1"/>
  </r>
  <r>
    <n v="6661420"/>
    <x v="0"/>
    <x v="1"/>
    <n v="2580000"/>
    <n v="3"/>
  </r>
  <r>
    <n v="6107975"/>
    <x v="0"/>
    <x v="4"/>
    <n v="3240000"/>
    <n v="3"/>
  </r>
  <r>
    <n v="6678107"/>
    <x v="0"/>
    <x v="6"/>
    <n v="14305000"/>
    <n v="2"/>
  </r>
  <r>
    <n v="6108259"/>
    <x v="0"/>
    <x v="1"/>
    <n v="42000"/>
    <n v="1"/>
  </r>
  <r>
    <n v="6108194"/>
    <x v="0"/>
    <x v="5"/>
    <n v="2070000"/>
    <n v="2"/>
  </r>
  <r>
    <n v="6107987"/>
    <x v="0"/>
    <x v="2"/>
    <n v="7400000"/>
    <n v="2"/>
  </r>
  <r>
    <n v="167061"/>
    <x v="0"/>
    <x v="4"/>
    <n v="12200000"/>
    <n v="3"/>
  </r>
  <r>
    <n v="167087"/>
    <x v="0"/>
    <x v="4"/>
    <n v="3880000"/>
    <n v="3"/>
  </r>
  <r>
    <n v="188089"/>
    <x v="0"/>
    <x v="6"/>
    <n v="1125000"/>
    <n v="1"/>
  </r>
  <r>
    <n v="191818"/>
    <x v="0"/>
    <x v="6"/>
    <n v="1920000"/>
    <n v="1"/>
  </r>
  <r>
    <n v="167058"/>
    <x v="0"/>
    <x v="0"/>
    <n v="800000"/>
    <n v="2"/>
  </r>
  <r>
    <n v="167074"/>
    <x v="0"/>
    <x v="7"/>
    <n v="490000"/>
    <n v="2"/>
  </r>
  <r>
    <n v="167170"/>
    <x v="0"/>
    <x v="7"/>
    <n v="620000"/>
    <n v="3"/>
  </r>
  <r>
    <n v="6665838"/>
    <x v="0"/>
    <x v="7"/>
    <n v="55000"/>
    <n v="3"/>
  </r>
  <r>
    <n v="7088424"/>
    <x v="0"/>
    <x v="0"/>
    <n v="3560000"/>
    <n v="2"/>
  </r>
  <r>
    <n v="6668021"/>
    <x v="0"/>
    <x v="3"/>
    <n v="65000"/>
    <n v="1"/>
  </r>
  <r>
    <n v="167044"/>
    <x v="0"/>
    <x v="6"/>
    <n v="550000"/>
    <n v="1"/>
  </r>
  <r>
    <n v="167066"/>
    <x v="0"/>
    <x v="6"/>
    <n v="1450000"/>
    <n v="1"/>
  </r>
  <r>
    <n v="167078"/>
    <x v="0"/>
    <x v="6"/>
    <n v="2500000"/>
    <n v="1"/>
  </r>
  <r>
    <n v="167096"/>
    <x v="0"/>
    <x v="6"/>
    <n v="1750000"/>
    <n v="2"/>
  </r>
  <r>
    <n v="167119"/>
    <x v="0"/>
    <x v="6"/>
    <n v="575000"/>
    <n v="1"/>
  </r>
  <r>
    <n v="167127"/>
    <x v="0"/>
    <x v="6"/>
    <n v="2385000"/>
    <n v="1"/>
  </r>
  <r>
    <n v="167174"/>
    <x v="0"/>
    <x v="6"/>
    <n v="4200000"/>
    <n v="1"/>
  </r>
  <r>
    <n v="167181"/>
    <x v="0"/>
    <x v="6"/>
    <n v="2330000"/>
    <n v="2"/>
  </r>
  <r>
    <n v="169187"/>
    <x v="0"/>
    <x v="6"/>
    <n v="4550000"/>
    <n v="2"/>
  </r>
  <r>
    <n v="6665840"/>
    <x v="0"/>
    <x v="6"/>
    <n v="170000"/>
    <n v="2"/>
  </r>
  <r>
    <n v="227522"/>
    <x v="0"/>
    <x v="2"/>
    <n v="920576.86"/>
    <n v="2"/>
  </r>
  <r>
    <n v="259755"/>
    <x v="0"/>
    <x v="7"/>
    <n v="2500"/>
    <n v="3"/>
  </r>
  <r>
    <n v="259761"/>
    <x v="0"/>
    <x v="3"/>
    <n v="54300"/>
    <n v="1"/>
  </r>
  <r>
    <n v="6318486"/>
    <x v="0"/>
    <x v="3"/>
    <n v="78100"/>
    <n v="1"/>
  </r>
  <r>
    <n v="6086761"/>
    <x v="0"/>
    <x v="5"/>
    <n v="75000"/>
    <n v="1"/>
  </r>
  <r>
    <n v="259743"/>
    <x v="0"/>
    <x v="7"/>
    <n v="1575000"/>
    <n v="3"/>
  </r>
  <r>
    <n v="259740"/>
    <x v="0"/>
    <x v="2"/>
    <n v="704000"/>
    <n v="3"/>
  </r>
  <r>
    <n v="227562"/>
    <x v="0"/>
    <x v="2"/>
    <n v="1038097.31"/>
    <n v="2"/>
  </r>
  <r>
    <n v="259751"/>
    <x v="0"/>
    <x v="7"/>
    <n v="21300"/>
    <n v="3"/>
  </r>
  <r>
    <n v="262357"/>
    <x v="0"/>
    <x v="5"/>
    <n v="3560000"/>
    <n v="2"/>
  </r>
  <r>
    <n v="205400"/>
    <x v="0"/>
    <x v="7"/>
    <n v="850000"/>
    <n v="3"/>
  </r>
  <r>
    <n v="6785637"/>
    <x v="0"/>
    <x v="2"/>
    <n v="2480000"/>
    <n v="3"/>
  </r>
  <r>
    <n v="176966"/>
    <x v="0"/>
    <x v="2"/>
    <n v="515000"/>
    <n v="3"/>
  </r>
  <r>
    <n v="5296670"/>
    <x v="0"/>
    <x v="2"/>
    <n v="1575000"/>
    <n v="3"/>
  </r>
  <r>
    <n v="5876014"/>
    <x v="0"/>
    <x v="4"/>
    <n v="1165000"/>
    <n v="3"/>
  </r>
  <r>
    <n v="6093250"/>
    <x v="0"/>
    <x v="6"/>
    <n v="2500000"/>
    <n v="3"/>
  </r>
  <r>
    <n v="192460"/>
    <x v="0"/>
    <x v="6"/>
    <n v="4175000"/>
    <n v="1"/>
  </r>
  <r>
    <n v="6672828"/>
    <x v="0"/>
    <x v="3"/>
    <n v="885000"/>
    <n v="1"/>
  </r>
  <r>
    <n v="6108431"/>
    <x v="0"/>
    <x v="2"/>
    <n v="2600000"/>
    <n v="2"/>
  </r>
  <r>
    <n v="6092532"/>
    <x v="0"/>
    <x v="3"/>
    <n v="80000"/>
    <n v="1"/>
  </r>
  <r>
    <n v="6092533"/>
    <x v="0"/>
    <x v="3"/>
    <n v="93000"/>
    <n v="1"/>
  </r>
  <r>
    <n v="5107859"/>
    <x v="0"/>
    <x v="3"/>
    <n v="157000"/>
    <n v="1"/>
  </r>
  <r>
    <n v="186907"/>
    <x v="0"/>
    <x v="5"/>
    <n v="350000"/>
    <n v="2"/>
  </r>
  <r>
    <n v="6701454"/>
    <x v="0"/>
    <x v="3"/>
    <n v="380000"/>
    <n v="1"/>
  </r>
  <r>
    <n v="6707536"/>
    <x v="0"/>
    <x v="3"/>
    <n v="380000"/>
    <n v="1"/>
  </r>
  <r>
    <n v="7030917"/>
    <x v="0"/>
    <x v="3"/>
    <n v="214700"/>
    <n v="1"/>
  </r>
  <r>
    <n v="206867"/>
    <x v="0"/>
    <x v="3"/>
    <n v="190000"/>
    <n v="1"/>
  </r>
  <r>
    <n v="243443"/>
    <x v="0"/>
    <x v="6"/>
    <n v="455000"/>
    <n v="2"/>
  </r>
  <r>
    <n v="6701455"/>
    <x v="0"/>
    <x v="3"/>
    <n v="22032"/>
    <n v="4"/>
  </r>
  <r>
    <n v="6707537"/>
    <x v="0"/>
    <x v="3"/>
    <n v="6264"/>
    <n v="4"/>
  </r>
  <r>
    <n v="6785629"/>
    <x v="0"/>
    <x v="2"/>
    <n v="1"/>
    <n v="4"/>
  </r>
  <r>
    <n v="252047"/>
    <x v="0"/>
    <x v="7"/>
    <n v="8030"/>
    <n v="3"/>
  </r>
  <r>
    <n v="168069"/>
    <x v="0"/>
    <x v="6"/>
    <n v="365000"/>
    <n v="2"/>
  </r>
  <r>
    <n v="171295"/>
    <x v="0"/>
    <x v="3"/>
    <n v="224872.55"/>
    <n v="1"/>
  </r>
  <r>
    <n v="4294"/>
    <x v="0"/>
    <x v="7"/>
    <n v="228000"/>
    <n v="3"/>
  </r>
  <r>
    <n v="6129957"/>
    <x v="0"/>
    <x v="3"/>
    <n v="124000"/>
    <n v="1"/>
  </r>
  <r>
    <n v="6129956"/>
    <x v="0"/>
    <x v="2"/>
    <n v="45000"/>
    <n v="4"/>
  </r>
  <r>
    <n v="5565587"/>
    <x v="0"/>
    <x v="5"/>
    <n v="100000"/>
    <n v="1"/>
  </r>
  <r>
    <n v="5565588"/>
    <x v="0"/>
    <x v="5"/>
    <n v="130000"/>
    <n v="2"/>
  </r>
  <r>
    <n v="5897984"/>
    <x v="0"/>
    <x v="1"/>
    <n v="51500"/>
    <n v="1"/>
  </r>
  <r>
    <n v="5897985"/>
    <x v="0"/>
    <x v="1"/>
    <n v="51500"/>
    <n v="1"/>
  </r>
  <r>
    <n v="5875480"/>
    <x v="0"/>
    <x v="3"/>
    <n v="175000"/>
    <n v="1"/>
  </r>
  <r>
    <n v="6319029"/>
    <x v="0"/>
    <x v="1"/>
    <n v="210000"/>
    <n v="1"/>
  </r>
  <r>
    <n v="5458106"/>
    <x v="0"/>
    <x v="0"/>
    <n v="260000"/>
    <n v="1"/>
  </r>
  <r>
    <n v="244915"/>
    <x v="0"/>
    <x v="3"/>
    <n v="27800"/>
    <n v="1"/>
  </r>
  <r>
    <n v="6131405"/>
    <x v="0"/>
    <x v="3"/>
    <n v="125000"/>
    <n v="1"/>
  </r>
  <r>
    <n v="181351"/>
    <x v="0"/>
    <x v="3"/>
    <n v="110000"/>
    <n v="1"/>
  </r>
  <r>
    <n v="181353"/>
    <x v="0"/>
    <x v="6"/>
    <n v="70000"/>
    <n v="3"/>
  </r>
  <r>
    <n v="6664481"/>
    <x v="0"/>
    <x v="2"/>
    <n v="89000"/>
    <n v="4"/>
  </r>
  <r>
    <n v="6664483"/>
    <x v="0"/>
    <x v="2"/>
    <n v="89000"/>
    <n v="4"/>
  </r>
  <r>
    <n v="6104158"/>
    <x v="1"/>
    <x v="7"/>
    <n v="97697.45"/>
    <n v="4"/>
  </r>
  <r>
    <n v="6104157"/>
    <x v="1"/>
    <x v="7"/>
    <n v="97470.23"/>
    <n v="4"/>
  </r>
  <r>
    <n v="6104204"/>
    <x v="1"/>
    <x v="2"/>
    <n v="2109276.96"/>
    <n v="4"/>
  </r>
  <r>
    <n v="6104197"/>
    <x v="1"/>
    <x v="2"/>
    <n v="751267.64"/>
    <n v="3"/>
  </r>
  <r>
    <n v="6104196"/>
    <x v="1"/>
    <x v="2"/>
    <n v="392985.57"/>
    <n v="3"/>
  </r>
  <r>
    <n v="6104189"/>
    <x v="1"/>
    <x v="2"/>
    <n v="1018488.71"/>
    <n v="4"/>
  </r>
  <r>
    <n v="6104185"/>
    <x v="1"/>
    <x v="2"/>
    <n v="2376443.59"/>
    <n v="4"/>
  </r>
  <r>
    <n v="5382911"/>
    <x v="1"/>
    <x v="7"/>
    <n v="64919.29"/>
    <n v="4"/>
  </r>
  <r>
    <n v="5382912"/>
    <x v="1"/>
    <x v="7"/>
    <n v="112025.84"/>
    <n v="4"/>
  </r>
  <r>
    <n v="6664451"/>
    <x v="1"/>
    <x v="6"/>
    <n v="242529.06"/>
    <n v="3"/>
  </r>
  <r>
    <n v="6668394"/>
    <x v="1"/>
    <x v="4"/>
    <n v="1600000"/>
    <n v="3"/>
  </r>
  <r>
    <n v="6668396"/>
    <x v="1"/>
    <x v="4"/>
    <n v="1300000"/>
    <n v="3"/>
  </r>
  <r>
    <n v="5808442"/>
    <x v="1"/>
    <x v="3"/>
    <n v="118000"/>
    <n v="2"/>
  </r>
  <r>
    <n v="163721"/>
    <x v="1"/>
    <x v="7"/>
    <n v="215000"/>
    <n v="4"/>
  </r>
  <r>
    <n v="163723"/>
    <x v="1"/>
    <x v="7"/>
    <n v="365000"/>
    <n v="4"/>
  </r>
  <r>
    <n v="190788"/>
    <x v="1"/>
    <x v="7"/>
    <n v="93400"/>
    <n v="4"/>
  </r>
  <r>
    <n v="6666440"/>
    <x v="1"/>
    <x v="7"/>
    <n v="1097743.1399999999"/>
    <n v="4"/>
  </r>
  <r>
    <n v="259757"/>
    <x v="1"/>
    <x v="3"/>
    <n v="192000"/>
    <n v="2"/>
  </r>
  <r>
    <n v="259763"/>
    <x v="1"/>
    <x v="7"/>
    <n v="177000"/>
    <n v="5"/>
  </r>
  <r>
    <n v="6793136"/>
    <x v="1"/>
    <x v="3"/>
    <n v="657090"/>
    <n v="2"/>
  </r>
  <r>
    <n v="5945447"/>
    <x v="1"/>
    <x v="4"/>
    <n v="116640"/>
    <n v="3"/>
  </r>
  <r>
    <n v="6678310"/>
    <x v="1"/>
    <x v="2"/>
    <n v="58968"/>
    <n v="5"/>
  </r>
  <r>
    <n v="6117155"/>
    <x v="1"/>
    <x v="5"/>
    <n v="62000"/>
    <n v="3"/>
  </r>
  <r>
    <n v="163622"/>
    <x v="1"/>
    <x v="7"/>
    <n v="40000"/>
    <n v="4"/>
  </r>
  <r>
    <n v="200610"/>
    <x v="1"/>
    <x v="7"/>
    <n v="96000"/>
    <n v="4"/>
  </r>
  <r>
    <n v="6678308"/>
    <x v="1"/>
    <x v="7"/>
    <n v="12000"/>
    <n v="5"/>
  </r>
  <r>
    <n v="6104154"/>
    <x v="2"/>
    <x v="7"/>
    <n v="241996.72"/>
    <n v="4"/>
  </r>
  <r>
    <n v="6104180"/>
    <x v="2"/>
    <x v="2"/>
    <n v="2771771.81"/>
    <n v="2"/>
  </r>
  <r>
    <n v="6104178"/>
    <x v="2"/>
    <x v="2"/>
    <n v="1513045.92"/>
    <n v="2"/>
  </r>
  <r>
    <n v="6104172"/>
    <x v="2"/>
    <x v="2"/>
    <n v="533699.82999999996"/>
    <n v="3"/>
  </r>
  <r>
    <n v="6137657"/>
    <x v="2"/>
    <x v="7"/>
    <n v="128000"/>
    <n v="4"/>
  </r>
  <r>
    <n v="6137655"/>
    <x v="2"/>
    <x v="7"/>
    <n v="137000"/>
    <n v="4"/>
  </r>
  <r>
    <n v="6137656"/>
    <x v="2"/>
    <x v="3"/>
    <n v="545000"/>
    <n v="2"/>
  </r>
  <r>
    <n v="5787619"/>
    <x v="2"/>
    <x v="4"/>
    <n v="287000"/>
    <n v="3"/>
  </r>
  <r>
    <n v="233078"/>
    <x v="2"/>
    <x v="2"/>
    <n v="2020000"/>
    <n v="4"/>
  </r>
  <r>
    <n v="6129709"/>
    <x v="2"/>
    <x v="6"/>
    <n v="60000"/>
    <n v="3"/>
  </r>
  <r>
    <n v="5161021"/>
    <x v="2"/>
    <x v="3"/>
    <n v="75000"/>
    <n v="2"/>
  </r>
  <r>
    <n v="6133731"/>
    <x v="2"/>
    <x v="7"/>
    <n v="23000"/>
    <n v="4"/>
  </r>
  <r>
    <n v="6307965"/>
    <x v="2"/>
    <x v="2"/>
    <n v="10263452.65"/>
    <n v="4"/>
  </r>
  <r>
    <n v="192310"/>
    <x v="2"/>
    <x v="7"/>
    <n v="173000"/>
    <n v="4"/>
  </r>
  <r>
    <n v="192740"/>
    <x v="2"/>
    <x v="7"/>
    <n v="120000"/>
    <n v="4"/>
  </r>
  <r>
    <n v="218365"/>
    <x v="2"/>
    <x v="7"/>
    <n v="30500"/>
    <n v="4"/>
  </r>
  <r>
    <n v="192718"/>
    <x v="2"/>
    <x v="3"/>
    <n v="31800"/>
    <n v="1"/>
  </r>
  <r>
    <n v="176618"/>
    <x v="2"/>
    <x v="5"/>
    <n v="1210000"/>
    <n v="2"/>
  </r>
  <r>
    <n v="6307789"/>
    <x v="2"/>
    <x v="7"/>
    <n v="21062"/>
    <n v="4"/>
  </r>
  <r>
    <n v="6307776"/>
    <x v="2"/>
    <x v="7"/>
    <n v="2119"/>
    <n v="4"/>
  </r>
  <r>
    <n v="6307771"/>
    <x v="2"/>
    <x v="3"/>
    <n v="50372"/>
    <n v="1"/>
  </r>
  <r>
    <n v="6307769"/>
    <x v="2"/>
    <x v="3"/>
    <n v="45399"/>
    <n v="1"/>
  </r>
  <r>
    <n v="6307793"/>
    <x v="2"/>
    <x v="6"/>
    <n v="170000"/>
    <n v="1"/>
  </r>
  <r>
    <n v="6307794"/>
    <x v="2"/>
    <x v="6"/>
    <n v="325000"/>
    <n v="1"/>
  </r>
  <r>
    <n v="6307765"/>
    <x v="2"/>
    <x v="5"/>
    <n v="120000"/>
    <n v="1"/>
  </r>
  <r>
    <n v="6307767"/>
    <x v="2"/>
    <x v="5"/>
    <n v="120000"/>
    <n v="1"/>
  </r>
  <r>
    <n v="6307790"/>
    <x v="2"/>
    <x v="5"/>
    <n v="2140000"/>
    <n v="2"/>
  </r>
  <r>
    <n v="6307791"/>
    <x v="2"/>
    <x v="3"/>
    <n v="1795000"/>
    <n v="2"/>
  </r>
  <r>
    <n v="6307795"/>
    <x v="2"/>
    <x v="2"/>
    <n v="13500"/>
    <n v="3"/>
  </r>
  <r>
    <n v="167813"/>
    <x v="2"/>
    <x v="2"/>
    <n v="4525000"/>
    <n v="4"/>
  </r>
  <r>
    <n v="210959"/>
    <x v="2"/>
    <x v="6"/>
    <n v="3580000"/>
    <n v="1"/>
  </r>
  <r>
    <n v="234913"/>
    <x v="2"/>
    <x v="6"/>
    <n v="2646789.81"/>
    <n v="1"/>
  </r>
  <r>
    <n v="202530"/>
    <x v="2"/>
    <x v="7"/>
    <n v="1485000"/>
    <n v="2"/>
  </r>
  <r>
    <n v="219818"/>
    <x v="2"/>
    <x v="3"/>
    <n v="145000"/>
    <n v="1"/>
  </r>
  <r>
    <n v="165608"/>
    <x v="2"/>
    <x v="2"/>
    <n v="3585000"/>
    <n v="2"/>
  </r>
  <r>
    <n v="219826"/>
    <x v="2"/>
    <x v="7"/>
    <n v="29400"/>
    <n v="5"/>
  </r>
  <r>
    <n v="219903"/>
    <x v="2"/>
    <x v="7"/>
    <n v="1600"/>
    <n v="5"/>
  </r>
  <r>
    <n v="219905"/>
    <x v="2"/>
    <x v="7"/>
    <n v="19600"/>
    <n v="5"/>
  </r>
  <r>
    <n v="219808"/>
    <x v="2"/>
    <x v="3"/>
    <n v="34900"/>
    <n v="3"/>
  </r>
  <r>
    <n v="219800"/>
    <x v="2"/>
    <x v="7"/>
    <n v="80900"/>
    <n v="4"/>
  </r>
  <r>
    <n v="166610"/>
    <x v="2"/>
    <x v="5"/>
    <n v="165000"/>
    <n v="1"/>
  </r>
  <r>
    <n v="165561"/>
    <x v="2"/>
    <x v="7"/>
    <n v="1775000"/>
    <n v="4"/>
  </r>
  <r>
    <n v="6665794"/>
    <x v="2"/>
    <x v="4"/>
    <n v="4045000"/>
    <n v="3"/>
  </r>
  <r>
    <n v="6308221"/>
    <x v="2"/>
    <x v="1"/>
    <n v="276000"/>
    <n v="1"/>
  </r>
  <r>
    <n v="6308223"/>
    <x v="2"/>
    <x v="3"/>
    <n v="198772.18"/>
    <n v="1"/>
  </r>
  <r>
    <n v="6108214"/>
    <x v="2"/>
    <x v="4"/>
    <n v="5430000"/>
    <n v="2"/>
  </r>
  <r>
    <n v="6108207"/>
    <x v="2"/>
    <x v="1"/>
    <n v="925000"/>
    <n v="2"/>
  </r>
  <r>
    <n v="6108285"/>
    <x v="2"/>
    <x v="1"/>
    <n v="22000"/>
    <n v="1"/>
  </r>
  <r>
    <n v="6317442"/>
    <x v="2"/>
    <x v="1"/>
    <n v="1550000"/>
    <n v="2"/>
  </r>
  <r>
    <n v="6108266"/>
    <x v="2"/>
    <x v="3"/>
    <n v="71000"/>
    <n v="2"/>
  </r>
  <r>
    <n v="6108416"/>
    <x v="2"/>
    <x v="3"/>
    <n v="55000"/>
    <n v="2"/>
  </r>
  <r>
    <n v="6108391"/>
    <x v="2"/>
    <x v="3"/>
    <n v="63000"/>
    <n v="1"/>
  </r>
  <r>
    <n v="6108398"/>
    <x v="2"/>
    <x v="6"/>
    <n v="7115000"/>
    <n v="2"/>
  </r>
  <r>
    <n v="6108411"/>
    <x v="2"/>
    <x v="6"/>
    <n v="81000"/>
    <n v="2"/>
  </r>
  <r>
    <n v="6108412"/>
    <x v="2"/>
    <x v="6"/>
    <n v="106000"/>
    <n v="2"/>
  </r>
  <r>
    <n v="6108413"/>
    <x v="2"/>
    <x v="6"/>
    <n v="40000"/>
    <n v="2"/>
  </r>
  <r>
    <n v="6108281"/>
    <x v="2"/>
    <x v="2"/>
    <n v="1270000"/>
    <n v="2"/>
  </r>
  <r>
    <n v="167045"/>
    <x v="2"/>
    <x v="7"/>
    <n v="1325000"/>
    <n v="4"/>
  </r>
  <r>
    <n v="190528"/>
    <x v="2"/>
    <x v="2"/>
    <n v="950000"/>
    <n v="2"/>
  </r>
  <r>
    <n v="166318"/>
    <x v="2"/>
    <x v="3"/>
    <n v="690000"/>
    <n v="1"/>
  </r>
  <r>
    <n v="165167"/>
    <x v="2"/>
    <x v="2"/>
    <n v="520000"/>
    <n v="4"/>
  </r>
  <r>
    <n v="6132344"/>
    <x v="2"/>
    <x v="2"/>
    <n v="610000"/>
    <n v="4"/>
  </r>
  <r>
    <n v="5357020"/>
    <x v="2"/>
    <x v="4"/>
    <n v="500000"/>
    <n v="3"/>
  </r>
  <r>
    <n v="231183"/>
    <x v="2"/>
    <x v="4"/>
    <n v="1670000"/>
    <n v="3"/>
  </r>
  <r>
    <n v="205932"/>
    <x v="2"/>
    <x v="6"/>
    <n v="895000"/>
    <n v="1"/>
  </r>
  <r>
    <n v="168192"/>
    <x v="2"/>
    <x v="4"/>
    <n v="1507000"/>
    <n v="3"/>
  </r>
  <r>
    <n v="175070"/>
    <x v="2"/>
    <x v="6"/>
    <n v="1145000"/>
    <n v="1"/>
  </r>
  <r>
    <n v="191496"/>
    <x v="2"/>
    <x v="8"/>
    <n v="2630000"/>
    <n v="3"/>
  </r>
  <r>
    <n v="181476"/>
    <x v="2"/>
    <x v="2"/>
    <n v="294000"/>
    <n v="4"/>
  </r>
  <r>
    <n v="191513"/>
    <x v="2"/>
    <x v="7"/>
    <n v="215000"/>
    <n v="4"/>
  </r>
  <r>
    <n v="205600"/>
    <x v="2"/>
    <x v="2"/>
    <n v="225000"/>
    <n v="5"/>
  </r>
  <r>
    <n v="5026226"/>
    <x v="2"/>
    <x v="0"/>
    <n v="6000"/>
    <n v="1"/>
  </r>
  <r>
    <n v="5026227"/>
    <x v="2"/>
    <x v="6"/>
    <n v="68000"/>
    <n v="1"/>
  </r>
  <r>
    <n v="5026228"/>
    <x v="2"/>
    <x v="5"/>
    <n v="18000"/>
    <n v="1"/>
  </r>
  <r>
    <n v="5026229"/>
    <x v="2"/>
    <x v="5"/>
    <n v="39000"/>
    <n v="1"/>
  </r>
  <r>
    <n v="5026230"/>
    <x v="2"/>
    <x v="5"/>
    <n v="24000"/>
    <n v="1"/>
  </r>
  <r>
    <n v="5026231"/>
    <x v="2"/>
    <x v="5"/>
    <n v="24000"/>
    <n v="1"/>
  </r>
  <r>
    <n v="5026232"/>
    <x v="2"/>
    <x v="5"/>
    <n v="26000"/>
    <n v="1"/>
  </r>
  <r>
    <n v="5026233"/>
    <x v="2"/>
    <x v="5"/>
    <n v="24000"/>
    <n v="1"/>
  </r>
  <r>
    <n v="5026234"/>
    <x v="2"/>
    <x v="5"/>
    <n v="43000"/>
    <n v="1"/>
  </r>
  <r>
    <n v="5644707"/>
    <x v="2"/>
    <x v="1"/>
    <n v="75000"/>
    <n v="3"/>
  </r>
  <r>
    <n v="5125368"/>
    <x v="2"/>
    <x v="3"/>
    <n v="135000"/>
    <n v="1"/>
  </r>
  <r>
    <n v="5125369"/>
    <x v="2"/>
    <x v="3"/>
    <n v="60000"/>
    <n v="1"/>
  </r>
  <r>
    <n v="6089588"/>
    <x v="2"/>
    <x v="5"/>
    <n v="57000"/>
    <n v="1"/>
  </r>
  <r>
    <n v="5829718"/>
    <x v="2"/>
    <x v="5"/>
    <n v="31000"/>
    <n v="1"/>
  </r>
  <r>
    <n v="5829719"/>
    <x v="2"/>
    <x v="5"/>
    <n v="31000"/>
    <n v="1"/>
  </r>
  <r>
    <n v="5829720"/>
    <x v="2"/>
    <x v="5"/>
    <n v="31000"/>
    <n v="1"/>
  </r>
  <r>
    <n v="5829721"/>
    <x v="2"/>
    <x v="5"/>
    <n v="40000"/>
    <n v="1"/>
  </r>
  <r>
    <n v="5829722"/>
    <x v="2"/>
    <x v="5"/>
    <n v="48000"/>
    <n v="1"/>
  </r>
  <r>
    <n v="5829723"/>
    <x v="2"/>
    <x v="5"/>
    <n v="16000"/>
    <n v="1"/>
  </r>
  <r>
    <n v="5829724"/>
    <x v="2"/>
    <x v="5"/>
    <n v="56000"/>
    <n v="1"/>
  </r>
  <r>
    <n v="5829725"/>
    <x v="2"/>
    <x v="5"/>
    <n v="33000"/>
    <n v="1"/>
  </r>
  <r>
    <n v="5026224"/>
    <x v="2"/>
    <x v="1"/>
    <n v="330000"/>
    <n v="3"/>
  </r>
  <r>
    <n v="5026225"/>
    <x v="2"/>
    <x v="1"/>
    <n v="36000"/>
    <n v="3"/>
  </r>
  <r>
    <n v="5026240"/>
    <x v="2"/>
    <x v="3"/>
    <n v="285000"/>
    <n v="1"/>
  </r>
  <r>
    <n v="231818"/>
    <x v="2"/>
    <x v="7"/>
    <n v="1088.6099999999999"/>
    <n v="4"/>
  </r>
  <r>
    <n v="5414679"/>
    <x v="2"/>
    <x v="6"/>
    <n v="165162.1"/>
    <n v="3"/>
  </r>
  <r>
    <n v="91730"/>
    <x v="2"/>
    <x v="3"/>
    <n v="170000"/>
    <n v="2"/>
  </r>
  <r>
    <n v="3834"/>
    <x v="2"/>
    <x v="3"/>
    <n v="117509.6"/>
    <n v="2"/>
  </r>
  <r>
    <n v="5644690"/>
    <x v="2"/>
    <x v="2"/>
    <n v="160000"/>
    <n v="5"/>
  </r>
  <r>
    <n v="161243"/>
    <x v="2"/>
    <x v="3"/>
    <n v="72744.039999999994"/>
    <n v="2"/>
  </r>
  <r>
    <n v="5047385"/>
    <x v="2"/>
    <x v="7"/>
    <n v="98045.8"/>
    <n v="4"/>
  </r>
  <r>
    <n v="6132896"/>
    <x v="2"/>
    <x v="1"/>
    <n v="67795"/>
    <n v="4"/>
  </r>
  <r>
    <n v="6132897"/>
    <x v="2"/>
    <x v="1"/>
    <n v="45892"/>
    <n v="4"/>
  </r>
  <r>
    <n v="188713"/>
    <x v="2"/>
    <x v="3"/>
    <n v="61000"/>
    <n v="1"/>
  </r>
  <r>
    <n v="205552"/>
    <x v="2"/>
    <x v="3"/>
    <n v="45651"/>
    <n v="1"/>
  </r>
  <r>
    <n v="205115"/>
    <x v="2"/>
    <x v="3"/>
    <n v="50000"/>
    <n v="5"/>
  </r>
  <r>
    <n v="205555"/>
    <x v="2"/>
    <x v="3"/>
    <n v="36000"/>
    <n v="1"/>
  </r>
  <r>
    <n v="205556"/>
    <x v="2"/>
    <x v="3"/>
    <n v="53000"/>
    <n v="1"/>
  </r>
  <r>
    <n v="205559"/>
    <x v="2"/>
    <x v="6"/>
    <n v="25000"/>
    <n v="2"/>
  </r>
  <r>
    <n v="6667369"/>
    <x v="2"/>
    <x v="3"/>
    <n v="58000"/>
    <n v="1"/>
  </r>
  <r>
    <n v="205554"/>
    <x v="2"/>
    <x v="3"/>
    <n v="49000"/>
    <n v="1"/>
  </r>
  <r>
    <n v="205562"/>
    <x v="2"/>
    <x v="6"/>
    <n v="26979"/>
    <n v="2"/>
  </r>
  <r>
    <n v="6319692"/>
    <x v="2"/>
    <x v="3"/>
    <n v="85000"/>
    <n v="4"/>
  </r>
  <r>
    <n v="5601501"/>
    <x v="2"/>
    <x v="3"/>
    <n v="97000"/>
    <n v="1"/>
  </r>
  <r>
    <n v="5601502"/>
    <x v="2"/>
    <x v="6"/>
    <n v="22000"/>
    <n v="2"/>
  </r>
  <r>
    <n v="5601504"/>
    <x v="2"/>
    <x v="3"/>
    <n v="46000"/>
    <n v="1"/>
  </r>
  <r>
    <n v="5644700"/>
    <x v="2"/>
    <x v="1"/>
    <n v="46000"/>
    <n v="3"/>
  </r>
  <r>
    <n v="5950455"/>
    <x v="2"/>
    <x v="3"/>
    <n v="45000"/>
    <n v="1"/>
  </r>
  <r>
    <n v="205564"/>
    <x v="2"/>
    <x v="7"/>
    <n v="8000"/>
    <n v="4"/>
  </r>
  <r>
    <n v="189301"/>
    <x v="2"/>
    <x v="4"/>
    <n v="16000"/>
    <n v="3"/>
  </r>
  <r>
    <n v="205563"/>
    <x v="2"/>
    <x v="4"/>
    <n v="0.01"/>
    <n v="5"/>
  </r>
  <r>
    <n v="5644705"/>
    <x v="2"/>
    <x v="1"/>
    <n v="4000"/>
    <n v="3"/>
  </r>
  <r>
    <n v="5644706"/>
    <x v="2"/>
    <x v="1"/>
    <n v="4500"/>
    <n v="3"/>
  </r>
  <r>
    <n v="233331"/>
    <x v="2"/>
    <x v="0"/>
    <n v="899000"/>
    <n v="1"/>
  </r>
  <r>
    <n v="202584"/>
    <x v="3"/>
    <x v="7"/>
    <n v="1830000"/>
    <n v="4"/>
  </r>
  <r>
    <n v="6668020"/>
    <x v="3"/>
    <x v="3"/>
    <n v="156450"/>
    <n v="2"/>
  </r>
  <r>
    <n v="5961388"/>
    <x v="3"/>
    <x v="2"/>
    <n v="640000"/>
    <n v="3"/>
  </r>
  <r>
    <n v="110947"/>
    <x v="3"/>
    <x v="3"/>
    <n v="1230000"/>
    <n v="2"/>
  </r>
  <r>
    <n v="5582725"/>
    <x v="3"/>
    <x v="8"/>
    <n v="8700000"/>
    <n v="2"/>
  </r>
  <r>
    <n v="168632"/>
    <x v="3"/>
    <x v="8"/>
    <n v="11850000"/>
    <n v="2"/>
  </r>
  <r>
    <n v="176324"/>
    <x v="3"/>
    <x v="2"/>
    <n v="640000"/>
    <n v="3"/>
  </r>
  <r>
    <n v="125949"/>
    <x v="3"/>
    <x v="3"/>
    <n v="215000"/>
    <n v="2"/>
  </r>
  <r>
    <n v="125955"/>
    <x v="3"/>
    <x v="3"/>
    <n v="215000"/>
    <n v="2"/>
  </r>
  <r>
    <n v="125936"/>
    <x v="3"/>
    <x v="7"/>
    <n v="340000"/>
    <n v="3"/>
  </r>
  <r>
    <n v="5758885"/>
    <x v="3"/>
    <x v="1"/>
    <n v="150000"/>
    <n v="1"/>
  </r>
  <r>
    <n v="5793606"/>
    <x v="3"/>
    <x v="1"/>
    <n v="178139"/>
    <n v="1"/>
  </r>
  <r>
    <n v="5793607"/>
    <x v="3"/>
    <x v="1"/>
    <n v="115000"/>
    <n v="2"/>
  </r>
  <r>
    <n v="6004"/>
    <x v="3"/>
    <x v="3"/>
    <n v="153567.84"/>
    <n v="2"/>
  </r>
  <r>
    <n v="237942"/>
    <x v="3"/>
    <x v="3"/>
    <n v="120000"/>
    <n v="1"/>
  </r>
  <r>
    <n v="237939"/>
    <x v="3"/>
    <x v="3"/>
    <n v="124000"/>
    <n v="1"/>
  </r>
  <r>
    <n v="184221"/>
    <x v="3"/>
    <x v="7"/>
    <n v="150000"/>
    <n v="3"/>
  </r>
  <r>
    <n v="190042"/>
    <x v="3"/>
    <x v="7"/>
    <n v="163000"/>
    <n v="3"/>
  </r>
  <r>
    <n v="176367"/>
    <x v="3"/>
    <x v="7"/>
    <n v="76000"/>
    <n v="3"/>
  </r>
  <r>
    <n v="237712"/>
    <x v="3"/>
    <x v="7"/>
    <n v="32000"/>
    <n v="3"/>
  </r>
  <r>
    <n v="5390266"/>
    <x v="4"/>
    <x v="2"/>
    <n v="63000000"/>
    <n v="4"/>
  </r>
  <r>
    <n v="176634"/>
    <x v="4"/>
    <x v="7"/>
    <n v="410000"/>
    <n v="4"/>
  </r>
  <r>
    <n v="219763"/>
    <x v="4"/>
    <x v="4"/>
    <n v="445000"/>
    <n v="3"/>
  </r>
  <r>
    <n v="219782"/>
    <x v="4"/>
    <x v="6"/>
    <n v="165000"/>
    <n v="2"/>
  </r>
  <r>
    <n v="219792"/>
    <x v="4"/>
    <x v="6"/>
    <n v="125000"/>
    <n v="2"/>
  </r>
  <r>
    <n v="219789"/>
    <x v="4"/>
    <x v="2"/>
    <n v="2830000"/>
    <n v="4"/>
  </r>
  <r>
    <n v="229336"/>
    <x v="4"/>
    <x v="2"/>
    <n v="14725000"/>
    <n v="4"/>
  </r>
  <r>
    <n v="179546"/>
    <x v="4"/>
    <x v="2"/>
    <n v="4485000"/>
    <n v="4"/>
  </r>
  <r>
    <n v="6676910"/>
    <x v="4"/>
    <x v="4"/>
    <n v="1162401.48"/>
    <n v="3"/>
  </r>
  <r>
    <n v="165965"/>
    <x v="4"/>
    <x v="2"/>
    <n v="538000"/>
    <n v="4"/>
  </r>
  <r>
    <n v="165468"/>
    <x v="4"/>
    <x v="2"/>
    <n v="1190000"/>
    <n v="4"/>
  </r>
  <r>
    <n v="164581"/>
    <x v="4"/>
    <x v="2"/>
    <n v="680000"/>
    <n v="4"/>
  </r>
  <r>
    <n v="166026"/>
    <x v="4"/>
    <x v="2"/>
    <n v="520000"/>
    <n v="4"/>
  </r>
  <r>
    <n v="166360"/>
    <x v="4"/>
    <x v="6"/>
    <n v="710172.56"/>
    <n v="2"/>
  </r>
  <r>
    <n v="5340520"/>
    <x v="4"/>
    <x v="2"/>
    <n v="290000"/>
    <n v="5"/>
  </r>
  <r>
    <n v="5364406"/>
    <x v="4"/>
    <x v="4"/>
    <n v="214675.83"/>
    <n v="3"/>
  </r>
  <r>
    <n v="166374"/>
    <x v="4"/>
    <x v="7"/>
    <n v="214000"/>
    <n v="4"/>
  </r>
  <r>
    <n v="166382"/>
    <x v="4"/>
    <x v="7"/>
    <n v="267000"/>
    <n v="4"/>
  </r>
  <r>
    <n v="6139285"/>
    <x v="4"/>
    <x v="3"/>
    <n v="250000"/>
    <n v="1"/>
  </r>
  <r>
    <n v="235790"/>
    <x v="4"/>
    <x v="2"/>
    <n v="283076.98"/>
    <n v="5"/>
  </r>
  <r>
    <n v="163571"/>
    <x v="4"/>
    <x v="3"/>
    <n v="292000"/>
    <n v="1"/>
  </r>
  <r>
    <n v="172253"/>
    <x v="4"/>
    <x v="2"/>
    <n v="460000"/>
    <n v="4"/>
  </r>
  <r>
    <n v="168148"/>
    <x v="4"/>
    <x v="3"/>
    <n v="248448.86"/>
    <n v="1"/>
  </r>
  <r>
    <n v="171411"/>
    <x v="4"/>
    <x v="2"/>
    <n v="210000"/>
    <n v="5"/>
  </r>
  <r>
    <n v="5120455"/>
    <x v="4"/>
    <x v="6"/>
    <n v="133209.12"/>
    <n v="2"/>
  </r>
  <r>
    <n v="5120456"/>
    <x v="4"/>
    <x v="6"/>
    <n v="133209.12"/>
    <n v="2"/>
  </r>
  <r>
    <n v="5120457"/>
    <x v="4"/>
    <x v="2"/>
    <n v="111347.72"/>
    <n v="5"/>
  </r>
  <r>
    <n v="5120458"/>
    <x v="4"/>
    <x v="2"/>
    <n v="111347.72"/>
    <n v="5"/>
  </r>
  <r>
    <n v="193427"/>
    <x v="4"/>
    <x v="7"/>
    <n v="132236"/>
    <n v="4"/>
  </r>
  <r>
    <n v="165821"/>
    <x v="4"/>
    <x v="2"/>
    <n v="157000"/>
    <n v="5"/>
  </r>
  <r>
    <n v="5932034"/>
    <x v="4"/>
    <x v="1"/>
    <n v="35812.449999999997"/>
    <n v="2"/>
  </r>
  <r>
    <n v="5119811"/>
    <x v="4"/>
    <x v="7"/>
    <n v="40278.65"/>
    <n v="4"/>
  </r>
  <r>
    <n v="6664645"/>
    <x v="4"/>
    <x v="3"/>
    <n v="93000"/>
    <n v="1"/>
  </r>
  <r>
    <n v="6664646"/>
    <x v="4"/>
    <x v="3"/>
    <n v="67000"/>
    <n v="2"/>
  </r>
  <r>
    <n v="5155091"/>
    <x v="4"/>
    <x v="3"/>
    <n v="85000"/>
    <n v="1"/>
  </r>
  <r>
    <n v="6128562"/>
    <x v="4"/>
    <x v="6"/>
    <n v="29933.59"/>
    <n v="2"/>
  </r>
  <r>
    <n v="163550"/>
    <x v="4"/>
    <x v="7"/>
    <n v="32000"/>
    <n v="4"/>
  </r>
  <r>
    <n v="200708"/>
    <x v="4"/>
    <x v="3"/>
    <n v="37000"/>
    <n v="1"/>
  </r>
  <r>
    <n v="200709"/>
    <x v="4"/>
    <x v="7"/>
    <n v="38000"/>
    <n v="4"/>
  </r>
  <r>
    <n v="200711"/>
    <x v="4"/>
    <x v="6"/>
    <n v="33000"/>
    <n v="3"/>
  </r>
  <r>
    <n v="6098080"/>
    <x v="4"/>
    <x v="1"/>
    <n v="40878.5"/>
    <n v="2"/>
  </r>
  <r>
    <n v="168241"/>
    <x v="4"/>
    <x v="3"/>
    <n v="47505.41"/>
    <n v="1"/>
  </r>
  <r>
    <n v="6121668"/>
    <x v="4"/>
    <x v="7"/>
    <n v="57000"/>
    <n v="3"/>
  </r>
  <r>
    <n v="182706"/>
    <x v="4"/>
    <x v="3"/>
    <n v="35000"/>
    <n v="1"/>
  </r>
  <r>
    <n v="6119260"/>
    <x v="4"/>
    <x v="3"/>
    <n v="96188"/>
    <n v="1"/>
  </r>
  <r>
    <n v="157628"/>
    <x v="4"/>
    <x v="3"/>
    <n v="88000"/>
    <n v="2"/>
  </r>
  <r>
    <n v="6097050"/>
    <x v="4"/>
    <x v="1"/>
    <n v="37900"/>
    <n v="2"/>
  </r>
  <r>
    <n v="6097051"/>
    <x v="4"/>
    <x v="1"/>
    <n v="54300"/>
    <n v="2"/>
  </r>
  <r>
    <n v="6097055"/>
    <x v="4"/>
    <x v="7"/>
    <n v="47900"/>
    <n v="3"/>
  </r>
  <r>
    <n v="6097070"/>
    <x v="4"/>
    <x v="7"/>
    <n v="47900"/>
    <n v="3"/>
  </r>
  <r>
    <n v="171599"/>
    <x v="4"/>
    <x v="3"/>
    <n v="77300"/>
    <n v="1"/>
  </r>
  <r>
    <n v="6089600"/>
    <x v="4"/>
    <x v="3"/>
    <n v="48300"/>
    <n v="1"/>
  </r>
  <r>
    <n v="5932035"/>
    <x v="4"/>
    <x v="1"/>
    <n v="34693.31"/>
    <n v="2"/>
  </r>
  <r>
    <n v="5119806"/>
    <x v="4"/>
    <x v="3"/>
    <n v="39169.870000000003"/>
    <n v="1"/>
  </r>
  <r>
    <n v="5677734"/>
    <x v="4"/>
    <x v="6"/>
    <n v="36906.6"/>
    <n v="3"/>
  </r>
  <r>
    <n v="163561"/>
    <x v="4"/>
    <x v="7"/>
    <n v="28700"/>
    <n v="5"/>
  </r>
  <r>
    <n v="6099478"/>
    <x v="4"/>
    <x v="4"/>
    <n v="62093"/>
    <n v="5"/>
  </r>
  <r>
    <n v="200713"/>
    <x v="4"/>
    <x v="7"/>
    <n v="22600"/>
    <n v="4"/>
  </r>
  <r>
    <n v="6096949"/>
    <x v="4"/>
    <x v="1"/>
    <n v="24399.3"/>
    <n v="2"/>
  </r>
  <r>
    <n v="6096948"/>
    <x v="4"/>
    <x v="7"/>
    <n v="28179.73"/>
    <n v="3"/>
  </r>
  <r>
    <n v="200714"/>
    <x v="4"/>
    <x v="7"/>
    <n v="0.01"/>
    <n v="4"/>
  </r>
  <r>
    <n v="200715"/>
    <x v="4"/>
    <x v="7"/>
    <n v="1400"/>
    <n v="4"/>
  </r>
  <r>
    <n v="200716"/>
    <x v="4"/>
    <x v="7"/>
    <n v="5500"/>
    <n v="4"/>
  </r>
  <r>
    <n v="200718"/>
    <x v="4"/>
    <x v="7"/>
    <n v="4500"/>
    <n v="5"/>
  </r>
  <r>
    <n v="200719"/>
    <x v="4"/>
    <x v="7"/>
    <n v="6000"/>
    <n v="4"/>
  </r>
  <r>
    <n v="200710"/>
    <x v="4"/>
    <x v="4"/>
    <n v="9600"/>
    <n v="3"/>
  </r>
  <r>
    <n v="200720"/>
    <x v="4"/>
    <x v="7"/>
    <n v="4500"/>
    <n v="5"/>
  </r>
  <r>
    <n v="182711"/>
    <x v="4"/>
    <x v="7"/>
    <n v="2300"/>
    <n v="4"/>
  </r>
  <r>
    <n v="182717"/>
    <x v="4"/>
    <x v="3"/>
    <n v="1"/>
    <n v="1"/>
  </r>
  <r>
    <n v="182707"/>
    <x v="4"/>
    <x v="6"/>
    <n v="9500"/>
    <n v="2"/>
  </r>
  <r>
    <n v="6097052"/>
    <x v="4"/>
    <x v="7"/>
    <n v="2900"/>
    <n v="3"/>
  </r>
  <r>
    <n v="6097059"/>
    <x v="4"/>
    <x v="7"/>
    <n v="3800"/>
    <n v="3"/>
  </r>
  <r>
    <n v="6097061"/>
    <x v="4"/>
    <x v="7"/>
    <n v="2900"/>
    <n v="3"/>
  </r>
  <r>
    <n v="6097062"/>
    <x v="4"/>
    <x v="7"/>
    <n v="1900"/>
    <n v="3"/>
  </r>
  <r>
    <n v="6097065"/>
    <x v="4"/>
    <x v="7"/>
    <n v="11500"/>
    <n v="3"/>
  </r>
  <r>
    <n v="6097067"/>
    <x v="4"/>
    <x v="7"/>
    <n v="8600"/>
    <n v="3"/>
  </r>
  <r>
    <n v="6097071"/>
    <x v="4"/>
    <x v="7"/>
    <n v="1900"/>
    <n v="3"/>
  </r>
  <r>
    <n v="6097044"/>
    <x v="4"/>
    <x v="1"/>
    <n v="19100"/>
    <n v="2"/>
  </r>
  <r>
    <n v="6666816"/>
    <x v="5"/>
    <x v="7"/>
    <n v="260000"/>
    <n v="4"/>
  </r>
  <r>
    <n v="202554"/>
    <x v="5"/>
    <x v="2"/>
    <n v="174000"/>
    <n v="4"/>
  </r>
  <r>
    <n v="259749"/>
    <x v="5"/>
    <x v="3"/>
    <n v="62000"/>
    <n v="1"/>
  </r>
  <r>
    <n v="5554592"/>
    <x v="5"/>
    <x v="4"/>
    <n v="585000"/>
    <n v="3"/>
  </r>
  <r>
    <n v="166420"/>
    <x v="5"/>
    <x v="8"/>
    <n v="540000"/>
    <n v="3"/>
  </r>
  <r>
    <n v="5150027"/>
    <x v="5"/>
    <x v="3"/>
    <n v="325000"/>
    <n v="1"/>
  </r>
  <r>
    <n v="5325930"/>
    <x v="5"/>
    <x v="4"/>
    <n v="125000"/>
    <n v="3"/>
  </r>
  <r>
    <n v="5150016"/>
    <x v="5"/>
    <x v="7"/>
    <n v="45000"/>
    <n v="4"/>
  </r>
  <r>
    <n v="166407"/>
    <x v="5"/>
    <x v="2"/>
    <n v="75400"/>
    <n v="5"/>
  </r>
  <r>
    <n v="5473285"/>
    <x v="5"/>
    <x v="7"/>
    <n v="10000"/>
    <n v="4"/>
  </r>
  <r>
    <n v="6116036"/>
    <x v="5"/>
    <x v="7"/>
    <n v="0.01"/>
    <n v="4"/>
  </r>
  <r>
    <n v="167151"/>
    <x v="6"/>
    <x v="7"/>
    <n v="160000"/>
    <n v="4"/>
  </r>
  <r>
    <n v="175971"/>
    <x v="6"/>
    <x v="6"/>
    <n v="2029000"/>
    <n v="1"/>
  </r>
  <r>
    <n v="185292"/>
    <x v="6"/>
    <x v="6"/>
    <n v="1217000"/>
    <n v="1"/>
  </r>
  <r>
    <n v="234630"/>
    <x v="6"/>
    <x v="4"/>
    <n v="290000"/>
    <n v="3"/>
  </r>
  <r>
    <n v="6112006"/>
    <x v="6"/>
    <x v="6"/>
    <n v="184000"/>
    <n v="1"/>
  </r>
  <r>
    <n v="185295"/>
    <x v="6"/>
    <x v="8"/>
    <n v="152000"/>
    <n v="2"/>
  </r>
  <r>
    <n v="260424"/>
    <x v="6"/>
    <x v="7"/>
    <n v="48000"/>
    <n v="3"/>
  </r>
  <r>
    <n v="260422"/>
    <x v="6"/>
    <x v="7"/>
    <n v="40000"/>
    <n v="3"/>
  </r>
  <r>
    <n v="6121562"/>
    <x v="6"/>
    <x v="7"/>
    <n v="39000"/>
    <n v="3"/>
  </r>
  <r>
    <n v="234615"/>
    <x v="6"/>
    <x v="4"/>
    <n v="80000"/>
    <n v="3"/>
  </r>
  <r>
    <n v="20000052"/>
    <x v="7"/>
    <x v="1"/>
    <n v="170400"/>
    <s v="N/A"/>
  </r>
  <r>
    <n v="6667375"/>
    <x v="8"/>
    <x v="1"/>
    <n v="650000"/>
    <n v="3"/>
  </r>
  <r>
    <n v="6667377"/>
    <x v="8"/>
    <x v="3"/>
    <n v="191000"/>
    <n v="1"/>
  </r>
  <r>
    <n v="181422"/>
    <x v="8"/>
    <x v="8"/>
    <n v="2300000"/>
    <n v="3"/>
  </r>
  <r>
    <n v="6112561"/>
    <x v="8"/>
    <x v="3"/>
    <n v="315000"/>
    <n v="1"/>
  </r>
  <r>
    <n v="242113"/>
    <x v="8"/>
    <x v="2"/>
    <n v="195033.44"/>
    <n v="5"/>
  </r>
  <r>
    <n v="176818"/>
    <x v="8"/>
    <x v="3"/>
    <n v="84500"/>
    <n v="1"/>
  </r>
  <r>
    <n v="6127549"/>
    <x v="8"/>
    <x v="3"/>
    <n v="50000"/>
    <n v="1"/>
  </r>
  <r>
    <n v="236157"/>
    <x v="8"/>
    <x v="3"/>
    <n v="96546.48"/>
    <n v="1"/>
  </r>
  <r>
    <n v="235941"/>
    <x v="8"/>
    <x v="7"/>
    <n v="6800"/>
    <n v="4"/>
  </r>
  <r>
    <n v="6131383"/>
    <x v="8"/>
    <x v="7"/>
    <n v="6800"/>
    <n v="4"/>
  </r>
  <r>
    <n v="6131388"/>
    <x v="8"/>
    <x v="7"/>
    <n v="9000"/>
    <n v="4"/>
  </r>
  <r>
    <n v="6131393"/>
    <x v="8"/>
    <x v="7"/>
    <n v="13500"/>
    <n v="4"/>
  </r>
  <r>
    <n v="163736"/>
    <x v="9"/>
    <x v="8"/>
    <n v="4300000"/>
    <n v="2"/>
  </r>
  <r>
    <n v="6107963"/>
    <x v="9"/>
    <x v="7"/>
    <n v="35000"/>
    <n v="4"/>
  </r>
  <r>
    <n v="6107981"/>
    <x v="9"/>
    <x v="7"/>
    <n v="315000"/>
    <n v="4"/>
  </r>
  <r>
    <n v="180753"/>
    <x v="9"/>
    <x v="7"/>
    <n v="440000"/>
    <n v="4"/>
  </r>
  <r>
    <n v="6667381"/>
    <x v="9"/>
    <x v="6"/>
    <n v="65000"/>
    <n v="2"/>
  </r>
  <r>
    <n v="181317"/>
    <x v="9"/>
    <x v="6"/>
    <n v="484000"/>
    <n v="1"/>
  </r>
  <r>
    <n v="6102222"/>
    <x v="9"/>
    <x v="3"/>
    <n v="389000"/>
    <n v="2"/>
  </r>
  <r>
    <n v="149122"/>
    <x v="9"/>
    <x v="3"/>
    <n v="400000"/>
    <n v="1"/>
  </r>
  <r>
    <n v="173423"/>
    <x v="9"/>
    <x v="2"/>
    <n v="450000"/>
    <n v="4"/>
  </r>
  <r>
    <n v="178504"/>
    <x v="9"/>
    <x v="2"/>
    <n v="186000"/>
    <n v="5"/>
  </r>
  <r>
    <n v="181316"/>
    <x v="9"/>
    <x v="6"/>
    <n v="180000"/>
    <n v="1"/>
  </r>
  <r>
    <n v="227222"/>
    <x v="9"/>
    <x v="6"/>
    <n v="114000"/>
    <n v="4"/>
  </r>
  <r>
    <n v="248946"/>
    <x v="9"/>
    <x v="7"/>
    <n v="160000"/>
    <n v="3"/>
  </r>
  <r>
    <n v="173469"/>
    <x v="9"/>
    <x v="2"/>
    <n v="105000"/>
    <n v="5"/>
  </r>
  <r>
    <n v="234779"/>
    <x v="9"/>
    <x v="3"/>
    <n v="137000"/>
    <n v="1"/>
  </r>
  <r>
    <n v="234788"/>
    <x v="9"/>
    <x v="3"/>
    <n v="149000"/>
    <n v="1"/>
  </r>
  <r>
    <n v="159198"/>
    <x v="9"/>
    <x v="3"/>
    <n v="60000"/>
    <n v="2"/>
  </r>
  <r>
    <n v="6112546"/>
    <x v="9"/>
    <x v="1"/>
    <n v="22018"/>
    <n v="2"/>
  </r>
  <r>
    <n v="6112550"/>
    <x v="9"/>
    <x v="2"/>
    <n v="78000"/>
    <n v="5"/>
  </r>
  <r>
    <n v="181315"/>
    <x v="9"/>
    <x v="3"/>
    <n v="86000"/>
    <n v="1"/>
  </r>
  <r>
    <n v="192788"/>
    <x v="9"/>
    <x v="7"/>
    <n v="80000"/>
    <n v="3"/>
  </r>
  <r>
    <n v="5873945"/>
    <x v="9"/>
    <x v="1"/>
    <n v="68300"/>
    <n v="2"/>
  </r>
  <r>
    <n v="178105"/>
    <x v="9"/>
    <x v="7"/>
    <n v="68300"/>
    <n v="3"/>
  </r>
  <r>
    <n v="248943"/>
    <x v="9"/>
    <x v="3"/>
    <n v="63000"/>
    <n v="1"/>
  </r>
  <r>
    <n v="248945"/>
    <x v="9"/>
    <x v="3"/>
    <n v="80000"/>
    <n v="1"/>
  </r>
  <r>
    <n v="248947"/>
    <x v="9"/>
    <x v="3"/>
    <n v="28000"/>
    <n v="1"/>
  </r>
  <r>
    <n v="258085"/>
    <x v="9"/>
    <x v="3"/>
    <n v="35000"/>
    <n v="2"/>
  </r>
  <r>
    <n v="227087"/>
    <x v="9"/>
    <x v="3"/>
    <n v="88500"/>
    <n v="1"/>
  </r>
  <r>
    <n v="227084"/>
    <x v="9"/>
    <x v="3"/>
    <n v="81500"/>
    <n v="4"/>
  </r>
  <r>
    <n v="169798"/>
    <x v="9"/>
    <x v="3"/>
    <n v="74000"/>
    <n v="1"/>
  </r>
  <r>
    <n v="5526121"/>
    <x v="9"/>
    <x v="7"/>
    <n v="32096.11"/>
    <n v="4"/>
  </r>
  <r>
    <n v="227220"/>
    <x v="9"/>
    <x v="7"/>
    <n v="34000"/>
    <n v="3"/>
  </r>
  <r>
    <n v="227221"/>
    <x v="9"/>
    <x v="7"/>
    <n v="35000"/>
    <n v="3"/>
  </r>
  <r>
    <n v="6112551"/>
    <x v="9"/>
    <x v="7"/>
    <n v="10034"/>
    <n v="3"/>
  </r>
  <r>
    <n v="6112548"/>
    <x v="9"/>
    <x v="3"/>
    <n v="2700"/>
    <n v="1"/>
  </r>
  <r>
    <n v="258082"/>
    <x v="9"/>
    <x v="3"/>
    <n v="5276.68"/>
    <n v="3"/>
  </r>
  <r>
    <n v="6308647"/>
    <x v="10"/>
    <x v="3"/>
    <n v="740000"/>
    <n v="1"/>
  </r>
  <r>
    <n v="5210394"/>
    <x v="10"/>
    <x v="4"/>
    <n v="383000"/>
    <n v="3"/>
  </r>
  <r>
    <n v="6314739"/>
    <x v="10"/>
    <x v="3"/>
    <n v="38773.69"/>
    <n v="1"/>
  </r>
  <r>
    <n v="6314742"/>
    <x v="10"/>
    <x v="7"/>
    <n v="66557.75"/>
    <n v="3"/>
  </r>
  <r>
    <n v="6104160"/>
    <x v="11"/>
    <x v="2"/>
    <n v="2310674.41"/>
    <n v="4"/>
  </r>
  <r>
    <n v="6666661"/>
    <x v="11"/>
    <x v="7"/>
    <n v="30000"/>
    <n v="4"/>
  </r>
  <r>
    <n v="222764"/>
    <x v="11"/>
    <x v="2"/>
    <n v="28500000"/>
    <n v="4"/>
  </r>
  <r>
    <n v="219795"/>
    <x v="11"/>
    <x v="5"/>
    <n v="135000"/>
    <n v="2"/>
  </r>
  <r>
    <n v="220254"/>
    <x v="11"/>
    <x v="3"/>
    <n v="97000"/>
    <n v="2"/>
  </r>
  <r>
    <n v="167155"/>
    <x v="11"/>
    <x v="4"/>
    <n v="1140000"/>
    <n v="3"/>
  </r>
  <r>
    <n v="7083690"/>
    <x v="11"/>
    <x v="0"/>
    <n v="1275000"/>
    <n v="2"/>
  </r>
  <r>
    <n v="167135"/>
    <x v="11"/>
    <x v="1"/>
    <n v="1700000"/>
    <n v="3"/>
  </r>
  <r>
    <n v="175433"/>
    <x v="11"/>
    <x v="3"/>
    <n v="823000"/>
    <n v="2"/>
  </r>
  <r>
    <n v="193919"/>
    <x v="11"/>
    <x v="6"/>
    <n v="823000"/>
    <n v="3"/>
  </r>
  <r>
    <n v="164274"/>
    <x v="11"/>
    <x v="7"/>
    <n v="1150000"/>
    <n v="4"/>
  </r>
  <r>
    <n v="5921942"/>
    <x v="11"/>
    <x v="0"/>
    <n v="735000"/>
    <n v="3"/>
  </r>
  <r>
    <n v="192709"/>
    <x v="11"/>
    <x v="2"/>
    <n v="610000"/>
    <n v="4"/>
  </r>
  <r>
    <n v="165715"/>
    <x v="11"/>
    <x v="2"/>
    <n v="695000"/>
    <n v="4"/>
  </r>
  <r>
    <n v="104363"/>
    <x v="11"/>
    <x v="3"/>
    <n v="141980.13"/>
    <n v="1"/>
  </r>
  <r>
    <n v="163836"/>
    <x v="11"/>
    <x v="3"/>
    <n v="100000"/>
    <n v="2"/>
  </r>
  <r>
    <n v="260561"/>
    <x v="11"/>
    <x v="3"/>
    <n v="175000"/>
    <n v="2"/>
  </r>
  <r>
    <n v="208142"/>
    <x v="11"/>
    <x v="7"/>
    <n v="155500"/>
    <n v="5"/>
  </r>
  <r>
    <n v="114275"/>
    <x v="11"/>
    <x v="3"/>
    <n v="110235.19"/>
    <n v="2"/>
  </r>
  <r>
    <n v="114283"/>
    <x v="11"/>
    <x v="3"/>
    <n v="100162.94"/>
    <n v="2"/>
  </r>
  <r>
    <n v="192898"/>
    <x v="11"/>
    <x v="3"/>
    <n v="77000"/>
    <n v="2"/>
  </r>
  <r>
    <n v="192976"/>
    <x v="11"/>
    <x v="3"/>
    <n v="41000"/>
    <n v="2"/>
  </r>
  <r>
    <n v="196834"/>
    <x v="11"/>
    <x v="6"/>
    <n v="45800"/>
    <n v="3"/>
  </r>
  <r>
    <n v="192889"/>
    <x v="11"/>
    <x v="3"/>
    <n v="85000"/>
    <n v="2"/>
  </r>
  <r>
    <n v="192965"/>
    <x v="11"/>
    <x v="3"/>
    <n v="41000"/>
    <n v="2"/>
  </r>
  <r>
    <n v="192947"/>
    <x v="11"/>
    <x v="3"/>
    <n v="58000"/>
    <n v="2"/>
  </r>
  <r>
    <n v="196830"/>
    <x v="11"/>
    <x v="6"/>
    <n v="39500"/>
    <n v="3"/>
  </r>
  <r>
    <n v="192919"/>
    <x v="11"/>
    <x v="3"/>
    <n v="44000"/>
    <n v="2"/>
  </r>
  <r>
    <n v="192928"/>
    <x v="11"/>
    <x v="3"/>
    <n v="32000"/>
    <n v="2"/>
  </r>
  <r>
    <n v="192935"/>
    <x v="11"/>
    <x v="3"/>
    <n v="26000"/>
    <n v="2"/>
  </r>
  <r>
    <n v="192951"/>
    <x v="11"/>
    <x v="3"/>
    <n v="42000"/>
    <n v="2"/>
  </r>
  <r>
    <n v="192959"/>
    <x v="11"/>
    <x v="3"/>
    <n v="34000"/>
    <n v="2"/>
  </r>
  <r>
    <n v="193923"/>
    <x v="11"/>
    <x v="2"/>
    <n v="87000"/>
    <n v="5"/>
  </r>
  <r>
    <n v="114225"/>
    <x v="11"/>
    <x v="6"/>
    <n v="46396.87"/>
    <n v="4"/>
  </r>
  <r>
    <n v="114234"/>
    <x v="11"/>
    <x v="3"/>
    <n v="57076.09"/>
    <n v="2"/>
  </r>
  <r>
    <n v="114241"/>
    <x v="11"/>
    <x v="3"/>
    <n v="33574.17"/>
    <n v="2"/>
  </r>
  <r>
    <n v="114256"/>
    <x v="11"/>
    <x v="3"/>
    <n v="41408.14"/>
    <n v="2"/>
  </r>
  <r>
    <n v="114260"/>
    <x v="11"/>
    <x v="3"/>
    <n v="73863.17"/>
    <n v="2"/>
  </r>
  <r>
    <n v="114264"/>
    <x v="11"/>
    <x v="3"/>
    <n v="44205.99"/>
    <n v="2"/>
  </r>
  <r>
    <n v="114272"/>
    <x v="11"/>
    <x v="3"/>
    <n v="54837.81"/>
    <n v="2"/>
  </r>
  <r>
    <n v="114280"/>
    <x v="11"/>
    <x v="3"/>
    <n v="53718.67"/>
    <n v="2"/>
  </r>
  <r>
    <n v="114282"/>
    <x v="11"/>
    <x v="3"/>
    <n v="48980.28"/>
    <n v="2"/>
  </r>
  <r>
    <n v="114284"/>
    <x v="11"/>
    <x v="3"/>
    <n v="52458.52"/>
    <n v="2"/>
  </r>
  <r>
    <n v="114285"/>
    <x v="11"/>
    <x v="3"/>
    <n v="32719.360000000001"/>
    <n v="2"/>
  </r>
  <r>
    <n v="60152"/>
    <x v="11"/>
    <x v="6"/>
    <n v="40070.019999999997"/>
    <n v="3"/>
  </r>
  <r>
    <n v="208917"/>
    <x v="11"/>
    <x v="7"/>
    <n v="55900"/>
    <n v="5"/>
  </r>
  <r>
    <n v="6116693"/>
    <x v="11"/>
    <x v="1"/>
    <n v="11400"/>
    <n v="3"/>
  </r>
  <r>
    <n v="208725"/>
    <x v="11"/>
    <x v="3"/>
    <n v="1000"/>
    <n v="3"/>
  </r>
  <r>
    <n v="208728"/>
    <x v="11"/>
    <x v="3"/>
    <n v="1000"/>
    <n v="3"/>
  </r>
  <r>
    <n v="208137"/>
    <x v="11"/>
    <x v="3"/>
    <n v="15500"/>
    <n v="5"/>
  </r>
  <r>
    <n v="6307784"/>
    <x v="12"/>
    <x v="3"/>
    <n v="54500"/>
    <n v="1"/>
  </r>
  <r>
    <n v="202388"/>
    <x v="12"/>
    <x v="7"/>
    <n v="446778"/>
    <n v="4"/>
  </r>
  <r>
    <n v="202389"/>
    <x v="12"/>
    <x v="7"/>
    <n v="246665"/>
    <n v="4"/>
  </r>
  <r>
    <n v="202390"/>
    <x v="12"/>
    <x v="7"/>
    <n v="0.01"/>
    <n v="5"/>
  </r>
  <r>
    <n v="202490"/>
    <x v="12"/>
    <x v="7"/>
    <n v="350067"/>
    <n v="4"/>
  </r>
  <r>
    <n v="202495"/>
    <x v="12"/>
    <x v="7"/>
    <n v="924901"/>
    <n v="4"/>
  </r>
  <r>
    <n v="202506"/>
    <x v="12"/>
    <x v="7"/>
    <n v="112901"/>
    <n v="5"/>
  </r>
  <r>
    <n v="202519"/>
    <x v="12"/>
    <x v="7"/>
    <n v="325266"/>
    <n v="4"/>
  </r>
  <r>
    <n v="202521"/>
    <x v="12"/>
    <x v="7"/>
    <n v="215465"/>
    <n v="4"/>
  </r>
  <r>
    <n v="202522"/>
    <x v="12"/>
    <x v="7"/>
    <n v="9230"/>
    <n v="4"/>
  </r>
  <r>
    <n v="202549"/>
    <x v="12"/>
    <x v="7"/>
    <n v="307000"/>
    <n v="4"/>
  </r>
  <r>
    <n v="6666819"/>
    <x v="12"/>
    <x v="7"/>
    <n v="95000"/>
    <n v="4"/>
  </r>
  <r>
    <n v="6108206"/>
    <x v="12"/>
    <x v="7"/>
    <n v="10200"/>
    <n v="4"/>
  </r>
  <r>
    <n v="168187"/>
    <x v="12"/>
    <x v="8"/>
    <n v="885000"/>
    <n v="3"/>
  </r>
  <r>
    <n v="5238364"/>
    <x v="12"/>
    <x v="3"/>
    <n v="104000"/>
    <n v="1"/>
  </r>
  <r>
    <n v="6092536"/>
    <x v="12"/>
    <x v="1"/>
    <n v="88000"/>
    <n v="2"/>
  </r>
  <r>
    <n v="5238363"/>
    <x v="12"/>
    <x v="3"/>
    <n v="91000"/>
    <n v="1"/>
  </r>
  <r>
    <n v="6124572"/>
    <x v="12"/>
    <x v="0"/>
    <n v="90000"/>
    <n v="3"/>
  </r>
  <r>
    <n v="6104842"/>
    <x v="12"/>
    <x v="7"/>
    <n v="21000"/>
    <n v="5"/>
  </r>
  <r>
    <n v="259037"/>
    <x v="12"/>
    <x v="3"/>
    <n v="82278.990000000005"/>
    <n v="5"/>
  </r>
  <r>
    <n v="6081049"/>
    <x v="12"/>
    <x v="7"/>
    <n v="14000"/>
    <n v="4"/>
  </r>
  <r>
    <n v="6081064"/>
    <x v="12"/>
    <x v="7"/>
    <n v="6000"/>
    <n v="4"/>
  </r>
  <r>
    <n v="6666824"/>
    <x v="13"/>
    <x v="7"/>
    <n v="19000"/>
    <n v="4"/>
  </r>
  <r>
    <n v="5707094"/>
    <x v="13"/>
    <x v="4"/>
    <n v="935000"/>
    <n v="3"/>
  </r>
  <r>
    <n v="178932"/>
    <x v="13"/>
    <x v="4"/>
    <n v="780000"/>
    <n v="3"/>
  </r>
  <r>
    <n v="107054"/>
    <x v="13"/>
    <x v="3"/>
    <n v="536506.81999999995"/>
    <n v="1"/>
  </r>
  <r>
    <n v="5961544"/>
    <x v="13"/>
    <x v="3"/>
    <n v="240000"/>
    <n v="1"/>
  </r>
  <r>
    <n v="190214"/>
    <x v="13"/>
    <x v="2"/>
    <n v="475000"/>
    <n v="4"/>
  </r>
  <r>
    <n v="5744514"/>
    <x v="13"/>
    <x v="3"/>
    <n v="108338.25"/>
    <n v="2"/>
  </r>
  <r>
    <n v="184394"/>
    <x v="13"/>
    <x v="3"/>
    <n v="130000"/>
    <n v="1"/>
  </r>
  <r>
    <n v="192202"/>
    <x v="13"/>
    <x v="5"/>
    <n v="150000"/>
    <n v="3"/>
  </r>
  <r>
    <n v="192208"/>
    <x v="13"/>
    <x v="5"/>
    <n v="148000"/>
    <n v="3"/>
  </r>
  <r>
    <n v="192207"/>
    <x v="13"/>
    <x v="5"/>
    <n v="151000"/>
    <n v="3"/>
  </r>
  <r>
    <n v="190215"/>
    <x v="13"/>
    <x v="7"/>
    <n v="130000"/>
    <n v="4"/>
  </r>
  <r>
    <n v="5047388"/>
    <x v="13"/>
    <x v="7"/>
    <n v="61923.66"/>
    <n v="4"/>
  </r>
  <r>
    <n v="5047389"/>
    <x v="13"/>
    <x v="3"/>
    <n v="23989"/>
    <n v="3"/>
  </r>
  <r>
    <n v="5865447"/>
    <x v="13"/>
    <x v="7"/>
    <n v="47683.85"/>
    <n v="4"/>
  </r>
  <r>
    <n v="6104851"/>
    <x v="13"/>
    <x v="7"/>
    <n v="81104"/>
    <n v="4"/>
  </r>
  <r>
    <n v="189780"/>
    <x v="13"/>
    <x v="3"/>
    <n v="58000"/>
    <n v="2"/>
  </r>
  <r>
    <n v="6104848"/>
    <x v="13"/>
    <x v="7"/>
    <n v="21196"/>
    <n v="4"/>
  </r>
  <r>
    <n v="208794"/>
    <x v="13"/>
    <x v="7"/>
    <n v="63000"/>
    <n v="4"/>
  </r>
  <r>
    <n v="178016"/>
    <x v="13"/>
    <x v="3"/>
    <n v="56000"/>
    <n v="2"/>
  </r>
  <r>
    <n v="199072"/>
    <x v="13"/>
    <x v="3"/>
    <n v="44415"/>
    <n v="1"/>
  </r>
  <r>
    <n v="199073"/>
    <x v="13"/>
    <x v="3"/>
    <n v="85260"/>
    <n v="1"/>
  </r>
  <r>
    <n v="199074"/>
    <x v="13"/>
    <x v="3"/>
    <n v="75263"/>
    <n v="1"/>
  </r>
  <r>
    <n v="199075"/>
    <x v="13"/>
    <x v="3"/>
    <n v="82215"/>
    <n v="1"/>
  </r>
  <r>
    <n v="194563"/>
    <x v="13"/>
    <x v="3"/>
    <n v="39047.83"/>
    <n v="1"/>
  </r>
  <r>
    <n v="6109359"/>
    <x v="13"/>
    <x v="1"/>
    <n v="79800"/>
    <n v="3"/>
  </r>
  <r>
    <n v="5047383"/>
    <x v="13"/>
    <x v="1"/>
    <n v="27373.38"/>
    <n v="3"/>
  </r>
  <r>
    <n v="5047384"/>
    <x v="13"/>
    <x v="1"/>
    <n v="67565.289999999994"/>
    <n v="3"/>
  </r>
  <r>
    <n v="6104843"/>
    <x v="13"/>
    <x v="7"/>
    <n v="11000"/>
    <n v="4"/>
  </r>
  <r>
    <n v="6104849"/>
    <x v="13"/>
    <x v="7"/>
    <n v="17000"/>
    <n v="4"/>
  </r>
  <r>
    <n v="6104844"/>
    <x v="13"/>
    <x v="7"/>
    <n v="5739.9"/>
    <n v="4"/>
  </r>
  <r>
    <n v="6104845"/>
    <x v="13"/>
    <x v="7"/>
    <n v="5849.04"/>
    <n v="4"/>
  </r>
  <r>
    <n v="6104847"/>
    <x v="13"/>
    <x v="7"/>
    <n v="14138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3AEF9D-3856-48B1-ACDD-910C72AA930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2:I32" firstHeaderRow="0" firstDataRow="1" firstDataCol="1"/>
  <pivotFields count="5">
    <pivotField dataField="1" showAll="0"/>
    <pivotField showAll="0"/>
    <pivotField axis="axisRow" showAll="0">
      <items count="10">
        <item x="8"/>
        <item x="2"/>
        <item x="1"/>
        <item x="7"/>
        <item x="0"/>
        <item x="4"/>
        <item x="5"/>
        <item x="3"/>
        <item x="6"/>
        <item t="default"/>
      </items>
    </pivotField>
    <pivotField dataField="1" numFmtId="165"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No of Assets" fld="0" subtotal="count" baseField="2" baseItem="0"/>
    <dataField name="MV of Assets" fld="3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20B6C-0485-4C6B-8B4C-FC3A5318A6A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I18" firstHeaderRow="0" firstDataRow="1" firstDataCol="1"/>
  <pivotFields count="5">
    <pivotField dataField="1" showAll="0"/>
    <pivotField axis="axisRow" showAll="0" sortType="a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0">
        <item x="8"/>
        <item x="2"/>
        <item x="1"/>
        <item x="7"/>
        <item x="0"/>
        <item x="4"/>
        <item x="5"/>
        <item x="3"/>
        <item x="6"/>
        <item t="default"/>
      </items>
    </pivotField>
    <pivotField dataField="1" numFmtId="165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MV of Assets" fld="3" baseField="1" baseItem="0" numFmtId="165"/>
    <dataField name="No of Assets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44AA1-33C1-4910-9B2D-40A212A20E63}" name="Table1" displayName="Table1" ref="A1:D13" totalsRowShown="0">
  <autoFilter ref="A1:D13" xr:uid="{A2D44AA1-33C1-4910-9B2D-40A212A20E63}"/>
  <tableColumns count="4">
    <tableColumn id="1" xr3:uid="{80EAE4EF-1B3E-498C-B781-D5257787E74B}" name="ASSUMPTIONS" dataDxfId="3"/>
    <tableColumn id="2" xr3:uid="{351912F5-0461-4DAA-86C4-45947700C958}" name="Column1" dataDxfId="2">
      <calculatedColumnFormula>Exercises!B22</calculatedColumnFormula>
    </tableColumn>
    <tableColumn id="3" xr3:uid="{1CF94787-111B-41C2-8D73-9850E172AE7A}" name="QUARTERLY" dataDxfId="1"/>
    <tableColumn id="4" xr3:uid="{338D5F7D-75B0-427F-AE0C-5750B52A0978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1-16T13:02:40.31" personId="{0A4E95F4-B9F6-4F49-AFCC-D58D5C3C21F2}" id="{331E924B-65F3-441C-9BCC-F77F0A477CB7}">
    <text>DEBT= 3.500.000. AND EQUITY=1.500.000</text>
  </threadedComment>
  <threadedComment ref="G4" dT="2025-01-16T13:08:51.07" personId="{0A4E95F4-B9F6-4F49-AFCC-D58D5C3C21F2}" id="{D627702F-3EB3-4489-BB06-1E7DD7818015}">
    <text xml:space="preserve">5 years * 4 (is the quarters per years)= 20 </text>
  </threadedComment>
  <threadedComment ref="B7" dT="2025-01-16T13:00:58.73" personId="{0A4E95F4-B9F6-4F49-AFCC-D58D5C3C21F2}" id="{D261FD06-7A33-48AF-9B1F-52311C2056AA}">
    <text>So, the rest 30% its financed by equity</text>
  </threadedComment>
  <threadedComment ref="F11" dT="2025-01-16T15:09:49.33" personId="{0A4E95F4-B9F6-4F49-AFCC-D58D5C3C21F2}" id="{FC04607A-9E13-4472-9843-40025B3DF213}">
    <text>Amount of Investment that returned to equity</text>
  </threadedComment>
  <threadedComment ref="D16" dT="2025-01-16T14:06:07.06" personId="{0A4E95F4-B9F6-4F49-AFCC-D58D5C3C21F2}" id="{9C8453C5-ACDA-4329-96F0-C0F89863C946}">
    <text>Rental Income-OpEx-Loan Repayment</text>
  </threadedComment>
  <threadedComment ref="F16" dT="2025-01-16T14:26:59.26" personId="{0A4E95F4-B9F6-4F49-AFCC-D58D5C3C21F2}" id="{FF80501B-1ADB-4924-B174-88B590850F5A}">
    <text>Total Repayment-Interest Expenses</text>
  </threadedComment>
  <threadedComment ref="I16" dT="2025-01-16T15:57:08.39" personId="{0A4E95F4-B9F6-4F49-AFCC-D58D5C3C21F2}" id="{D1A2279B-CA6C-446C-A812-9723ABC94511}">
    <text xml:space="preserve">Rental Income - Operating Expenses </text>
  </threadedComment>
  <threadedComment ref="G37" dT="2025-01-16T14:52:39.75" personId="{0A4E95F4-B9F6-4F49-AFCC-D58D5C3C21F2}" id="{4CCAFA47-E3C3-43C0-8D57-800DE81015DA}">
    <text xml:space="preserve">After5 years or 20 quarters of payments, the loan balance is 0, leaving no debt at the time of the exit. </text>
  </threadedComment>
  <threadedComment ref="H42" dT="2025-01-16T16:00:53.98" personId="{0A4E95F4-B9F6-4F49-AFCC-D58D5C3C21F2}" id="{9A4B1099-DDC9-444A-9931-BC2BD0AFF4E4}">
    <text>LEVERED NPV</text>
  </threadedComment>
  <threadedComment ref="H43" dT="2025-01-16T16:00:01.24" personId="{0A4E95F4-B9F6-4F49-AFCC-D58D5C3C21F2}" id="{AC904096-092D-47DA-84C4-47E4A4B94162}">
    <text>UNLEVERED NPV</text>
  </threadedComment>
  <threadedComment ref="B53" dT="2025-01-16T17:33:46.16" personId="{0A4E95F4-B9F6-4F49-AFCC-D58D5C3C21F2}" id="{DDFF1D61-5E76-45FC-9E9B-419C02F071CA}">
    <text>IRR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6388-9165-4667-BC75-D49413D26161}">
  <dimension ref="A1:F33"/>
  <sheetViews>
    <sheetView showGridLines="0" topLeftCell="A16" zoomScale="120" zoomScaleNormal="120" workbookViewId="0">
      <selection activeCell="D24" sqref="D24"/>
    </sheetView>
  </sheetViews>
  <sheetFormatPr defaultRowHeight="14.4" x14ac:dyDescent="0.3"/>
  <cols>
    <col min="1" max="1" width="29.33203125" customWidth="1"/>
    <col min="2" max="7" width="20.6640625" customWidth="1"/>
  </cols>
  <sheetData>
    <row r="1" spans="1:6" x14ac:dyDescent="0.3">
      <c r="A1" s="7" t="s">
        <v>27</v>
      </c>
      <c r="B1" s="6"/>
      <c r="C1" s="6"/>
      <c r="D1" s="6"/>
      <c r="E1" s="6"/>
      <c r="F1" s="6"/>
    </row>
    <row r="2" spans="1:6" x14ac:dyDescent="0.3">
      <c r="A2" s="5"/>
      <c r="B2" s="6"/>
      <c r="C2" s="6"/>
      <c r="D2" s="6"/>
      <c r="E2" s="6"/>
      <c r="F2" s="6"/>
    </row>
    <row r="3" spans="1:6" x14ac:dyDescent="0.3">
      <c r="A3" s="5" t="s">
        <v>29</v>
      </c>
      <c r="B3" s="6"/>
      <c r="C3" s="6"/>
      <c r="D3" s="6"/>
      <c r="E3" s="6"/>
      <c r="F3" s="6"/>
    </row>
    <row r="4" spans="1:6" x14ac:dyDescent="0.3">
      <c r="A4" s="5"/>
      <c r="B4" s="6"/>
      <c r="C4" s="6"/>
      <c r="D4" s="6"/>
      <c r="E4" s="6"/>
      <c r="F4" s="6"/>
    </row>
    <row r="5" spans="1:6" x14ac:dyDescent="0.3">
      <c r="A5" s="8" t="s">
        <v>28</v>
      </c>
      <c r="B5" s="6"/>
      <c r="C5" s="6"/>
      <c r="D5" s="6"/>
      <c r="E5" s="6"/>
      <c r="F5" s="6"/>
    </row>
    <row r="6" spans="1:6" x14ac:dyDescent="0.3">
      <c r="A6" s="8" t="s">
        <v>60</v>
      </c>
      <c r="B6" s="6"/>
      <c r="C6" s="6"/>
      <c r="D6" s="6"/>
      <c r="E6" s="6"/>
      <c r="F6" s="6"/>
    </row>
    <row r="7" spans="1:6" x14ac:dyDescent="0.3">
      <c r="A7" s="6"/>
      <c r="B7" s="6"/>
      <c r="C7" s="6"/>
      <c r="D7" s="6"/>
      <c r="E7" s="6"/>
      <c r="F7" s="6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7" t="s">
        <v>37</v>
      </c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5" t="s">
        <v>52</v>
      </c>
      <c r="B11" s="6"/>
      <c r="C11" s="6"/>
      <c r="D11" s="6"/>
      <c r="E11" s="6"/>
      <c r="F11" s="6"/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9" t="s">
        <v>48</v>
      </c>
      <c r="B13" s="6"/>
      <c r="C13" s="6"/>
      <c r="D13" s="6"/>
      <c r="E13" s="6"/>
      <c r="F13" s="6"/>
    </row>
    <row r="14" spans="1:6" x14ac:dyDescent="0.3">
      <c r="A14" s="9" t="s">
        <v>49</v>
      </c>
      <c r="B14" s="6"/>
      <c r="C14" s="6"/>
      <c r="D14" s="6"/>
      <c r="E14" s="6"/>
      <c r="F14" s="6"/>
    </row>
    <row r="15" spans="1:6" x14ac:dyDescent="0.3">
      <c r="A15" s="6" t="s">
        <v>54</v>
      </c>
      <c r="B15" s="6"/>
      <c r="C15" s="6"/>
      <c r="D15" s="6"/>
      <c r="E15" s="6"/>
      <c r="F15" s="6"/>
    </row>
    <row r="16" spans="1:6" x14ac:dyDescent="0.3">
      <c r="A16" s="6" t="s">
        <v>53</v>
      </c>
      <c r="B16" s="6"/>
      <c r="C16" s="6"/>
      <c r="D16" s="6"/>
      <c r="E16" s="6"/>
      <c r="F16" s="6"/>
    </row>
    <row r="17" spans="1:6" x14ac:dyDescent="0.3">
      <c r="A17" s="6"/>
      <c r="B17" s="6"/>
      <c r="C17" s="6"/>
      <c r="D17" s="6"/>
      <c r="E17" s="6"/>
      <c r="F17" s="6"/>
    </row>
    <row r="18" spans="1:6" x14ac:dyDescent="0.3">
      <c r="A18" s="6"/>
      <c r="B18" s="6"/>
      <c r="C18" s="6"/>
      <c r="D18" s="6"/>
      <c r="E18" s="6"/>
      <c r="F18" s="6"/>
    </row>
    <row r="19" spans="1:6" x14ac:dyDescent="0.3">
      <c r="A19" s="6"/>
      <c r="B19" s="6"/>
      <c r="C19" s="6"/>
      <c r="D19" s="6"/>
      <c r="E19" s="6"/>
      <c r="F19" s="6"/>
    </row>
    <row r="20" spans="1:6" x14ac:dyDescent="0.3">
      <c r="A20" s="7" t="s">
        <v>38</v>
      </c>
      <c r="B20" s="6"/>
      <c r="C20" s="6"/>
      <c r="D20" s="6"/>
      <c r="E20" s="6"/>
      <c r="F20" s="6"/>
    </row>
    <row r="21" spans="1:6" x14ac:dyDescent="0.3">
      <c r="A21" s="6"/>
      <c r="B21" s="6"/>
      <c r="C21" s="6"/>
      <c r="D21" s="6"/>
      <c r="E21" s="6"/>
      <c r="F21" s="6"/>
    </row>
    <row r="22" spans="1:6" x14ac:dyDescent="0.3">
      <c r="A22" s="6" t="s">
        <v>41</v>
      </c>
      <c r="B22" s="10">
        <v>45536</v>
      </c>
      <c r="C22" s="6"/>
      <c r="D22" s="6"/>
      <c r="E22" s="6"/>
      <c r="F22" s="6"/>
    </row>
    <row r="23" spans="1:6" x14ac:dyDescent="0.3">
      <c r="A23" s="6" t="s">
        <v>39</v>
      </c>
      <c r="B23" s="11">
        <v>5000000</v>
      </c>
      <c r="C23" s="6"/>
      <c r="D23" s="6"/>
      <c r="E23" s="6"/>
      <c r="F23" s="6"/>
    </row>
    <row r="24" spans="1:6" x14ac:dyDescent="0.3">
      <c r="A24" s="6" t="s">
        <v>40</v>
      </c>
      <c r="B24" s="11">
        <v>350000.00000000006</v>
      </c>
      <c r="C24" s="12"/>
      <c r="D24" s="6"/>
      <c r="E24" s="6"/>
      <c r="F24" s="6"/>
    </row>
    <row r="25" spans="1:6" x14ac:dyDescent="0.3">
      <c r="A25" s="6" t="s">
        <v>47</v>
      </c>
      <c r="B25" s="13">
        <v>0.02</v>
      </c>
      <c r="C25" s="6"/>
      <c r="D25" s="6"/>
      <c r="E25" s="6"/>
      <c r="F25" s="6"/>
    </row>
    <row r="26" spans="1:6" x14ac:dyDescent="0.3">
      <c r="A26" s="6" t="s">
        <v>58</v>
      </c>
      <c r="B26" s="13">
        <v>0.15</v>
      </c>
      <c r="C26" s="14" t="s">
        <v>59</v>
      </c>
      <c r="D26" s="6"/>
      <c r="E26" s="6"/>
      <c r="F26" s="6"/>
    </row>
    <row r="27" spans="1:6" x14ac:dyDescent="0.3">
      <c r="A27" s="6" t="s">
        <v>43</v>
      </c>
      <c r="B27" s="13">
        <v>0.7</v>
      </c>
      <c r="C27" s="6"/>
      <c r="D27" s="6"/>
      <c r="E27" s="6"/>
      <c r="F27" s="6"/>
    </row>
    <row r="28" spans="1:6" x14ac:dyDescent="0.3">
      <c r="A28" s="6" t="s">
        <v>44</v>
      </c>
      <c r="B28" s="15">
        <v>4.4999999999999998E-2</v>
      </c>
      <c r="C28" s="16" t="s">
        <v>45</v>
      </c>
      <c r="D28" s="6"/>
      <c r="E28" s="6"/>
      <c r="F28" s="6"/>
    </row>
    <row r="29" spans="1:6" x14ac:dyDescent="0.3">
      <c r="A29" s="6" t="s">
        <v>50</v>
      </c>
      <c r="B29" s="5" t="s">
        <v>51</v>
      </c>
      <c r="C29" s="6"/>
      <c r="D29" s="6"/>
      <c r="E29" s="6"/>
      <c r="F29" s="6"/>
    </row>
    <row r="30" spans="1:6" x14ac:dyDescent="0.3">
      <c r="A30" s="6" t="s">
        <v>55</v>
      </c>
      <c r="B30" s="11">
        <v>7000000</v>
      </c>
      <c r="C30" s="6"/>
      <c r="D30" s="6"/>
      <c r="E30" s="6"/>
      <c r="F30" s="6"/>
    </row>
    <row r="31" spans="1:6" x14ac:dyDescent="0.3">
      <c r="A31" s="6" t="s">
        <v>56</v>
      </c>
      <c r="B31" s="13">
        <v>0.03</v>
      </c>
      <c r="C31" s="14" t="s">
        <v>57</v>
      </c>
      <c r="D31" s="6"/>
      <c r="E31" s="6"/>
      <c r="F31" s="6"/>
    </row>
    <row r="32" spans="1:6" x14ac:dyDescent="0.3">
      <c r="A32" s="6" t="s">
        <v>46</v>
      </c>
      <c r="B32" s="17">
        <v>5</v>
      </c>
      <c r="C32" s="6"/>
      <c r="D32" s="6"/>
      <c r="E32" s="6"/>
      <c r="F32" s="6"/>
    </row>
    <row r="33" spans="1:6" x14ac:dyDescent="0.3">
      <c r="A33" s="6" t="s">
        <v>42</v>
      </c>
      <c r="B33" s="13">
        <v>0.1</v>
      </c>
      <c r="D33" s="6"/>
      <c r="E33" s="6"/>
      <c r="F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FC39-8229-4AD2-A108-4EB577E7DDBF}">
  <dimension ref="A1:E556"/>
  <sheetViews>
    <sheetView workbookViewId="0">
      <pane xSplit="1" ySplit="1" topLeftCell="B535" activePane="bottomRight" state="frozen"/>
      <selection pane="topRight" activeCell="B1" sqref="B1"/>
      <selection pane="bottomLeft" activeCell="A2" sqref="A2"/>
      <selection pane="bottomRight" activeCell="H551" sqref="H551"/>
    </sheetView>
  </sheetViews>
  <sheetFormatPr defaultRowHeight="14.4" x14ac:dyDescent="0.3"/>
  <cols>
    <col min="1" max="1" width="13.109375" bestFit="1" customWidth="1"/>
    <col min="2" max="2" width="25.88671875" bestFit="1" customWidth="1"/>
    <col min="3" max="3" width="32.109375" bestFit="1" customWidth="1"/>
    <col min="4" max="4" width="17.88671875" bestFit="1" customWidth="1"/>
    <col min="5" max="5" width="23.33203125" bestFit="1" customWidth="1"/>
  </cols>
  <sheetData>
    <row r="1" spans="1:5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3">
      <c r="A2" s="3">
        <v>6104145</v>
      </c>
      <c r="B2" s="3" t="s">
        <v>2</v>
      </c>
      <c r="C2" s="3" t="s">
        <v>3</v>
      </c>
      <c r="D2" s="4">
        <v>3824939.26</v>
      </c>
      <c r="E2" s="3">
        <v>2</v>
      </c>
    </row>
    <row r="3" spans="1:5" x14ac:dyDescent="0.3">
      <c r="A3" s="3">
        <v>6104151</v>
      </c>
      <c r="B3" s="3" t="s">
        <v>2</v>
      </c>
      <c r="C3" s="3" t="s">
        <v>4</v>
      </c>
      <c r="D3" s="4">
        <v>102744.81</v>
      </c>
      <c r="E3" s="3">
        <v>1</v>
      </c>
    </row>
    <row r="4" spans="1:5" x14ac:dyDescent="0.3">
      <c r="A4" s="3">
        <v>6104184</v>
      </c>
      <c r="B4" s="3" t="s">
        <v>2</v>
      </c>
      <c r="C4" s="3" t="s">
        <v>1</v>
      </c>
      <c r="D4" s="4">
        <v>1330938.1299999999</v>
      </c>
      <c r="E4" s="3">
        <v>2</v>
      </c>
    </row>
    <row r="5" spans="1:5" x14ac:dyDescent="0.3">
      <c r="A5" s="3">
        <v>6104183</v>
      </c>
      <c r="B5" s="3" t="s">
        <v>2</v>
      </c>
      <c r="C5" s="3" t="s">
        <v>1</v>
      </c>
      <c r="D5" s="4">
        <v>893857.52</v>
      </c>
      <c r="E5" s="3">
        <v>3</v>
      </c>
    </row>
    <row r="6" spans="1:5" x14ac:dyDescent="0.3">
      <c r="A6" s="3">
        <v>6104159</v>
      </c>
      <c r="B6" s="3" t="s">
        <v>2</v>
      </c>
      <c r="C6" s="3" t="s">
        <v>9</v>
      </c>
      <c r="D6" s="4">
        <v>29346.68</v>
      </c>
      <c r="E6" s="3">
        <v>2</v>
      </c>
    </row>
    <row r="7" spans="1:5" x14ac:dyDescent="0.3">
      <c r="A7" s="3">
        <v>6664458</v>
      </c>
      <c r="B7" s="3" t="s">
        <v>2</v>
      </c>
      <c r="C7" s="3" t="s">
        <v>9</v>
      </c>
      <c r="D7" s="4">
        <v>5987393.6500000004</v>
      </c>
      <c r="E7" s="3">
        <v>2</v>
      </c>
    </row>
    <row r="8" spans="1:5" x14ac:dyDescent="0.3">
      <c r="A8" s="3">
        <v>6664454</v>
      </c>
      <c r="B8" s="3" t="s">
        <v>2</v>
      </c>
      <c r="C8" s="3" t="s">
        <v>10</v>
      </c>
      <c r="D8" s="4">
        <v>3626184.31</v>
      </c>
      <c r="E8" s="3">
        <v>3</v>
      </c>
    </row>
    <row r="9" spans="1:5" x14ac:dyDescent="0.3">
      <c r="A9" s="3">
        <v>6664478</v>
      </c>
      <c r="B9" s="3" t="s">
        <v>2</v>
      </c>
      <c r="C9" s="3" t="s">
        <v>11</v>
      </c>
      <c r="D9" s="4">
        <v>1944475.64</v>
      </c>
      <c r="E9" s="3">
        <v>1</v>
      </c>
    </row>
    <row r="10" spans="1:5" x14ac:dyDescent="0.3">
      <c r="A10" s="3">
        <v>6664452</v>
      </c>
      <c r="B10" s="3" t="s">
        <v>2</v>
      </c>
      <c r="C10" s="3" t="s">
        <v>12</v>
      </c>
      <c r="D10" s="4">
        <v>463968.62</v>
      </c>
      <c r="E10" s="3">
        <v>1</v>
      </c>
    </row>
    <row r="11" spans="1:5" x14ac:dyDescent="0.3">
      <c r="A11" s="3">
        <v>6117368</v>
      </c>
      <c r="B11" s="3" t="s">
        <v>2</v>
      </c>
      <c r="C11" s="3" t="s">
        <v>10</v>
      </c>
      <c r="D11" s="4">
        <v>2480000</v>
      </c>
      <c r="E11" s="3">
        <v>3</v>
      </c>
    </row>
    <row r="12" spans="1:5" x14ac:dyDescent="0.3">
      <c r="A12" s="3">
        <v>6666679</v>
      </c>
      <c r="B12" s="3" t="s">
        <v>2</v>
      </c>
      <c r="C12" s="3" t="s">
        <v>10</v>
      </c>
      <c r="D12" s="4">
        <v>123000</v>
      </c>
      <c r="E12" s="3">
        <v>3</v>
      </c>
    </row>
    <row r="13" spans="1:5" x14ac:dyDescent="0.3">
      <c r="A13" s="3">
        <v>6666808</v>
      </c>
      <c r="B13" s="3" t="s">
        <v>2</v>
      </c>
      <c r="C13" s="3" t="s">
        <v>6</v>
      </c>
      <c r="D13" s="4">
        <v>21000</v>
      </c>
      <c r="E13" s="3">
        <v>3</v>
      </c>
    </row>
    <row r="14" spans="1:5" x14ac:dyDescent="0.3">
      <c r="A14" s="3">
        <v>202527</v>
      </c>
      <c r="B14" s="3" t="s">
        <v>2</v>
      </c>
      <c r="C14" s="3" t="s">
        <v>1</v>
      </c>
      <c r="D14" s="4">
        <v>740000</v>
      </c>
      <c r="E14" s="3">
        <v>2</v>
      </c>
    </row>
    <row r="15" spans="1:5" x14ac:dyDescent="0.3">
      <c r="A15" s="3">
        <v>166833</v>
      </c>
      <c r="B15" s="3" t="s">
        <v>2</v>
      </c>
      <c r="C15" s="3" t="s">
        <v>1</v>
      </c>
      <c r="D15" s="4">
        <v>2650000</v>
      </c>
      <c r="E15" s="3">
        <v>3</v>
      </c>
    </row>
    <row r="16" spans="1:5" x14ac:dyDescent="0.3">
      <c r="A16" s="3">
        <v>6112711</v>
      </c>
      <c r="B16" s="3" t="s">
        <v>2</v>
      </c>
      <c r="C16" s="3" t="s">
        <v>4</v>
      </c>
      <c r="D16" s="4">
        <v>30000</v>
      </c>
      <c r="E16" s="3">
        <v>2</v>
      </c>
    </row>
    <row r="17" spans="1:5" x14ac:dyDescent="0.3">
      <c r="A17" s="3">
        <v>6112713</v>
      </c>
      <c r="B17" s="3" t="s">
        <v>2</v>
      </c>
      <c r="C17" s="3" t="s">
        <v>4</v>
      </c>
      <c r="D17" s="4">
        <v>58000</v>
      </c>
      <c r="E17" s="3">
        <v>2</v>
      </c>
    </row>
    <row r="18" spans="1:5" x14ac:dyDescent="0.3">
      <c r="A18" s="3">
        <v>166603</v>
      </c>
      <c r="B18" s="3" t="s">
        <v>2</v>
      </c>
      <c r="C18" s="3" t="s">
        <v>6</v>
      </c>
      <c r="D18" s="4">
        <v>4090000</v>
      </c>
      <c r="E18" s="3">
        <v>3</v>
      </c>
    </row>
    <row r="19" spans="1:5" x14ac:dyDescent="0.3">
      <c r="A19" s="3">
        <v>166607</v>
      </c>
      <c r="B19" s="3" t="s">
        <v>2</v>
      </c>
      <c r="C19" s="3" t="s">
        <v>6</v>
      </c>
      <c r="D19" s="4">
        <v>680000</v>
      </c>
      <c r="E19" s="3">
        <v>4</v>
      </c>
    </row>
    <row r="20" spans="1:5" x14ac:dyDescent="0.3">
      <c r="A20" s="3">
        <v>219733</v>
      </c>
      <c r="B20" s="3" t="s">
        <v>2</v>
      </c>
      <c r="C20" s="3" t="s">
        <v>6</v>
      </c>
      <c r="D20" s="4">
        <v>3205000</v>
      </c>
      <c r="E20" s="3">
        <v>3</v>
      </c>
    </row>
    <row r="21" spans="1:5" x14ac:dyDescent="0.3">
      <c r="A21" s="3">
        <v>219735</v>
      </c>
      <c r="B21" s="3" t="s">
        <v>2</v>
      </c>
      <c r="C21" s="3" t="s">
        <v>6</v>
      </c>
      <c r="D21" s="4">
        <v>745000</v>
      </c>
      <c r="E21" s="3">
        <v>2</v>
      </c>
    </row>
    <row r="22" spans="1:5" x14ac:dyDescent="0.3">
      <c r="A22" s="3">
        <v>219737</v>
      </c>
      <c r="B22" s="3" t="s">
        <v>2</v>
      </c>
      <c r="C22" s="3" t="s">
        <v>6</v>
      </c>
      <c r="D22" s="4">
        <v>4995000</v>
      </c>
      <c r="E22" s="3">
        <v>3</v>
      </c>
    </row>
    <row r="23" spans="1:5" x14ac:dyDescent="0.3">
      <c r="A23" s="3">
        <v>219894</v>
      </c>
      <c r="B23" s="3" t="s">
        <v>2</v>
      </c>
      <c r="C23" s="3" t="s">
        <v>6</v>
      </c>
      <c r="D23" s="4">
        <v>1535000</v>
      </c>
      <c r="E23" s="3">
        <v>2</v>
      </c>
    </row>
    <row r="24" spans="1:5" x14ac:dyDescent="0.3">
      <c r="A24" s="3">
        <v>219902</v>
      </c>
      <c r="B24" s="3" t="s">
        <v>2</v>
      </c>
      <c r="C24" s="3" t="s">
        <v>6</v>
      </c>
      <c r="D24" s="4">
        <v>680000</v>
      </c>
      <c r="E24" s="3">
        <v>2</v>
      </c>
    </row>
    <row r="25" spans="1:5" x14ac:dyDescent="0.3">
      <c r="A25" s="3">
        <v>5808527</v>
      </c>
      <c r="B25" s="3" t="s">
        <v>2</v>
      </c>
      <c r="C25" s="3" t="s">
        <v>1</v>
      </c>
      <c r="D25" s="4">
        <v>8000000</v>
      </c>
      <c r="E25" s="3">
        <v>3</v>
      </c>
    </row>
    <row r="26" spans="1:5" x14ac:dyDescent="0.3">
      <c r="A26" s="3">
        <v>6669335</v>
      </c>
      <c r="B26" s="3" t="s">
        <v>2</v>
      </c>
      <c r="C26" s="3" t="s">
        <v>1</v>
      </c>
      <c r="D26" s="4">
        <v>191132.77</v>
      </c>
      <c r="E26" s="3">
        <v>3</v>
      </c>
    </row>
    <row r="27" spans="1:5" x14ac:dyDescent="0.3">
      <c r="A27" s="3">
        <v>6117281</v>
      </c>
      <c r="B27" s="3" t="s">
        <v>2</v>
      </c>
      <c r="C27" s="3" t="s">
        <v>4</v>
      </c>
      <c r="D27" s="4">
        <v>1820000</v>
      </c>
      <c r="E27" s="3">
        <v>2</v>
      </c>
    </row>
    <row r="28" spans="1:5" x14ac:dyDescent="0.3">
      <c r="A28" s="3">
        <v>6117282</v>
      </c>
      <c r="B28" s="3" t="s">
        <v>2</v>
      </c>
      <c r="C28" s="3" t="s">
        <v>4</v>
      </c>
      <c r="D28" s="4">
        <v>8040000</v>
      </c>
      <c r="E28" s="3">
        <v>1</v>
      </c>
    </row>
    <row r="29" spans="1:5" x14ac:dyDescent="0.3">
      <c r="A29" s="3">
        <v>190793</v>
      </c>
      <c r="B29" s="3" t="s">
        <v>2</v>
      </c>
      <c r="C29" s="3" t="s">
        <v>6</v>
      </c>
      <c r="D29" s="4">
        <v>100000</v>
      </c>
      <c r="E29" s="3">
        <v>3</v>
      </c>
    </row>
    <row r="30" spans="1:5" x14ac:dyDescent="0.3">
      <c r="A30" s="3">
        <v>190805</v>
      </c>
      <c r="B30" s="3" t="s">
        <v>2</v>
      </c>
      <c r="C30" s="3" t="s">
        <v>6</v>
      </c>
      <c r="D30" s="4">
        <v>541056</v>
      </c>
      <c r="E30" s="3">
        <v>2</v>
      </c>
    </row>
    <row r="31" spans="1:5" x14ac:dyDescent="0.3">
      <c r="A31" s="3">
        <v>190796</v>
      </c>
      <c r="B31" s="3" t="s">
        <v>2</v>
      </c>
      <c r="C31" s="3" t="s">
        <v>9</v>
      </c>
      <c r="D31" s="4">
        <v>130000</v>
      </c>
      <c r="E31" s="3">
        <v>3</v>
      </c>
    </row>
    <row r="32" spans="1:5" x14ac:dyDescent="0.3">
      <c r="A32" s="3">
        <v>190811</v>
      </c>
      <c r="B32" s="3" t="s">
        <v>2</v>
      </c>
      <c r="C32" s="3" t="s">
        <v>9</v>
      </c>
      <c r="D32" s="4">
        <v>305715.38</v>
      </c>
      <c r="E32" s="3">
        <v>1</v>
      </c>
    </row>
    <row r="33" spans="1:5" x14ac:dyDescent="0.3">
      <c r="A33" s="3">
        <v>190806</v>
      </c>
      <c r="B33" s="3" t="s">
        <v>2</v>
      </c>
      <c r="C33" s="3" t="s">
        <v>12</v>
      </c>
      <c r="D33" s="4">
        <v>83200</v>
      </c>
      <c r="E33" s="3">
        <v>2</v>
      </c>
    </row>
    <row r="34" spans="1:5" x14ac:dyDescent="0.3">
      <c r="A34" s="3">
        <v>6119284</v>
      </c>
      <c r="B34" s="3" t="s">
        <v>2</v>
      </c>
      <c r="C34" s="3" t="s">
        <v>3</v>
      </c>
      <c r="D34" s="4">
        <v>1335000</v>
      </c>
      <c r="E34" s="3">
        <v>1</v>
      </c>
    </row>
    <row r="35" spans="1:5" x14ac:dyDescent="0.3">
      <c r="A35" s="3">
        <v>6119285</v>
      </c>
      <c r="B35" s="3" t="s">
        <v>2</v>
      </c>
      <c r="C35" s="3" t="s">
        <v>3</v>
      </c>
      <c r="D35" s="4">
        <v>2435000</v>
      </c>
      <c r="E35" s="3">
        <v>2</v>
      </c>
    </row>
    <row r="36" spans="1:5" x14ac:dyDescent="0.3">
      <c r="A36" s="3">
        <v>6665830</v>
      </c>
      <c r="B36" s="3" t="s">
        <v>2</v>
      </c>
      <c r="C36" s="3" t="s">
        <v>10</v>
      </c>
      <c r="D36" s="4">
        <v>1560000</v>
      </c>
      <c r="E36" s="3">
        <v>3</v>
      </c>
    </row>
    <row r="37" spans="1:5" x14ac:dyDescent="0.3">
      <c r="A37" s="3">
        <v>6666441</v>
      </c>
      <c r="B37" s="3" t="s">
        <v>2</v>
      </c>
      <c r="C37" s="3" t="s">
        <v>10</v>
      </c>
      <c r="D37" s="4">
        <v>15540000</v>
      </c>
      <c r="E37" s="3">
        <v>3</v>
      </c>
    </row>
    <row r="38" spans="1:5" x14ac:dyDescent="0.3">
      <c r="A38" s="3">
        <v>6665828</v>
      </c>
      <c r="B38" s="3" t="s">
        <v>2</v>
      </c>
      <c r="C38" s="3" t="s">
        <v>4</v>
      </c>
      <c r="D38" s="4">
        <v>1363201</v>
      </c>
      <c r="E38" s="3">
        <v>2</v>
      </c>
    </row>
    <row r="39" spans="1:5" x14ac:dyDescent="0.3">
      <c r="A39" s="3">
        <v>6665835</v>
      </c>
      <c r="B39" s="3" t="s">
        <v>2</v>
      </c>
      <c r="C39" s="3" t="s">
        <v>6</v>
      </c>
      <c r="D39" s="4">
        <v>0.01</v>
      </c>
      <c r="E39" s="3">
        <v>3</v>
      </c>
    </row>
    <row r="40" spans="1:5" x14ac:dyDescent="0.3">
      <c r="A40" s="3">
        <v>6665836</v>
      </c>
      <c r="B40" s="3" t="s">
        <v>2</v>
      </c>
      <c r="C40" s="3" t="s">
        <v>6</v>
      </c>
      <c r="D40" s="4">
        <v>0.01</v>
      </c>
      <c r="E40" s="3">
        <v>3</v>
      </c>
    </row>
    <row r="41" spans="1:5" x14ac:dyDescent="0.3">
      <c r="A41" s="3">
        <v>6665847</v>
      </c>
      <c r="B41" s="3" t="s">
        <v>2</v>
      </c>
      <c r="C41" s="3" t="s">
        <v>6</v>
      </c>
      <c r="D41" s="4">
        <v>0.01</v>
      </c>
      <c r="E41" s="3">
        <v>3</v>
      </c>
    </row>
    <row r="42" spans="1:5" x14ac:dyDescent="0.3">
      <c r="A42" s="3">
        <v>6776200</v>
      </c>
      <c r="B42" s="3" t="s">
        <v>2</v>
      </c>
      <c r="C42" s="3" t="s">
        <v>9</v>
      </c>
      <c r="D42" s="4">
        <v>340000</v>
      </c>
      <c r="E42" s="3">
        <v>1</v>
      </c>
    </row>
    <row r="43" spans="1:5" x14ac:dyDescent="0.3">
      <c r="A43" s="3">
        <v>6665792</v>
      </c>
      <c r="B43" s="3" t="s">
        <v>2</v>
      </c>
      <c r="C43" s="3" t="s">
        <v>1</v>
      </c>
      <c r="D43" s="4">
        <v>4095000</v>
      </c>
      <c r="E43" s="3">
        <v>2</v>
      </c>
    </row>
    <row r="44" spans="1:5" x14ac:dyDescent="0.3">
      <c r="A44" s="3">
        <v>6669536</v>
      </c>
      <c r="B44" s="3" t="s">
        <v>2</v>
      </c>
      <c r="C44" s="3" t="s">
        <v>3</v>
      </c>
      <c r="D44" s="4">
        <v>3296264.95</v>
      </c>
      <c r="E44" s="3">
        <v>2</v>
      </c>
    </row>
    <row r="45" spans="1:5" x14ac:dyDescent="0.3">
      <c r="A45" s="3">
        <v>6669538</v>
      </c>
      <c r="B45" s="3" t="s">
        <v>2</v>
      </c>
      <c r="C45" s="3" t="s">
        <v>9</v>
      </c>
      <c r="D45" s="4">
        <v>2025009.19</v>
      </c>
      <c r="E45" s="3">
        <v>1</v>
      </c>
    </row>
    <row r="46" spans="1:5" x14ac:dyDescent="0.3">
      <c r="A46" s="3">
        <v>192921</v>
      </c>
      <c r="B46" s="3" t="s">
        <v>2</v>
      </c>
      <c r="C46" s="3" t="s">
        <v>11</v>
      </c>
      <c r="D46" s="4">
        <v>2800000</v>
      </c>
      <c r="E46" s="3">
        <v>2</v>
      </c>
    </row>
    <row r="47" spans="1:5" x14ac:dyDescent="0.3">
      <c r="A47" s="3">
        <v>239362</v>
      </c>
      <c r="B47" s="3" t="s">
        <v>2</v>
      </c>
      <c r="C47" s="3" t="s">
        <v>10</v>
      </c>
      <c r="D47" s="4">
        <v>1400000</v>
      </c>
      <c r="E47" s="3">
        <v>3</v>
      </c>
    </row>
    <row r="48" spans="1:5" x14ac:dyDescent="0.3">
      <c r="A48" s="3">
        <v>239367</v>
      </c>
      <c r="B48" s="3" t="s">
        <v>2</v>
      </c>
      <c r="C48" s="3" t="s">
        <v>11</v>
      </c>
      <c r="D48" s="4">
        <v>1430000</v>
      </c>
      <c r="E48" s="3">
        <v>1</v>
      </c>
    </row>
    <row r="49" spans="1:5" x14ac:dyDescent="0.3">
      <c r="A49" s="3">
        <v>6308220</v>
      </c>
      <c r="B49" s="3" t="s">
        <v>2</v>
      </c>
      <c r="C49" s="3" t="s">
        <v>9</v>
      </c>
      <c r="D49" s="4">
        <v>91232.21</v>
      </c>
      <c r="E49" s="3">
        <v>1</v>
      </c>
    </row>
    <row r="50" spans="1:5" x14ac:dyDescent="0.3">
      <c r="A50" s="3">
        <v>17276</v>
      </c>
      <c r="B50" s="3" t="s">
        <v>2</v>
      </c>
      <c r="C50" s="3" t="s">
        <v>11</v>
      </c>
      <c r="D50" s="4">
        <v>1290000</v>
      </c>
      <c r="E50" s="3">
        <v>1</v>
      </c>
    </row>
    <row r="51" spans="1:5" x14ac:dyDescent="0.3">
      <c r="A51" s="3">
        <v>192029</v>
      </c>
      <c r="B51" s="3" t="s">
        <v>2</v>
      </c>
      <c r="C51" s="3" t="s">
        <v>11</v>
      </c>
      <c r="D51" s="4">
        <v>3100000</v>
      </c>
      <c r="E51" s="3">
        <v>1</v>
      </c>
    </row>
    <row r="52" spans="1:5" x14ac:dyDescent="0.3">
      <c r="A52" s="3">
        <v>6086425</v>
      </c>
      <c r="B52" s="3" t="s">
        <v>2</v>
      </c>
      <c r="C52" s="3" t="s">
        <v>11</v>
      </c>
      <c r="D52" s="4">
        <v>1500000</v>
      </c>
      <c r="E52" s="3">
        <v>1</v>
      </c>
    </row>
    <row r="53" spans="1:5" x14ac:dyDescent="0.3">
      <c r="A53" s="3">
        <v>6661420</v>
      </c>
      <c r="B53" s="3" t="s">
        <v>2</v>
      </c>
      <c r="C53" s="3" t="s">
        <v>4</v>
      </c>
      <c r="D53" s="4">
        <v>2580000</v>
      </c>
      <c r="E53" s="3">
        <v>3</v>
      </c>
    </row>
    <row r="54" spans="1:5" x14ac:dyDescent="0.3">
      <c r="A54" s="3">
        <v>6107975</v>
      </c>
      <c r="B54" s="3" t="s">
        <v>2</v>
      </c>
      <c r="C54" s="3" t="s">
        <v>10</v>
      </c>
      <c r="D54" s="4">
        <v>3240000</v>
      </c>
      <c r="E54" s="3">
        <v>3</v>
      </c>
    </row>
    <row r="55" spans="1:5" x14ac:dyDescent="0.3">
      <c r="A55" s="3">
        <v>6678107</v>
      </c>
      <c r="B55" s="3" t="s">
        <v>2</v>
      </c>
      <c r="C55" s="3" t="s">
        <v>12</v>
      </c>
      <c r="D55" s="4">
        <v>14305000</v>
      </c>
      <c r="E55" s="3">
        <v>2</v>
      </c>
    </row>
    <row r="56" spans="1:5" x14ac:dyDescent="0.3">
      <c r="A56" s="3">
        <v>6108259</v>
      </c>
      <c r="B56" s="3" t="s">
        <v>2</v>
      </c>
      <c r="C56" s="3" t="s">
        <v>4</v>
      </c>
      <c r="D56" s="4">
        <v>42000</v>
      </c>
      <c r="E56" s="3">
        <v>1</v>
      </c>
    </row>
    <row r="57" spans="1:5" x14ac:dyDescent="0.3">
      <c r="A57" s="3">
        <v>6108194</v>
      </c>
      <c r="B57" s="3" t="s">
        <v>2</v>
      </c>
      <c r="C57" s="3" t="s">
        <v>11</v>
      </c>
      <c r="D57" s="4">
        <v>2070000</v>
      </c>
      <c r="E57" s="3">
        <v>2</v>
      </c>
    </row>
    <row r="58" spans="1:5" x14ac:dyDescent="0.3">
      <c r="A58" s="3">
        <v>6107987</v>
      </c>
      <c r="B58" s="3" t="s">
        <v>2</v>
      </c>
      <c r="C58" s="3" t="s">
        <v>1</v>
      </c>
      <c r="D58" s="4">
        <v>7400000</v>
      </c>
      <c r="E58" s="3">
        <v>2</v>
      </c>
    </row>
    <row r="59" spans="1:5" x14ac:dyDescent="0.3">
      <c r="A59" s="3">
        <v>167061</v>
      </c>
      <c r="B59" s="3" t="s">
        <v>2</v>
      </c>
      <c r="C59" s="3" t="s">
        <v>10</v>
      </c>
      <c r="D59" s="4">
        <v>12200000</v>
      </c>
      <c r="E59" s="3">
        <v>3</v>
      </c>
    </row>
    <row r="60" spans="1:5" x14ac:dyDescent="0.3">
      <c r="A60" s="3">
        <v>167087</v>
      </c>
      <c r="B60" s="3" t="s">
        <v>2</v>
      </c>
      <c r="C60" s="3" t="s">
        <v>10</v>
      </c>
      <c r="D60" s="4">
        <v>3880000</v>
      </c>
      <c r="E60" s="3">
        <v>3</v>
      </c>
    </row>
    <row r="61" spans="1:5" x14ac:dyDescent="0.3">
      <c r="A61" s="3">
        <v>188089</v>
      </c>
      <c r="B61" s="3" t="s">
        <v>2</v>
      </c>
      <c r="C61" s="3" t="s">
        <v>12</v>
      </c>
      <c r="D61" s="4">
        <v>1125000</v>
      </c>
      <c r="E61" s="3">
        <v>1</v>
      </c>
    </row>
    <row r="62" spans="1:5" x14ac:dyDescent="0.3">
      <c r="A62" s="3">
        <v>191818</v>
      </c>
      <c r="B62" s="3" t="s">
        <v>2</v>
      </c>
      <c r="C62" s="3" t="s">
        <v>12</v>
      </c>
      <c r="D62" s="4">
        <v>1920000</v>
      </c>
      <c r="E62" s="3">
        <v>1</v>
      </c>
    </row>
    <row r="63" spans="1:5" x14ac:dyDescent="0.3">
      <c r="A63" s="3">
        <v>167058</v>
      </c>
      <c r="B63" s="3" t="s">
        <v>2</v>
      </c>
      <c r="C63" s="3" t="s">
        <v>3</v>
      </c>
      <c r="D63" s="4">
        <v>800000</v>
      </c>
      <c r="E63" s="3">
        <v>2</v>
      </c>
    </row>
    <row r="64" spans="1:5" x14ac:dyDescent="0.3">
      <c r="A64" s="3">
        <v>167074</v>
      </c>
      <c r="B64" s="3" t="s">
        <v>2</v>
      </c>
      <c r="C64" s="3" t="s">
        <v>6</v>
      </c>
      <c r="D64" s="4">
        <v>490000</v>
      </c>
      <c r="E64" s="3">
        <v>2</v>
      </c>
    </row>
    <row r="65" spans="1:5" x14ac:dyDescent="0.3">
      <c r="A65" s="3">
        <v>167170</v>
      </c>
      <c r="B65" s="3" t="s">
        <v>2</v>
      </c>
      <c r="C65" s="3" t="s">
        <v>6</v>
      </c>
      <c r="D65" s="4">
        <v>620000</v>
      </c>
      <c r="E65" s="3">
        <v>3</v>
      </c>
    </row>
    <row r="66" spans="1:5" x14ac:dyDescent="0.3">
      <c r="A66" s="3">
        <v>6665838</v>
      </c>
      <c r="B66" s="3" t="s">
        <v>2</v>
      </c>
      <c r="C66" s="3" t="s">
        <v>6</v>
      </c>
      <c r="D66" s="4">
        <v>55000</v>
      </c>
      <c r="E66" s="3">
        <v>3</v>
      </c>
    </row>
    <row r="67" spans="1:5" x14ac:dyDescent="0.3">
      <c r="A67" s="3">
        <v>7088424</v>
      </c>
      <c r="B67" s="3" t="s">
        <v>2</v>
      </c>
      <c r="C67" s="3" t="s">
        <v>3</v>
      </c>
      <c r="D67" s="4">
        <v>3560000</v>
      </c>
      <c r="E67" s="3">
        <v>2</v>
      </c>
    </row>
    <row r="68" spans="1:5" x14ac:dyDescent="0.3">
      <c r="A68" s="3">
        <v>6668021</v>
      </c>
      <c r="B68" s="3" t="s">
        <v>2</v>
      </c>
      <c r="C68" s="3" t="s">
        <v>9</v>
      </c>
      <c r="D68" s="4">
        <v>65000</v>
      </c>
      <c r="E68" s="3">
        <v>1</v>
      </c>
    </row>
    <row r="69" spans="1:5" x14ac:dyDescent="0.3">
      <c r="A69" s="3">
        <v>167044</v>
      </c>
      <c r="B69" s="3" t="s">
        <v>2</v>
      </c>
      <c r="C69" s="3" t="s">
        <v>12</v>
      </c>
      <c r="D69" s="4">
        <v>550000</v>
      </c>
      <c r="E69" s="3">
        <v>1</v>
      </c>
    </row>
    <row r="70" spans="1:5" x14ac:dyDescent="0.3">
      <c r="A70" s="3">
        <v>167066</v>
      </c>
      <c r="B70" s="3" t="s">
        <v>2</v>
      </c>
      <c r="C70" s="3" t="s">
        <v>12</v>
      </c>
      <c r="D70" s="4">
        <v>1450000</v>
      </c>
      <c r="E70" s="3">
        <v>1</v>
      </c>
    </row>
    <row r="71" spans="1:5" x14ac:dyDescent="0.3">
      <c r="A71" s="3">
        <v>167078</v>
      </c>
      <c r="B71" s="3" t="s">
        <v>2</v>
      </c>
      <c r="C71" s="3" t="s">
        <v>12</v>
      </c>
      <c r="D71" s="4">
        <v>2500000</v>
      </c>
      <c r="E71" s="3">
        <v>1</v>
      </c>
    </row>
    <row r="72" spans="1:5" x14ac:dyDescent="0.3">
      <c r="A72" s="3">
        <v>167096</v>
      </c>
      <c r="B72" s="3" t="s">
        <v>2</v>
      </c>
      <c r="C72" s="3" t="s">
        <v>12</v>
      </c>
      <c r="D72" s="4">
        <v>1750000</v>
      </c>
      <c r="E72" s="3">
        <v>2</v>
      </c>
    </row>
    <row r="73" spans="1:5" x14ac:dyDescent="0.3">
      <c r="A73" s="3">
        <v>167119</v>
      </c>
      <c r="B73" s="3" t="s">
        <v>2</v>
      </c>
      <c r="C73" s="3" t="s">
        <v>12</v>
      </c>
      <c r="D73" s="4">
        <v>575000</v>
      </c>
      <c r="E73" s="3">
        <v>1</v>
      </c>
    </row>
    <row r="74" spans="1:5" x14ac:dyDescent="0.3">
      <c r="A74" s="3">
        <v>167127</v>
      </c>
      <c r="B74" s="3" t="s">
        <v>2</v>
      </c>
      <c r="C74" s="3" t="s">
        <v>12</v>
      </c>
      <c r="D74" s="4">
        <v>2385000</v>
      </c>
      <c r="E74" s="3">
        <v>1</v>
      </c>
    </row>
    <row r="75" spans="1:5" x14ac:dyDescent="0.3">
      <c r="A75" s="3">
        <v>167174</v>
      </c>
      <c r="B75" s="3" t="s">
        <v>2</v>
      </c>
      <c r="C75" s="3" t="s">
        <v>12</v>
      </c>
      <c r="D75" s="4">
        <v>4200000</v>
      </c>
      <c r="E75" s="3">
        <v>1</v>
      </c>
    </row>
    <row r="76" spans="1:5" x14ac:dyDescent="0.3">
      <c r="A76" s="3">
        <v>167181</v>
      </c>
      <c r="B76" s="3" t="s">
        <v>2</v>
      </c>
      <c r="C76" s="3" t="s">
        <v>12</v>
      </c>
      <c r="D76" s="4">
        <v>2330000</v>
      </c>
      <c r="E76" s="3">
        <v>2</v>
      </c>
    </row>
    <row r="77" spans="1:5" x14ac:dyDescent="0.3">
      <c r="A77" s="3">
        <v>169187</v>
      </c>
      <c r="B77" s="3" t="s">
        <v>2</v>
      </c>
      <c r="C77" s="3" t="s">
        <v>12</v>
      </c>
      <c r="D77" s="4">
        <v>4550000</v>
      </c>
      <c r="E77" s="3">
        <v>2</v>
      </c>
    </row>
    <row r="78" spans="1:5" x14ac:dyDescent="0.3">
      <c r="A78" s="3">
        <v>6665840</v>
      </c>
      <c r="B78" s="3" t="s">
        <v>2</v>
      </c>
      <c r="C78" s="3" t="s">
        <v>12</v>
      </c>
      <c r="D78" s="4">
        <v>170000</v>
      </c>
      <c r="E78" s="3">
        <v>2</v>
      </c>
    </row>
    <row r="79" spans="1:5" x14ac:dyDescent="0.3">
      <c r="A79" s="3">
        <v>227522</v>
      </c>
      <c r="B79" s="3" t="s">
        <v>2</v>
      </c>
      <c r="C79" s="3" t="s">
        <v>1</v>
      </c>
      <c r="D79" s="4">
        <v>920576.86</v>
      </c>
      <c r="E79" s="3">
        <v>2</v>
      </c>
    </row>
    <row r="80" spans="1:5" x14ac:dyDescent="0.3">
      <c r="A80" s="3">
        <v>259755</v>
      </c>
      <c r="B80" s="3" t="s">
        <v>2</v>
      </c>
      <c r="C80" s="3" t="s">
        <v>6</v>
      </c>
      <c r="D80" s="4">
        <v>2500</v>
      </c>
      <c r="E80" s="3">
        <v>3</v>
      </c>
    </row>
    <row r="81" spans="1:5" x14ac:dyDescent="0.3">
      <c r="A81" s="3">
        <v>259761</v>
      </c>
      <c r="B81" s="3" t="s">
        <v>2</v>
      </c>
      <c r="C81" s="3" t="s">
        <v>9</v>
      </c>
      <c r="D81" s="4">
        <v>54300</v>
      </c>
      <c r="E81" s="3">
        <v>1</v>
      </c>
    </row>
    <row r="82" spans="1:5" x14ac:dyDescent="0.3">
      <c r="A82" s="3">
        <v>6318486</v>
      </c>
      <c r="B82" s="3" t="s">
        <v>2</v>
      </c>
      <c r="C82" s="3" t="s">
        <v>9</v>
      </c>
      <c r="D82" s="4">
        <v>78100</v>
      </c>
      <c r="E82" s="3">
        <v>1</v>
      </c>
    </row>
    <row r="83" spans="1:5" x14ac:dyDescent="0.3">
      <c r="A83" s="3">
        <v>6086761</v>
      </c>
      <c r="B83" s="3" t="s">
        <v>2</v>
      </c>
      <c r="C83" s="3" t="s">
        <v>11</v>
      </c>
      <c r="D83" s="4">
        <v>75000</v>
      </c>
      <c r="E83" s="3">
        <v>1</v>
      </c>
    </row>
    <row r="84" spans="1:5" x14ac:dyDescent="0.3">
      <c r="A84" s="3">
        <v>259743</v>
      </c>
      <c r="B84" s="3" t="s">
        <v>2</v>
      </c>
      <c r="C84" s="3" t="s">
        <v>6</v>
      </c>
      <c r="D84" s="4">
        <v>1575000</v>
      </c>
      <c r="E84" s="3">
        <v>3</v>
      </c>
    </row>
    <row r="85" spans="1:5" x14ac:dyDescent="0.3">
      <c r="A85" s="3">
        <v>259740</v>
      </c>
      <c r="B85" s="3" t="s">
        <v>2</v>
      </c>
      <c r="C85" s="3" t="s">
        <v>1</v>
      </c>
      <c r="D85" s="4">
        <v>704000</v>
      </c>
      <c r="E85" s="3">
        <v>3</v>
      </c>
    </row>
    <row r="86" spans="1:5" x14ac:dyDescent="0.3">
      <c r="A86" s="3">
        <v>227562</v>
      </c>
      <c r="B86" s="3" t="s">
        <v>2</v>
      </c>
      <c r="C86" s="3" t="s">
        <v>1</v>
      </c>
      <c r="D86" s="4">
        <v>1038097.31</v>
      </c>
      <c r="E86" s="3">
        <v>2</v>
      </c>
    </row>
    <row r="87" spans="1:5" x14ac:dyDescent="0.3">
      <c r="A87" s="3">
        <v>259751</v>
      </c>
      <c r="B87" s="3" t="s">
        <v>2</v>
      </c>
      <c r="C87" s="3" t="s">
        <v>6</v>
      </c>
      <c r="D87" s="4">
        <v>21300</v>
      </c>
      <c r="E87" s="3">
        <v>3</v>
      </c>
    </row>
    <row r="88" spans="1:5" x14ac:dyDescent="0.3">
      <c r="A88" s="3">
        <v>262357</v>
      </c>
      <c r="B88" s="3" t="s">
        <v>2</v>
      </c>
      <c r="C88" s="3" t="s">
        <v>11</v>
      </c>
      <c r="D88" s="4">
        <v>3560000</v>
      </c>
      <c r="E88" s="3">
        <v>2</v>
      </c>
    </row>
    <row r="89" spans="1:5" x14ac:dyDescent="0.3">
      <c r="A89" s="3">
        <v>205400</v>
      </c>
      <c r="B89" s="3" t="s">
        <v>2</v>
      </c>
      <c r="C89" s="3" t="s">
        <v>6</v>
      </c>
      <c r="D89" s="4">
        <v>850000</v>
      </c>
      <c r="E89" s="3">
        <v>3</v>
      </c>
    </row>
    <row r="90" spans="1:5" x14ac:dyDescent="0.3">
      <c r="A90" s="3">
        <v>6785637</v>
      </c>
      <c r="B90" s="3" t="s">
        <v>2</v>
      </c>
      <c r="C90" s="3" t="s">
        <v>1</v>
      </c>
      <c r="D90" s="4">
        <v>2480000</v>
      </c>
      <c r="E90" s="3">
        <v>3</v>
      </c>
    </row>
    <row r="91" spans="1:5" x14ac:dyDescent="0.3">
      <c r="A91" s="3">
        <v>176966</v>
      </c>
      <c r="B91" s="3" t="s">
        <v>2</v>
      </c>
      <c r="C91" s="3" t="s">
        <v>1</v>
      </c>
      <c r="D91" s="4">
        <v>515000</v>
      </c>
      <c r="E91" s="3">
        <v>3</v>
      </c>
    </row>
    <row r="92" spans="1:5" x14ac:dyDescent="0.3">
      <c r="A92" s="3">
        <v>5296670</v>
      </c>
      <c r="B92" s="3" t="s">
        <v>2</v>
      </c>
      <c r="C92" s="3" t="s">
        <v>1</v>
      </c>
      <c r="D92" s="4">
        <v>1575000</v>
      </c>
      <c r="E92" s="3">
        <v>3</v>
      </c>
    </row>
    <row r="93" spans="1:5" x14ac:dyDescent="0.3">
      <c r="A93" s="3">
        <v>5876014</v>
      </c>
      <c r="B93" s="3" t="s">
        <v>2</v>
      </c>
      <c r="C93" s="3" t="s">
        <v>10</v>
      </c>
      <c r="D93" s="4">
        <v>1165000</v>
      </c>
      <c r="E93" s="3">
        <v>3</v>
      </c>
    </row>
    <row r="94" spans="1:5" x14ac:dyDescent="0.3">
      <c r="A94" s="3">
        <v>6093250</v>
      </c>
      <c r="B94" s="3" t="s">
        <v>2</v>
      </c>
      <c r="C94" s="3" t="s">
        <v>12</v>
      </c>
      <c r="D94" s="4">
        <v>2500000</v>
      </c>
      <c r="E94" s="3">
        <v>3</v>
      </c>
    </row>
    <row r="95" spans="1:5" x14ac:dyDescent="0.3">
      <c r="A95" s="3">
        <v>192460</v>
      </c>
      <c r="B95" s="3" t="s">
        <v>2</v>
      </c>
      <c r="C95" s="3" t="s">
        <v>12</v>
      </c>
      <c r="D95" s="4">
        <v>4175000</v>
      </c>
      <c r="E95" s="3">
        <v>1</v>
      </c>
    </row>
    <row r="96" spans="1:5" x14ac:dyDescent="0.3">
      <c r="A96" s="3">
        <v>6672828</v>
      </c>
      <c r="B96" s="3" t="s">
        <v>2</v>
      </c>
      <c r="C96" s="3" t="s">
        <v>9</v>
      </c>
      <c r="D96" s="4">
        <v>885000</v>
      </c>
      <c r="E96" s="3">
        <v>1</v>
      </c>
    </row>
    <row r="97" spans="1:5" x14ac:dyDescent="0.3">
      <c r="A97" s="3">
        <v>6108431</v>
      </c>
      <c r="B97" s="3" t="s">
        <v>2</v>
      </c>
      <c r="C97" s="3" t="s">
        <v>1</v>
      </c>
      <c r="D97" s="4">
        <v>2600000</v>
      </c>
      <c r="E97" s="3">
        <v>2</v>
      </c>
    </row>
    <row r="98" spans="1:5" x14ac:dyDescent="0.3">
      <c r="A98" s="3">
        <v>6092532</v>
      </c>
      <c r="B98" s="3" t="s">
        <v>2</v>
      </c>
      <c r="C98" s="3" t="s">
        <v>9</v>
      </c>
      <c r="D98" s="4">
        <v>80000</v>
      </c>
      <c r="E98" s="3">
        <v>1</v>
      </c>
    </row>
    <row r="99" spans="1:5" x14ac:dyDescent="0.3">
      <c r="A99" s="3">
        <v>6092533</v>
      </c>
      <c r="B99" s="3" t="s">
        <v>2</v>
      </c>
      <c r="C99" s="3" t="s">
        <v>9</v>
      </c>
      <c r="D99" s="4">
        <v>93000</v>
      </c>
      <c r="E99" s="3">
        <v>1</v>
      </c>
    </row>
    <row r="100" spans="1:5" x14ac:dyDescent="0.3">
      <c r="A100" s="3">
        <v>5107859</v>
      </c>
      <c r="B100" s="3" t="s">
        <v>2</v>
      </c>
      <c r="C100" s="3" t="s">
        <v>9</v>
      </c>
      <c r="D100" s="4">
        <v>157000</v>
      </c>
      <c r="E100" s="3">
        <v>1</v>
      </c>
    </row>
    <row r="101" spans="1:5" x14ac:dyDescent="0.3">
      <c r="A101" s="3">
        <v>186907</v>
      </c>
      <c r="B101" s="3" t="s">
        <v>2</v>
      </c>
      <c r="C101" s="3" t="s">
        <v>11</v>
      </c>
      <c r="D101" s="4">
        <v>350000</v>
      </c>
      <c r="E101" s="3">
        <v>2</v>
      </c>
    </row>
    <row r="102" spans="1:5" x14ac:dyDescent="0.3">
      <c r="A102" s="3">
        <v>6701454</v>
      </c>
      <c r="B102" s="3" t="s">
        <v>2</v>
      </c>
      <c r="C102" s="3" t="s">
        <v>9</v>
      </c>
      <c r="D102" s="4">
        <v>380000</v>
      </c>
      <c r="E102" s="3">
        <v>1</v>
      </c>
    </row>
    <row r="103" spans="1:5" x14ac:dyDescent="0.3">
      <c r="A103" s="3">
        <v>6707536</v>
      </c>
      <c r="B103" s="3" t="s">
        <v>2</v>
      </c>
      <c r="C103" s="3" t="s">
        <v>9</v>
      </c>
      <c r="D103" s="4">
        <v>380000</v>
      </c>
      <c r="E103" s="3">
        <v>1</v>
      </c>
    </row>
    <row r="104" spans="1:5" x14ac:dyDescent="0.3">
      <c r="A104" s="3">
        <v>7030917</v>
      </c>
      <c r="B104" s="3" t="s">
        <v>2</v>
      </c>
      <c r="C104" s="3" t="s">
        <v>9</v>
      </c>
      <c r="D104" s="4">
        <v>214700</v>
      </c>
      <c r="E104" s="3">
        <v>1</v>
      </c>
    </row>
    <row r="105" spans="1:5" x14ac:dyDescent="0.3">
      <c r="A105" s="3">
        <v>206867</v>
      </c>
      <c r="B105" s="3" t="s">
        <v>2</v>
      </c>
      <c r="C105" s="3" t="s">
        <v>9</v>
      </c>
      <c r="D105" s="4">
        <v>190000</v>
      </c>
      <c r="E105" s="3">
        <v>1</v>
      </c>
    </row>
    <row r="106" spans="1:5" x14ac:dyDescent="0.3">
      <c r="A106" s="3">
        <v>243443</v>
      </c>
      <c r="B106" s="3" t="s">
        <v>2</v>
      </c>
      <c r="C106" s="3" t="s">
        <v>12</v>
      </c>
      <c r="D106" s="4">
        <v>455000</v>
      </c>
      <c r="E106" s="3">
        <v>2</v>
      </c>
    </row>
    <row r="107" spans="1:5" x14ac:dyDescent="0.3">
      <c r="A107" s="3">
        <v>6701455</v>
      </c>
      <c r="B107" s="3" t="s">
        <v>2</v>
      </c>
      <c r="C107" s="3" t="s">
        <v>9</v>
      </c>
      <c r="D107" s="4">
        <v>22032</v>
      </c>
      <c r="E107" s="3">
        <v>4</v>
      </c>
    </row>
    <row r="108" spans="1:5" x14ac:dyDescent="0.3">
      <c r="A108" s="3">
        <v>6707537</v>
      </c>
      <c r="B108" s="3" t="s">
        <v>2</v>
      </c>
      <c r="C108" s="3" t="s">
        <v>9</v>
      </c>
      <c r="D108" s="4">
        <v>6264</v>
      </c>
      <c r="E108" s="3">
        <v>4</v>
      </c>
    </row>
    <row r="109" spans="1:5" x14ac:dyDescent="0.3">
      <c r="A109" s="3">
        <v>6785629</v>
      </c>
      <c r="B109" s="3" t="s">
        <v>2</v>
      </c>
      <c r="C109" s="3" t="s">
        <v>1</v>
      </c>
      <c r="D109" s="4">
        <v>1</v>
      </c>
      <c r="E109" s="3">
        <v>4</v>
      </c>
    </row>
    <row r="110" spans="1:5" x14ac:dyDescent="0.3">
      <c r="A110" s="3">
        <v>252047</v>
      </c>
      <c r="B110" s="3" t="s">
        <v>2</v>
      </c>
      <c r="C110" s="3" t="s">
        <v>6</v>
      </c>
      <c r="D110" s="4">
        <v>8030</v>
      </c>
      <c r="E110" s="3">
        <v>3</v>
      </c>
    </row>
    <row r="111" spans="1:5" x14ac:dyDescent="0.3">
      <c r="A111" s="3">
        <v>168069</v>
      </c>
      <c r="B111" s="3" t="s">
        <v>2</v>
      </c>
      <c r="C111" s="3" t="s">
        <v>12</v>
      </c>
      <c r="D111" s="4">
        <v>365000</v>
      </c>
      <c r="E111" s="3">
        <v>2</v>
      </c>
    </row>
    <row r="112" spans="1:5" x14ac:dyDescent="0.3">
      <c r="A112" s="3">
        <v>171295</v>
      </c>
      <c r="B112" s="3" t="s">
        <v>2</v>
      </c>
      <c r="C112" s="3" t="s">
        <v>9</v>
      </c>
      <c r="D112" s="4">
        <v>224872.55</v>
      </c>
      <c r="E112" s="3">
        <v>1</v>
      </c>
    </row>
    <row r="113" spans="1:5" x14ac:dyDescent="0.3">
      <c r="A113" s="3">
        <v>4294</v>
      </c>
      <c r="B113" s="3" t="s">
        <v>2</v>
      </c>
      <c r="C113" s="3" t="s">
        <v>6</v>
      </c>
      <c r="D113" s="4">
        <v>228000</v>
      </c>
      <c r="E113" s="3">
        <v>3</v>
      </c>
    </row>
    <row r="114" spans="1:5" x14ac:dyDescent="0.3">
      <c r="A114" s="3">
        <v>6129957</v>
      </c>
      <c r="B114" s="3" t="s">
        <v>2</v>
      </c>
      <c r="C114" s="3" t="s">
        <v>9</v>
      </c>
      <c r="D114" s="4">
        <v>124000</v>
      </c>
      <c r="E114" s="3">
        <v>1</v>
      </c>
    </row>
    <row r="115" spans="1:5" x14ac:dyDescent="0.3">
      <c r="A115" s="3">
        <v>6129956</v>
      </c>
      <c r="B115" s="3" t="s">
        <v>2</v>
      </c>
      <c r="C115" s="3" t="s">
        <v>1</v>
      </c>
      <c r="D115" s="4">
        <v>45000</v>
      </c>
      <c r="E115" s="3">
        <v>4</v>
      </c>
    </row>
    <row r="116" spans="1:5" x14ac:dyDescent="0.3">
      <c r="A116" s="3">
        <v>5565587</v>
      </c>
      <c r="B116" s="3" t="s">
        <v>2</v>
      </c>
      <c r="C116" s="3" t="s">
        <v>11</v>
      </c>
      <c r="D116" s="4">
        <v>100000</v>
      </c>
      <c r="E116" s="3">
        <v>1</v>
      </c>
    </row>
    <row r="117" spans="1:5" x14ac:dyDescent="0.3">
      <c r="A117" s="3">
        <v>5565588</v>
      </c>
      <c r="B117" s="3" t="s">
        <v>2</v>
      </c>
      <c r="C117" s="3" t="s">
        <v>11</v>
      </c>
      <c r="D117" s="4">
        <v>130000</v>
      </c>
      <c r="E117" s="3">
        <v>2</v>
      </c>
    </row>
    <row r="118" spans="1:5" x14ac:dyDescent="0.3">
      <c r="A118" s="3">
        <v>5897984</v>
      </c>
      <c r="B118" s="3" t="s">
        <v>2</v>
      </c>
      <c r="C118" s="3" t="s">
        <v>4</v>
      </c>
      <c r="D118" s="4">
        <v>51500</v>
      </c>
      <c r="E118" s="3">
        <v>1</v>
      </c>
    </row>
    <row r="119" spans="1:5" x14ac:dyDescent="0.3">
      <c r="A119" s="3">
        <v>5897985</v>
      </c>
      <c r="B119" s="3" t="s">
        <v>2</v>
      </c>
      <c r="C119" s="3" t="s">
        <v>4</v>
      </c>
      <c r="D119" s="4">
        <v>51500</v>
      </c>
      <c r="E119" s="3">
        <v>1</v>
      </c>
    </row>
    <row r="120" spans="1:5" x14ac:dyDescent="0.3">
      <c r="A120" s="3">
        <v>5875480</v>
      </c>
      <c r="B120" s="3" t="s">
        <v>2</v>
      </c>
      <c r="C120" s="3" t="s">
        <v>9</v>
      </c>
      <c r="D120" s="4">
        <v>175000</v>
      </c>
      <c r="E120" s="3">
        <v>1</v>
      </c>
    </row>
    <row r="121" spans="1:5" x14ac:dyDescent="0.3">
      <c r="A121" s="3">
        <v>6319029</v>
      </c>
      <c r="B121" s="3" t="s">
        <v>2</v>
      </c>
      <c r="C121" s="3" t="s">
        <v>4</v>
      </c>
      <c r="D121" s="4">
        <v>210000</v>
      </c>
      <c r="E121" s="3">
        <v>1</v>
      </c>
    </row>
    <row r="122" spans="1:5" x14ac:dyDescent="0.3">
      <c r="A122" s="3">
        <v>5458106</v>
      </c>
      <c r="B122" s="3" t="s">
        <v>2</v>
      </c>
      <c r="C122" s="3" t="s">
        <v>3</v>
      </c>
      <c r="D122" s="4">
        <v>260000</v>
      </c>
      <c r="E122" s="3">
        <v>1</v>
      </c>
    </row>
    <row r="123" spans="1:5" x14ac:dyDescent="0.3">
      <c r="A123" s="3">
        <v>244915</v>
      </c>
      <c r="B123" s="3" t="s">
        <v>2</v>
      </c>
      <c r="C123" s="3" t="s">
        <v>9</v>
      </c>
      <c r="D123" s="4">
        <v>27800</v>
      </c>
      <c r="E123" s="3">
        <v>1</v>
      </c>
    </row>
    <row r="124" spans="1:5" x14ac:dyDescent="0.3">
      <c r="A124" s="3">
        <v>6131405</v>
      </c>
      <c r="B124" s="3" t="s">
        <v>2</v>
      </c>
      <c r="C124" s="3" t="s">
        <v>9</v>
      </c>
      <c r="D124" s="4">
        <v>125000</v>
      </c>
      <c r="E124" s="3">
        <v>1</v>
      </c>
    </row>
    <row r="125" spans="1:5" x14ac:dyDescent="0.3">
      <c r="A125" s="3">
        <v>181351</v>
      </c>
      <c r="B125" s="3" t="s">
        <v>2</v>
      </c>
      <c r="C125" s="3" t="s">
        <v>9</v>
      </c>
      <c r="D125" s="4">
        <v>110000</v>
      </c>
      <c r="E125" s="3">
        <v>1</v>
      </c>
    </row>
    <row r="126" spans="1:5" x14ac:dyDescent="0.3">
      <c r="A126" s="3">
        <v>181353</v>
      </c>
      <c r="B126" s="3" t="s">
        <v>2</v>
      </c>
      <c r="C126" s="3" t="s">
        <v>12</v>
      </c>
      <c r="D126" s="4">
        <v>70000</v>
      </c>
      <c r="E126" s="3">
        <v>3</v>
      </c>
    </row>
    <row r="127" spans="1:5" x14ac:dyDescent="0.3">
      <c r="A127" s="3">
        <v>6664481</v>
      </c>
      <c r="B127" s="3" t="s">
        <v>2</v>
      </c>
      <c r="C127" s="3" t="s">
        <v>1</v>
      </c>
      <c r="D127" s="4">
        <v>89000</v>
      </c>
      <c r="E127" s="3">
        <v>4</v>
      </c>
    </row>
    <row r="128" spans="1:5" x14ac:dyDescent="0.3">
      <c r="A128" s="3">
        <v>6664483</v>
      </c>
      <c r="B128" s="3" t="s">
        <v>2</v>
      </c>
      <c r="C128" s="3" t="s">
        <v>1</v>
      </c>
      <c r="D128" s="4">
        <v>89000</v>
      </c>
      <c r="E128" s="3">
        <v>4</v>
      </c>
    </row>
    <row r="129" spans="1:5" x14ac:dyDescent="0.3">
      <c r="A129" s="3">
        <v>6104158</v>
      </c>
      <c r="B129" s="3" t="s">
        <v>7</v>
      </c>
      <c r="C129" s="3" t="s">
        <v>6</v>
      </c>
      <c r="D129" s="4">
        <v>97697.45</v>
      </c>
      <c r="E129" s="3">
        <v>4</v>
      </c>
    </row>
    <row r="130" spans="1:5" x14ac:dyDescent="0.3">
      <c r="A130" s="3">
        <v>6104157</v>
      </c>
      <c r="B130" s="3" t="s">
        <v>7</v>
      </c>
      <c r="C130" s="3" t="s">
        <v>6</v>
      </c>
      <c r="D130" s="4">
        <v>97470.23</v>
      </c>
      <c r="E130" s="3">
        <v>4</v>
      </c>
    </row>
    <row r="131" spans="1:5" x14ac:dyDescent="0.3">
      <c r="A131" s="3">
        <v>6104204</v>
      </c>
      <c r="B131" s="3" t="s">
        <v>7</v>
      </c>
      <c r="C131" s="3" t="s">
        <v>1</v>
      </c>
      <c r="D131" s="4">
        <v>2109276.96</v>
      </c>
      <c r="E131" s="3">
        <v>4</v>
      </c>
    </row>
    <row r="132" spans="1:5" x14ac:dyDescent="0.3">
      <c r="A132" s="3">
        <v>6104197</v>
      </c>
      <c r="B132" s="3" t="s">
        <v>7</v>
      </c>
      <c r="C132" s="3" t="s">
        <v>1</v>
      </c>
      <c r="D132" s="4">
        <v>751267.64</v>
      </c>
      <c r="E132" s="3">
        <v>3</v>
      </c>
    </row>
    <row r="133" spans="1:5" x14ac:dyDescent="0.3">
      <c r="A133" s="3">
        <v>6104196</v>
      </c>
      <c r="B133" s="3" t="s">
        <v>7</v>
      </c>
      <c r="C133" s="3" t="s">
        <v>1</v>
      </c>
      <c r="D133" s="4">
        <v>392985.57</v>
      </c>
      <c r="E133" s="3">
        <v>3</v>
      </c>
    </row>
    <row r="134" spans="1:5" x14ac:dyDescent="0.3">
      <c r="A134" s="3">
        <v>6104189</v>
      </c>
      <c r="B134" s="3" t="s">
        <v>7</v>
      </c>
      <c r="C134" s="3" t="s">
        <v>1</v>
      </c>
      <c r="D134" s="4">
        <v>1018488.71</v>
      </c>
      <c r="E134" s="3">
        <v>4</v>
      </c>
    </row>
    <row r="135" spans="1:5" x14ac:dyDescent="0.3">
      <c r="A135" s="3">
        <v>6104185</v>
      </c>
      <c r="B135" s="3" t="s">
        <v>7</v>
      </c>
      <c r="C135" s="3" t="s">
        <v>1</v>
      </c>
      <c r="D135" s="4">
        <v>2376443.59</v>
      </c>
      <c r="E135" s="3">
        <v>4</v>
      </c>
    </row>
    <row r="136" spans="1:5" x14ac:dyDescent="0.3">
      <c r="A136" s="3">
        <v>5382911</v>
      </c>
      <c r="B136" s="3" t="s">
        <v>7</v>
      </c>
      <c r="C136" s="3" t="s">
        <v>6</v>
      </c>
      <c r="D136" s="4">
        <v>64919.29</v>
      </c>
      <c r="E136" s="3">
        <v>4</v>
      </c>
    </row>
    <row r="137" spans="1:5" x14ac:dyDescent="0.3">
      <c r="A137" s="3">
        <v>5382912</v>
      </c>
      <c r="B137" s="3" t="s">
        <v>7</v>
      </c>
      <c r="C137" s="3" t="s">
        <v>6</v>
      </c>
      <c r="D137" s="4">
        <v>112025.84</v>
      </c>
      <c r="E137" s="3">
        <v>4</v>
      </c>
    </row>
    <row r="138" spans="1:5" x14ac:dyDescent="0.3">
      <c r="A138" s="3">
        <v>6664451</v>
      </c>
      <c r="B138" s="3" t="s">
        <v>7</v>
      </c>
      <c r="C138" s="3" t="s">
        <v>12</v>
      </c>
      <c r="D138" s="4">
        <v>242529.06</v>
      </c>
      <c r="E138" s="3">
        <v>3</v>
      </c>
    </row>
    <row r="139" spans="1:5" x14ac:dyDescent="0.3">
      <c r="A139" s="3">
        <v>6668394</v>
      </c>
      <c r="B139" s="3" t="s">
        <v>7</v>
      </c>
      <c r="C139" s="3" t="s">
        <v>10</v>
      </c>
      <c r="D139" s="4">
        <v>1600000</v>
      </c>
      <c r="E139" s="3">
        <v>3</v>
      </c>
    </row>
    <row r="140" spans="1:5" x14ac:dyDescent="0.3">
      <c r="A140" s="3">
        <v>6668396</v>
      </c>
      <c r="B140" s="3" t="s">
        <v>7</v>
      </c>
      <c r="C140" s="3" t="s">
        <v>10</v>
      </c>
      <c r="D140" s="4">
        <v>1300000</v>
      </c>
      <c r="E140" s="3">
        <v>3</v>
      </c>
    </row>
    <row r="141" spans="1:5" x14ac:dyDescent="0.3">
      <c r="A141" s="3">
        <v>5808442</v>
      </c>
      <c r="B141" s="3" t="s">
        <v>7</v>
      </c>
      <c r="C141" s="3" t="s">
        <v>9</v>
      </c>
      <c r="D141" s="4">
        <v>118000</v>
      </c>
      <c r="E141" s="3">
        <v>2</v>
      </c>
    </row>
    <row r="142" spans="1:5" x14ac:dyDescent="0.3">
      <c r="A142" s="3">
        <v>163721</v>
      </c>
      <c r="B142" s="3" t="s">
        <v>7</v>
      </c>
      <c r="C142" s="3" t="s">
        <v>6</v>
      </c>
      <c r="D142" s="4">
        <v>215000</v>
      </c>
      <c r="E142" s="3">
        <v>4</v>
      </c>
    </row>
    <row r="143" spans="1:5" x14ac:dyDescent="0.3">
      <c r="A143" s="3">
        <v>163723</v>
      </c>
      <c r="B143" s="3" t="s">
        <v>7</v>
      </c>
      <c r="C143" s="3" t="s">
        <v>6</v>
      </c>
      <c r="D143" s="4">
        <v>365000</v>
      </c>
      <c r="E143" s="3">
        <v>4</v>
      </c>
    </row>
    <row r="144" spans="1:5" x14ac:dyDescent="0.3">
      <c r="A144" s="3">
        <v>190788</v>
      </c>
      <c r="B144" s="3" t="s">
        <v>7</v>
      </c>
      <c r="C144" s="3" t="s">
        <v>6</v>
      </c>
      <c r="D144" s="4">
        <v>93400</v>
      </c>
      <c r="E144" s="3">
        <v>4</v>
      </c>
    </row>
    <row r="145" spans="1:5" x14ac:dyDescent="0.3">
      <c r="A145" s="3">
        <v>6666440</v>
      </c>
      <c r="B145" s="3" t="s">
        <v>7</v>
      </c>
      <c r="C145" s="3" t="s">
        <v>6</v>
      </c>
      <c r="D145" s="4">
        <v>1097743.1399999999</v>
      </c>
      <c r="E145" s="3">
        <v>4</v>
      </c>
    </row>
    <row r="146" spans="1:5" x14ac:dyDescent="0.3">
      <c r="A146" s="3">
        <v>259757</v>
      </c>
      <c r="B146" s="3" t="s">
        <v>7</v>
      </c>
      <c r="C146" s="3" t="s">
        <v>9</v>
      </c>
      <c r="D146" s="4">
        <v>192000</v>
      </c>
      <c r="E146" s="3">
        <v>2</v>
      </c>
    </row>
    <row r="147" spans="1:5" x14ac:dyDescent="0.3">
      <c r="A147" s="3">
        <v>259763</v>
      </c>
      <c r="B147" s="3" t="s">
        <v>7</v>
      </c>
      <c r="C147" s="3" t="s">
        <v>6</v>
      </c>
      <c r="D147" s="4">
        <v>177000</v>
      </c>
      <c r="E147" s="3">
        <v>5</v>
      </c>
    </row>
    <row r="148" spans="1:5" x14ac:dyDescent="0.3">
      <c r="A148" s="3">
        <v>6793136</v>
      </c>
      <c r="B148" s="3" t="s">
        <v>7</v>
      </c>
      <c r="C148" s="3" t="s">
        <v>9</v>
      </c>
      <c r="D148" s="4">
        <v>657090</v>
      </c>
      <c r="E148" s="3">
        <v>2</v>
      </c>
    </row>
    <row r="149" spans="1:5" x14ac:dyDescent="0.3">
      <c r="A149" s="3">
        <v>5945447</v>
      </c>
      <c r="B149" s="3" t="s">
        <v>7</v>
      </c>
      <c r="C149" s="3" t="s">
        <v>10</v>
      </c>
      <c r="D149" s="4">
        <v>116640</v>
      </c>
      <c r="E149" s="3">
        <v>3</v>
      </c>
    </row>
    <row r="150" spans="1:5" x14ac:dyDescent="0.3">
      <c r="A150" s="3">
        <v>6678310</v>
      </c>
      <c r="B150" s="3" t="s">
        <v>7</v>
      </c>
      <c r="C150" s="3" t="s">
        <v>1</v>
      </c>
      <c r="D150" s="4">
        <v>58968</v>
      </c>
      <c r="E150" s="3">
        <v>5</v>
      </c>
    </row>
    <row r="151" spans="1:5" x14ac:dyDescent="0.3">
      <c r="A151" s="3">
        <v>6117155</v>
      </c>
      <c r="B151" s="3" t="s">
        <v>7</v>
      </c>
      <c r="C151" s="3" t="s">
        <v>11</v>
      </c>
      <c r="D151" s="4">
        <v>62000</v>
      </c>
      <c r="E151" s="3">
        <v>3</v>
      </c>
    </row>
    <row r="152" spans="1:5" x14ac:dyDescent="0.3">
      <c r="A152" s="3">
        <v>163622</v>
      </c>
      <c r="B152" s="3" t="s">
        <v>7</v>
      </c>
      <c r="C152" s="3" t="s">
        <v>6</v>
      </c>
      <c r="D152" s="4">
        <v>40000</v>
      </c>
      <c r="E152" s="3">
        <v>4</v>
      </c>
    </row>
    <row r="153" spans="1:5" x14ac:dyDescent="0.3">
      <c r="A153" s="3">
        <v>200610</v>
      </c>
      <c r="B153" s="3" t="s">
        <v>7</v>
      </c>
      <c r="C153" s="3" t="s">
        <v>6</v>
      </c>
      <c r="D153" s="4">
        <v>96000</v>
      </c>
      <c r="E153" s="3">
        <v>4</v>
      </c>
    </row>
    <row r="154" spans="1:5" x14ac:dyDescent="0.3">
      <c r="A154" s="3">
        <v>6678308</v>
      </c>
      <c r="B154" s="3" t="s">
        <v>7</v>
      </c>
      <c r="C154" s="3" t="s">
        <v>6</v>
      </c>
      <c r="D154" s="4">
        <v>12000</v>
      </c>
      <c r="E154" s="3">
        <v>5</v>
      </c>
    </row>
    <row r="155" spans="1:5" x14ac:dyDescent="0.3">
      <c r="A155" s="3">
        <v>6104154</v>
      </c>
      <c r="B155" s="3" t="s">
        <v>5</v>
      </c>
      <c r="C155" s="3" t="s">
        <v>6</v>
      </c>
      <c r="D155" s="4">
        <v>241996.72</v>
      </c>
      <c r="E155" s="3">
        <v>4</v>
      </c>
    </row>
    <row r="156" spans="1:5" x14ac:dyDescent="0.3">
      <c r="A156" s="3">
        <v>6104180</v>
      </c>
      <c r="B156" s="3" t="s">
        <v>5</v>
      </c>
      <c r="C156" s="3" t="s">
        <v>1</v>
      </c>
      <c r="D156" s="4">
        <v>2771771.81</v>
      </c>
      <c r="E156" s="3">
        <v>2</v>
      </c>
    </row>
    <row r="157" spans="1:5" x14ac:dyDescent="0.3">
      <c r="A157" s="3">
        <v>6104178</v>
      </c>
      <c r="B157" s="3" t="s">
        <v>5</v>
      </c>
      <c r="C157" s="3" t="s">
        <v>1</v>
      </c>
      <c r="D157" s="4">
        <v>1513045.92</v>
      </c>
      <c r="E157" s="3">
        <v>2</v>
      </c>
    </row>
    <row r="158" spans="1:5" x14ac:dyDescent="0.3">
      <c r="A158" s="3">
        <v>6104172</v>
      </c>
      <c r="B158" s="3" t="s">
        <v>5</v>
      </c>
      <c r="C158" s="3" t="s">
        <v>1</v>
      </c>
      <c r="D158" s="4">
        <v>533699.82999999996</v>
      </c>
      <c r="E158" s="3">
        <v>3</v>
      </c>
    </row>
    <row r="159" spans="1:5" x14ac:dyDescent="0.3">
      <c r="A159" s="3">
        <v>6137657</v>
      </c>
      <c r="B159" s="3" t="s">
        <v>5</v>
      </c>
      <c r="C159" s="3" t="s">
        <v>6</v>
      </c>
      <c r="D159" s="4">
        <v>128000</v>
      </c>
      <c r="E159" s="3">
        <v>4</v>
      </c>
    </row>
    <row r="160" spans="1:5" x14ac:dyDescent="0.3">
      <c r="A160" s="3">
        <v>6137655</v>
      </c>
      <c r="B160" s="3" t="s">
        <v>5</v>
      </c>
      <c r="C160" s="3" t="s">
        <v>6</v>
      </c>
      <c r="D160" s="4">
        <v>137000</v>
      </c>
      <c r="E160" s="3">
        <v>4</v>
      </c>
    </row>
    <row r="161" spans="1:5" x14ac:dyDescent="0.3">
      <c r="A161" s="3">
        <v>6137656</v>
      </c>
      <c r="B161" s="3" t="s">
        <v>5</v>
      </c>
      <c r="C161" s="3" t="s">
        <v>9</v>
      </c>
      <c r="D161" s="4">
        <v>545000</v>
      </c>
      <c r="E161" s="3">
        <v>2</v>
      </c>
    </row>
    <row r="162" spans="1:5" x14ac:dyDescent="0.3">
      <c r="A162" s="3">
        <v>5787619</v>
      </c>
      <c r="B162" s="3" t="s">
        <v>5</v>
      </c>
      <c r="C162" s="3" t="s">
        <v>10</v>
      </c>
      <c r="D162" s="4">
        <v>287000</v>
      </c>
      <c r="E162" s="3">
        <v>3</v>
      </c>
    </row>
    <row r="163" spans="1:5" x14ac:dyDescent="0.3">
      <c r="A163" s="3">
        <v>233078</v>
      </c>
      <c r="B163" s="3" t="s">
        <v>5</v>
      </c>
      <c r="C163" s="3" t="s">
        <v>1</v>
      </c>
      <c r="D163" s="4">
        <v>2020000</v>
      </c>
      <c r="E163" s="3">
        <v>4</v>
      </c>
    </row>
    <row r="164" spans="1:5" x14ac:dyDescent="0.3">
      <c r="A164" s="3">
        <v>6129709</v>
      </c>
      <c r="B164" s="3" t="s">
        <v>5</v>
      </c>
      <c r="C164" s="3" t="s">
        <v>12</v>
      </c>
      <c r="D164" s="4">
        <v>60000</v>
      </c>
      <c r="E164" s="3">
        <v>3</v>
      </c>
    </row>
    <row r="165" spans="1:5" x14ac:dyDescent="0.3">
      <c r="A165" s="3">
        <v>5161021</v>
      </c>
      <c r="B165" s="3" t="s">
        <v>5</v>
      </c>
      <c r="C165" s="3" t="s">
        <v>9</v>
      </c>
      <c r="D165" s="4">
        <v>75000</v>
      </c>
      <c r="E165" s="3">
        <v>2</v>
      </c>
    </row>
    <row r="166" spans="1:5" x14ac:dyDescent="0.3">
      <c r="A166" s="3">
        <v>6133731</v>
      </c>
      <c r="B166" s="3" t="s">
        <v>5</v>
      </c>
      <c r="C166" s="3" t="s">
        <v>6</v>
      </c>
      <c r="D166" s="4">
        <v>23000</v>
      </c>
      <c r="E166" s="3">
        <v>4</v>
      </c>
    </row>
    <row r="167" spans="1:5" x14ac:dyDescent="0.3">
      <c r="A167" s="3">
        <v>6307965</v>
      </c>
      <c r="B167" s="3" t="s">
        <v>5</v>
      </c>
      <c r="C167" s="3" t="s">
        <v>1</v>
      </c>
      <c r="D167" s="4">
        <v>10263452.65</v>
      </c>
      <c r="E167" s="3">
        <v>4</v>
      </c>
    </row>
    <row r="168" spans="1:5" x14ac:dyDescent="0.3">
      <c r="A168" s="3">
        <v>192310</v>
      </c>
      <c r="B168" s="3" t="s">
        <v>5</v>
      </c>
      <c r="C168" s="3" t="s">
        <v>6</v>
      </c>
      <c r="D168" s="4">
        <v>173000</v>
      </c>
      <c r="E168" s="3">
        <v>4</v>
      </c>
    </row>
    <row r="169" spans="1:5" x14ac:dyDescent="0.3">
      <c r="A169" s="3">
        <v>192740</v>
      </c>
      <c r="B169" s="3" t="s">
        <v>5</v>
      </c>
      <c r="C169" s="3" t="s">
        <v>6</v>
      </c>
      <c r="D169" s="4">
        <v>120000</v>
      </c>
      <c r="E169" s="3">
        <v>4</v>
      </c>
    </row>
    <row r="170" spans="1:5" x14ac:dyDescent="0.3">
      <c r="A170" s="3">
        <v>218365</v>
      </c>
      <c r="B170" s="3" t="s">
        <v>5</v>
      </c>
      <c r="C170" s="3" t="s">
        <v>6</v>
      </c>
      <c r="D170" s="4">
        <v>30500</v>
      </c>
      <c r="E170" s="3">
        <v>4</v>
      </c>
    </row>
    <row r="171" spans="1:5" x14ac:dyDescent="0.3">
      <c r="A171" s="3">
        <v>192718</v>
      </c>
      <c r="B171" s="3" t="s">
        <v>5</v>
      </c>
      <c r="C171" s="3" t="s">
        <v>9</v>
      </c>
      <c r="D171" s="4">
        <v>31800</v>
      </c>
      <c r="E171" s="3">
        <v>1</v>
      </c>
    </row>
    <row r="172" spans="1:5" x14ac:dyDescent="0.3">
      <c r="A172" s="3">
        <v>176618</v>
      </c>
      <c r="B172" s="3" t="s">
        <v>5</v>
      </c>
      <c r="C172" s="3" t="s">
        <v>11</v>
      </c>
      <c r="D172" s="4">
        <v>1210000</v>
      </c>
      <c r="E172" s="3">
        <v>2</v>
      </c>
    </row>
    <row r="173" spans="1:5" x14ac:dyDescent="0.3">
      <c r="A173" s="3">
        <v>6307789</v>
      </c>
      <c r="B173" s="3" t="s">
        <v>5</v>
      </c>
      <c r="C173" s="3" t="s">
        <v>6</v>
      </c>
      <c r="D173" s="4">
        <v>21062</v>
      </c>
      <c r="E173" s="3">
        <v>4</v>
      </c>
    </row>
    <row r="174" spans="1:5" x14ac:dyDescent="0.3">
      <c r="A174" s="3">
        <v>6307776</v>
      </c>
      <c r="B174" s="3" t="s">
        <v>5</v>
      </c>
      <c r="C174" s="3" t="s">
        <v>6</v>
      </c>
      <c r="D174" s="4">
        <v>2119</v>
      </c>
      <c r="E174" s="3">
        <v>4</v>
      </c>
    </row>
    <row r="175" spans="1:5" x14ac:dyDescent="0.3">
      <c r="A175" s="3">
        <v>6307771</v>
      </c>
      <c r="B175" s="3" t="s">
        <v>5</v>
      </c>
      <c r="C175" s="3" t="s">
        <v>9</v>
      </c>
      <c r="D175" s="4">
        <v>50372</v>
      </c>
      <c r="E175" s="3">
        <v>1</v>
      </c>
    </row>
    <row r="176" spans="1:5" x14ac:dyDescent="0.3">
      <c r="A176" s="3">
        <v>6307769</v>
      </c>
      <c r="B176" s="3" t="s">
        <v>5</v>
      </c>
      <c r="C176" s="3" t="s">
        <v>9</v>
      </c>
      <c r="D176" s="4">
        <v>45399</v>
      </c>
      <c r="E176" s="3">
        <v>1</v>
      </c>
    </row>
    <row r="177" spans="1:5" x14ac:dyDescent="0.3">
      <c r="A177" s="3">
        <v>6307793</v>
      </c>
      <c r="B177" s="3" t="s">
        <v>5</v>
      </c>
      <c r="C177" s="3" t="s">
        <v>12</v>
      </c>
      <c r="D177" s="4">
        <v>170000</v>
      </c>
      <c r="E177" s="3">
        <v>1</v>
      </c>
    </row>
    <row r="178" spans="1:5" x14ac:dyDescent="0.3">
      <c r="A178" s="3">
        <v>6307794</v>
      </c>
      <c r="B178" s="3" t="s">
        <v>5</v>
      </c>
      <c r="C178" s="3" t="s">
        <v>12</v>
      </c>
      <c r="D178" s="4">
        <v>325000</v>
      </c>
      <c r="E178" s="3">
        <v>1</v>
      </c>
    </row>
    <row r="179" spans="1:5" x14ac:dyDescent="0.3">
      <c r="A179" s="3">
        <v>6307765</v>
      </c>
      <c r="B179" s="3" t="s">
        <v>5</v>
      </c>
      <c r="C179" s="3" t="s">
        <v>11</v>
      </c>
      <c r="D179" s="4">
        <v>120000</v>
      </c>
      <c r="E179" s="3">
        <v>1</v>
      </c>
    </row>
    <row r="180" spans="1:5" x14ac:dyDescent="0.3">
      <c r="A180" s="3">
        <v>6307767</v>
      </c>
      <c r="B180" s="3" t="s">
        <v>5</v>
      </c>
      <c r="C180" s="3" t="s">
        <v>11</v>
      </c>
      <c r="D180" s="4">
        <v>120000</v>
      </c>
      <c r="E180" s="3">
        <v>1</v>
      </c>
    </row>
    <row r="181" spans="1:5" x14ac:dyDescent="0.3">
      <c r="A181" s="3">
        <v>6307790</v>
      </c>
      <c r="B181" s="3" t="s">
        <v>5</v>
      </c>
      <c r="C181" s="3" t="s">
        <v>11</v>
      </c>
      <c r="D181" s="4">
        <v>2140000</v>
      </c>
      <c r="E181" s="3">
        <v>2</v>
      </c>
    </row>
    <row r="182" spans="1:5" x14ac:dyDescent="0.3">
      <c r="A182" s="3">
        <v>6307791</v>
      </c>
      <c r="B182" s="3" t="s">
        <v>5</v>
      </c>
      <c r="C182" s="3" t="s">
        <v>9</v>
      </c>
      <c r="D182" s="4">
        <v>1795000</v>
      </c>
      <c r="E182" s="3">
        <v>2</v>
      </c>
    </row>
    <row r="183" spans="1:5" x14ac:dyDescent="0.3">
      <c r="A183" s="3">
        <v>6307795</v>
      </c>
      <c r="B183" s="3" t="s">
        <v>5</v>
      </c>
      <c r="C183" s="3" t="s">
        <v>1</v>
      </c>
      <c r="D183" s="4">
        <v>13500</v>
      </c>
      <c r="E183" s="3">
        <v>3</v>
      </c>
    </row>
    <row r="184" spans="1:5" x14ac:dyDescent="0.3">
      <c r="A184" s="3">
        <v>167813</v>
      </c>
      <c r="B184" s="3" t="s">
        <v>5</v>
      </c>
      <c r="C184" s="3" t="s">
        <v>1</v>
      </c>
      <c r="D184" s="4">
        <v>4525000</v>
      </c>
      <c r="E184" s="3">
        <v>4</v>
      </c>
    </row>
    <row r="185" spans="1:5" x14ac:dyDescent="0.3">
      <c r="A185" s="3">
        <v>210959</v>
      </c>
      <c r="B185" s="3" t="s">
        <v>5</v>
      </c>
      <c r="C185" s="3" t="s">
        <v>12</v>
      </c>
      <c r="D185" s="4">
        <v>3580000</v>
      </c>
      <c r="E185" s="3">
        <v>1</v>
      </c>
    </row>
    <row r="186" spans="1:5" x14ac:dyDescent="0.3">
      <c r="A186" s="3">
        <v>234913</v>
      </c>
      <c r="B186" s="3" t="s">
        <v>5</v>
      </c>
      <c r="C186" s="3" t="s">
        <v>12</v>
      </c>
      <c r="D186" s="4">
        <v>2646789.81</v>
      </c>
      <c r="E186" s="3">
        <v>1</v>
      </c>
    </row>
    <row r="187" spans="1:5" x14ac:dyDescent="0.3">
      <c r="A187" s="3">
        <v>202530</v>
      </c>
      <c r="B187" s="3" t="s">
        <v>5</v>
      </c>
      <c r="C187" s="3" t="s">
        <v>6</v>
      </c>
      <c r="D187" s="4">
        <v>1485000</v>
      </c>
      <c r="E187" s="3">
        <v>2</v>
      </c>
    </row>
    <row r="188" spans="1:5" x14ac:dyDescent="0.3">
      <c r="A188" s="3">
        <v>219818</v>
      </c>
      <c r="B188" s="3" t="s">
        <v>5</v>
      </c>
      <c r="C188" s="3" t="s">
        <v>9</v>
      </c>
      <c r="D188" s="4">
        <v>145000</v>
      </c>
      <c r="E188" s="3">
        <v>1</v>
      </c>
    </row>
    <row r="189" spans="1:5" x14ac:dyDescent="0.3">
      <c r="A189" s="3">
        <v>165608</v>
      </c>
      <c r="B189" s="3" t="s">
        <v>5</v>
      </c>
      <c r="C189" s="3" t="s">
        <v>1</v>
      </c>
      <c r="D189" s="4">
        <v>3585000</v>
      </c>
      <c r="E189" s="3">
        <v>2</v>
      </c>
    </row>
    <row r="190" spans="1:5" x14ac:dyDescent="0.3">
      <c r="A190" s="3">
        <v>219826</v>
      </c>
      <c r="B190" s="3" t="s">
        <v>5</v>
      </c>
      <c r="C190" s="3" t="s">
        <v>6</v>
      </c>
      <c r="D190" s="4">
        <v>29400</v>
      </c>
      <c r="E190" s="3">
        <v>5</v>
      </c>
    </row>
    <row r="191" spans="1:5" x14ac:dyDescent="0.3">
      <c r="A191" s="3">
        <v>219903</v>
      </c>
      <c r="B191" s="3" t="s">
        <v>5</v>
      </c>
      <c r="C191" s="3" t="s">
        <v>6</v>
      </c>
      <c r="D191" s="4">
        <v>1600</v>
      </c>
      <c r="E191" s="3">
        <v>5</v>
      </c>
    </row>
    <row r="192" spans="1:5" x14ac:dyDescent="0.3">
      <c r="A192" s="3">
        <v>219905</v>
      </c>
      <c r="B192" s="3" t="s">
        <v>5</v>
      </c>
      <c r="C192" s="3" t="s">
        <v>6</v>
      </c>
      <c r="D192" s="4">
        <v>19600</v>
      </c>
      <c r="E192" s="3">
        <v>5</v>
      </c>
    </row>
    <row r="193" spans="1:5" x14ac:dyDescent="0.3">
      <c r="A193" s="3">
        <v>219808</v>
      </c>
      <c r="B193" s="3" t="s">
        <v>5</v>
      </c>
      <c r="C193" s="3" t="s">
        <v>9</v>
      </c>
      <c r="D193" s="4">
        <v>34900</v>
      </c>
      <c r="E193" s="3">
        <v>3</v>
      </c>
    </row>
    <row r="194" spans="1:5" x14ac:dyDescent="0.3">
      <c r="A194" s="3">
        <v>219800</v>
      </c>
      <c r="B194" s="3" t="s">
        <v>5</v>
      </c>
      <c r="C194" s="3" t="s">
        <v>6</v>
      </c>
      <c r="D194" s="4">
        <v>80900</v>
      </c>
      <c r="E194" s="3">
        <v>4</v>
      </c>
    </row>
    <row r="195" spans="1:5" x14ac:dyDescent="0.3">
      <c r="A195" s="3">
        <v>166610</v>
      </c>
      <c r="B195" s="3" t="s">
        <v>5</v>
      </c>
      <c r="C195" s="3" t="s">
        <v>11</v>
      </c>
      <c r="D195" s="4">
        <v>165000</v>
      </c>
      <c r="E195" s="3">
        <v>1</v>
      </c>
    </row>
    <row r="196" spans="1:5" x14ac:dyDescent="0.3">
      <c r="A196" s="3">
        <v>165561</v>
      </c>
      <c r="B196" s="3" t="s">
        <v>5</v>
      </c>
      <c r="C196" s="3" t="s">
        <v>6</v>
      </c>
      <c r="D196" s="4">
        <v>1775000</v>
      </c>
      <c r="E196" s="3">
        <v>4</v>
      </c>
    </row>
    <row r="197" spans="1:5" x14ac:dyDescent="0.3">
      <c r="A197" s="3">
        <v>6665794</v>
      </c>
      <c r="B197" s="3" t="s">
        <v>5</v>
      </c>
      <c r="C197" s="3" t="s">
        <v>10</v>
      </c>
      <c r="D197" s="4">
        <v>4045000</v>
      </c>
      <c r="E197" s="3">
        <v>3</v>
      </c>
    </row>
    <row r="198" spans="1:5" x14ac:dyDescent="0.3">
      <c r="A198" s="3">
        <v>6308221</v>
      </c>
      <c r="B198" s="3" t="s">
        <v>5</v>
      </c>
      <c r="C198" s="3" t="s">
        <v>4</v>
      </c>
      <c r="D198" s="4">
        <v>276000</v>
      </c>
      <c r="E198" s="3">
        <v>1</v>
      </c>
    </row>
    <row r="199" spans="1:5" x14ac:dyDescent="0.3">
      <c r="A199" s="3">
        <v>6308223</v>
      </c>
      <c r="B199" s="3" t="s">
        <v>5</v>
      </c>
      <c r="C199" s="3" t="s">
        <v>9</v>
      </c>
      <c r="D199" s="4">
        <v>198772.18</v>
      </c>
      <c r="E199" s="3">
        <v>1</v>
      </c>
    </row>
    <row r="200" spans="1:5" x14ac:dyDescent="0.3">
      <c r="A200" s="3">
        <v>6108214</v>
      </c>
      <c r="B200" s="3" t="s">
        <v>5</v>
      </c>
      <c r="C200" s="3" t="s">
        <v>10</v>
      </c>
      <c r="D200" s="4">
        <v>5430000</v>
      </c>
      <c r="E200" s="3">
        <v>2</v>
      </c>
    </row>
    <row r="201" spans="1:5" x14ac:dyDescent="0.3">
      <c r="A201" s="3">
        <v>6108207</v>
      </c>
      <c r="B201" s="3" t="s">
        <v>5</v>
      </c>
      <c r="C201" s="3" t="s">
        <v>4</v>
      </c>
      <c r="D201" s="4">
        <v>925000</v>
      </c>
      <c r="E201" s="3">
        <v>2</v>
      </c>
    </row>
    <row r="202" spans="1:5" x14ac:dyDescent="0.3">
      <c r="A202" s="3">
        <v>6108285</v>
      </c>
      <c r="B202" s="3" t="s">
        <v>5</v>
      </c>
      <c r="C202" s="3" t="s">
        <v>4</v>
      </c>
      <c r="D202" s="4">
        <v>22000</v>
      </c>
      <c r="E202" s="3">
        <v>1</v>
      </c>
    </row>
    <row r="203" spans="1:5" x14ac:dyDescent="0.3">
      <c r="A203" s="3">
        <v>6317442</v>
      </c>
      <c r="B203" s="3" t="s">
        <v>5</v>
      </c>
      <c r="C203" s="3" t="s">
        <v>4</v>
      </c>
      <c r="D203" s="4">
        <v>1550000</v>
      </c>
      <c r="E203" s="3">
        <v>2</v>
      </c>
    </row>
    <row r="204" spans="1:5" x14ac:dyDescent="0.3">
      <c r="A204" s="3">
        <v>6108266</v>
      </c>
      <c r="B204" s="3" t="s">
        <v>5</v>
      </c>
      <c r="C204" s="3" t="s">
        <v>9</v>
      </c>
      <c r="D204" s="4">
        <v>71000</v>
      </c>
      <c r="E204" s="3">
        <v>2</v>
      </c>
    </row>
    <row r="205" spans="1:5" x14ac:dyDescent="0.3">
      <c r="A205" s="3">
        <v>6108416</v>
      </c>
      <c r="B205" s="3" t="s">
        <v>5</v>
      </c>
      <c r="C205" s="3" t="s">
        <v>9</v>
      </c>
      <c r="D205" s="4">
        <v>55000</v>
      </c>
      <c r="E205" s="3">
        <v>2</v>
      </c>
    </row>
    <row r="206" spans="1:5" x14ac:dyDescent="0.3">
      <c r="A206" s="3">
        <v>6108391</v>
      </c>
      <c r="B206" s="3" t="s">
        <v>5</v>
      </c>
      <c r="C206" s="3" t="s">
        <v>9</v>
      </c>
      <c r="D206" s="4">
        <v>63000</v>
      </c>
      <c r="E206" s="3">
        <v>1</v>
      </c>
    </row>
    <row r="207" spans="1:5" x14ac:dyDescent="0.3">
      <c r="A207" s="3">
        <v>6108398</v>
      </c>
      <c r="B207" s="3" t="s">
        <v>5</v>
      </c>
      <c r="C207" s="3" t="s">
        <v>12</v>
      </c>
      <c r="D207" s="4">
        <v>7115000</v>
      </c>
      <c r="E207" s="3">
        <v>2</v>
      </c>
    </row>
    <row r="208" spans="1:5" x14ac:dyDescent="0.3">
      <c r="A208" s="3">
        <v>6108411</v>
      </c>
      <c r="B208" s="3" t="s">
        <v>5</v>
      </c>
      <c r="C208" s="3" t="s">
        <v>12</v>
      </c>
      <c r="D208" s="4">
        <v>81000</v>
      </c>
      <c r="E208" s="3">
        <v>2</v>
      </c>
    </row>
    <row r="209" spans="1:5" x14ac:dyDescent="0.3">
      <c r="A209" s="3">
        <v>6108412</v>
      </c>
      <c r="B209" s="3" t="s">
        <v>5</v>
      </c>
      <c r="C209" s="3" t="s">
        <v>12</v>
      </c>
      <c r="D209" s="4">
        <v>106000</v>
      </c>
      <c r="E209" s="3">
        <v>2</v>
      </c>
    </row>
    <row r="210" spans="1:5" x14ac:dyDescent="0.3">
      <c r="A210" s="3">
        <v>6108413</v>
      </c>
      <c r="B210" s="3" t="s">
        <v>5</v>
      </c>
      <c r="C210" s="3" t="s">
        <v>12</v>
      </c>
      <c r="D210" s="4">
        <v>40000</v>
      </c>
      <c r="E210" s="3">
        <v>2</v>
      </c>
    </row>
    <row r="211" spans="1:5" x14ac:dyDescent="0.3">
      <c r="A211" s="3">
        <v>6108281</v>
      </c>
      <c r="B211" s="3" t="s">
        <v>5</v>
      </c>
      <c r="C211" s="3" t="s">
        <v>1</v>
      </c>
      <c r="D211" s="4">
        <v>1270000</v>
      </c>
      <c r="E211" s="3">
        <v>2</v>
      </c>
    </row>
    <row r="212" spans="1:5" x14ac:dyDescent="0.3">
      <c r="A212" s="3">
        <v>167045</v>
      </c>
      <c r="B212" s="3" t="s">
        <v>5</v>
      </c>
      <c r="C212" s="3" t="s">
        <v>6</v>
      </c>
      <c r="D212" s="4">
        <v>1325000</v>
      </c>
      <c r="E212" s="3">
        <v>4</v>
      </c>
    </row>
    <row r="213" spans="1:5" x14ac:dyDescent="0.3">
      <c r="A213" s="3">
        <v>190528</v>
      </c>
      <c r="B213" s="3" t="s">
        <v>5</v>
      </c>
      <c r="C213" s="3" t="s">
        <v>1</v>
      </c>
      <c r="D213" s="4">
        <v>950000</v>
      </c>
      <c r="E213" s="3">
        <v>2</v>
      </c>
    </row>
    <row r="214" spans="1:5" x14ac:dyDescent="0.3">
      <c r="A214" s="3">
        <v>166318</v>
      </c>
      <c r="B214" s="3" t="s">
        <v>5</v>
      </c>
      <c r="C214" s="3" t="s">
        <v>9</v>
      </c>
      <c r="D214" s="4">
        <v>690000</v>
      </c>
      <c r="E214" s="3">
        <v>1</v>
      </c>
    </row>
    <row r="215" spans="1:5" x14ac:dyDescent="0.3">
      <c r="A215" s="3">
        <v>165167</v>
      </c>
      <c r="B215" s="3" t="s">
        <v>5</v>
      </c>
      <c r="C215" s="3" t="s">
        <v>1</v>
      </c>
      <c r="D215" s="4">
        <v>520000</v>
      </c>
      <c r="E215" s="3">
        <v>4</v>
      </c>
    </row>
    <row r="216" spans="1:5" x14ac:dyDescent="0.3">
      <c r="A216" s="3">
        <v>6132344</v>
      </c>
      <c r="B216" s="3" t="s">
        <v>5</v>
      </c>
      <c r="C216" s="3" t="s">
        <v>1</v>
      </c>
      <c r="D216" s="4">
        <v>610000</v>
      </c>
      <c r="E216" s="3">
        <v>4</v>
      </c>
    </row>
    <row r="217" spans="1:5" x14ac:dyDescent="0.3">
      <c r="A217" s="3">
        <v>5357020</v>
      </c>
      <c r="B217" s="3" t="s">
        <v>5</v>
      </c>
      <c r="C217" s="3" t="s">
        <v>10</v>
      </c>
      <c r="D217" s="4">
        <v>500000</v>
      </c>
      <c r="E217" s="3">
        <v>3</v>
      </c>
    </row>
    <row r="218" spans="1:5" x14ac:dyDescent="0.3">
      <c r="A218" s="3">
        <v>231183</v>
      </c>
      <c r="B218" s="3" t="s">
        <v>5</v>
      </c>
      <c r="C218" s="3" t="s">
        <v>10</v>
      </c>
      <c r="D218" s="4">
        <v>1670000</v>
      </c>
      <c r="E218" s="3">
        <v>3</v>
      </c>
    </row>
    <row r="219" spans="1:5" x14ac:dyDescent="0.3">
      <c r="A219" s="3">
        <v>205932</v>
      </c>
      <c r="B219" s="3" t="s">
        <v>5</v>
      </c>
      <c r="C219" s="3" t="s">
        <v>12</v>
      </c>
      <c r="D219" s="4">
        <v>895000</v>
      </c>
      <c r="E219" s="3">
        <v>1</v>
      </c>
    </row>
    <row r="220" spans="1:5" x14ac:dyDescent="0.3">
      <c r="A220" s="3">
        <v>168192</v>
      </c>
      <c r="B220" s="3" t="s">
        <v>5</v>
      </c>
      <c r="C220" s="3" t="s">
        <v>10</v>
      </c>
      <c r="D220" s="4">
        <v>1507000</v>
      </c>
      <c r="E220" s="3">
        <v>3</v>
      </c>
    </row>
    <row r="221" spans="1:5" x14ac:dyDescent="0.3">
      <c r="A221" s="3">
        <v>175070</v>
      </c>
      <c r="B221" s="3" t="s">
        <v>5</v>
      </c>
      <c r="C221" s="3" t="s">
        <v>12</v>
      </c>
      <c r="D221" s="4">
        <v>1145000</v>
      </c>
      <c r="E221" s="3">
        <v>1</v>
      </c>
    </row>
    <row r="222" spans="1:5" x14ac:dyDescent="0.3">
      <c r="A222" s="3">
        <v>191496</v>
      </c>
      <c r="B222" s="3" t="s">
        <v>5</v>
      </c>
      <c r="C222" s="3" t="s">
        <v>18</v>
      </c>
      <c r="D222" s="4">
        <v>2630000</v>
      </c>
      <c r="E222" s="3">
        <v>3</v>
      </c>
    </row>
    <row r="223" spans="1:5" x14ac:dyDescent="0.3">
      <c r="A223" s="3">
        <v>181476</v>
      </c>
      <c r="B223" s="3" t="s">
        <v>5</v>
      </c>
      <c r="C223" s="3" t="s">
        <v>1</v>
      </c>
      <c r="D223" s="4">
        <v>294000</v>
      </c>
      <c r="E223" s="3">
        <v>4</v>
      </c>
    </row>
    <row r="224" spans="1:5" x14ac:dyDescent="0.3">
      <c r="A224" s="3">
        <v>191513</v>
      </c>
      <c r="B224" s="3" t="s">
        <v>5</v>
      </c>
      <c r="C224" s="3" t="s">
        <v>6</v>
      </c>
      <c r="D224" s="4">
        <v>215000</v>
      </c>
      <c r="E224" s="3">
        <v>4</v>
      </c>
    </row>
    <row r="225" spans="1:5" x14ac:dyDescent="0.3">
      <c r="A225" s="3">
        <v>205600</v>
      </c>
      <c r="B225" s="3" t="s">
        <v>5</v>
      </c>
      <c r="C225" s="3" t="s">
        <v>1</v>
      </c>
      <c r="D225" s="4">
        <v>225000</v>
      </c>
      <c r="E225" s="3">
        <v>5</v>
      </c>
    </row>
    <row r="226" spans="1:5" x14ac:dyDescent="0.3">
      <c r="A226" s="3">
        <v>5026226</v>
      </c>
      <c r="B226" s="3" t="s">
        <v>5</v>
      </c>
      <c r="C226" s="3" t="s">
        <v>3</v>
      </c>
      <c r="D226" s="4">
        <v>6000</v>
      </c>
      <c r="E226" s="3">
        <v>1</v>
      </c>
    </row>
    <row r="227" spans="1:5" x14ac:dyDescent="0.3">
      <c r="A227" s="3">
        <v>5026227</v>
      </c>
      <c r="B227" s="3" t="s">
        <v>5</v>
      </c>
      <c r="C227" s="3" t="s">
        <v>12</v>
      </c>
      <c r="D227" s="4">
        <v>68000</v>
      </c>
      <c r="E227" s="3">
        <v>1</v>
      </c>
    </row>
    <row r="228" spans="1:5" x14ac:dyDescent="0.3">
      <c r="A228" s="3">
        <v>5026228</v>
      </c>
      <c r="B228" s="3" t="s">
        <v>5</v>
      </c>
      <c r="C228" s="3" t="s">
        <v>11</v>
      </c>
      <c r="D228" s="4">
        <v>18000</v>
      </c>
      <c r="E228" s="3">
        <v>1</v>
      </c>
    </row>
    <row r="229" spans="1:5" x14ac:dyDescent="0.3">
      <c r="A229" s="3">
        <v>5026229</v>
      </c>
      <c r="B229" s="3" t="s">
        <v>5</v>
      </c>
      <c r="C229" s="3" t="s">
        <v>11</v>
      </c>
      <c r="D229" s="4">
        <v>39000</v>
      </c>
      <c r="E229" s="3">
        <v>1</v>
      </c>
    </row>
    <row r="230" spans="1:5" x14ac:dyDescent="0.3">
      <c r="A230" s="3">
        <v>5026230</v>
      </c>
      <c r="B230" s="3" t="s">
        <v>5</v>
      </c>
      <c r="C230" s="3" t="s">
        <v>11</v>
      </c>
      <c r="D230" s="4">
        <v>24000</v>
      </c>
      <c r="E230" s="3">
        <v>1</v>
      </c>
    </row>
    <row r="231" spans="1:5" x14ac:dyDescent="0.3">
      <c r="A231" s="3">
        <v>5026231</v>
      </c>
      <c r="B231" s="3" t="s">
        <v>5</v>
      </c>
      <c r="C231" s="3" t="s">
        <v>11</v>
      </c>
      <c r="D231" s="4">
        <v>24000</v>
      </c>
      <c r="E231" s="3">
        <v>1</v>
      </c>
    </row>
    <row r="232" spans="1:5" x14ac:dyDescent="0.3">
      <c r="A232" s="3">
        <v>5026232</v>
      </c>
      <c r="B232" s="3" t="s">
        <v>5</v>
      </c>
      <c r="C232" s="3" t="s">
        <v>11</v>
      </c>
      <c r="D232" s="4">
        <v>26000</v>
      </c>
      <c r="E232" s="3">
        <v>1</v>
      </c>
    </row>
    <row r="233" spans="1:5" x14ac:dyDescent="0.3">
      <c r="A233" s="3">
        <v>5026233</v>
      </c>
      <c r="B233" s="3" t="s">
        <v>5</v>
      </c>
      <c r="C233" s="3" t="s">
        <v>11</v>
      </c>
      <c r="D233" s="4">
        <v>24000</v>
      </c>
      <c r="E233" s="3">
        <v>1</v>
      </c>
    </row>
    <row r="234" spans="1:5" x14ac:dyDescent="0.3">
      <c r="A234" s="3">
        <v>5026234</v>
      </c>
      <c r="B234" s="3" t="s">
        <v>5</v>
      </c>
      <c r="C234" s="3" t="s">
        <v>11</v>
      </c>
      <c r="D234" s="4">
        <v>43000</v>
      </c>
      <c r="E234" s="3">
        <v>1</v>
      </c>
    </row>
    <row r="235" spans="1:5" x14ac:dyDescent="0.3">
      <c r="A235" s="3">
        <v>5644707</v>
      </c>
      <c r="B235" s="3" t="s">
        <v>5</v>
      </c>
      <c r="C235" s="3" t="s">
        <v>4</v>
      </c>
      <c r="D235" s="4">
        <v>75000</v>
      </c>
      <c r="E235" s="3">
        <v>3</v>
      </c>
    </row>
    <row r="236" spans="1:5" x14ac:dyDescent="0.3">
      <c r="A236" s="3">
        <v>5125368</v>
      </c>
      <c r="B236" s="3" t="s">
        <v>5</v>
      </c>
      <c r="C236" s="3" t="s">
        <v>9</v>
      </c>
      <c r="D236" s="4">
        <v>135000</v>
      </c>
      <c r="E236" s="3">
        <v>1</v>
      </c>
    </row>
    <row r="237" spans="1:5" x14ac:dyDescent="0.3">
      <c r="A237" s="3">
        <v>5125369</v>
      </c>
      <c r="B237" s="3" t="s">
        <v>5</v>
      </c>
      <c r="C237" s="3" t="s">
        <v>9</v>
      </c>
      <c r="D237" s="4">
        <v>60000</v>
      </c>
      <c r="E237" s="3">
        <v>1</v>
      </c>
    </row>
    <row r="238" spans="1:5" x14ac:dyDescent="0.3">
      <c r="A238" s="3">
        <v>6089588</v>
      </c>
      <c r="B238" s="3" t="s">
        <v>5</v>
      </c>
      <c r="C238" s="3" t="s">
        <v>11</v>
      </c>
      <c r="D238" s="4">
        <v>57000</v>
      </c>
      <c r="E238" s="3">
        <v>1</v>
      </c>
    </row>
    <row r="239" spans="1:5" x14ac:dyDescent="0.3">
      <c r="A239" s="3">
        <v>5829718</v>
      </c>
      <c r="B239" s="3" t="s">
        <v>5</v>
      </c>
      <c r="C239" s="3" t="s">
        <v>11</v>
      </c>
      <c r="D239" s="4">
        <v>31000</v>
      </c>
      <c r="E239" s="3">
        <v>1</v>
      </c>
    </row>
    <row r="240" spans="1:5" x14ac:dyDescent="0.3">
      <c r="A240" s="3">
        <v>5829719</v>
      </c>
      <c r="B240" s="3" t="s">
        <v>5</v>
      </c>
      <c r="C240" s="3" t="s">
        <v>11</v>
      </c>
      <c r="D240" s="4">
        <v>31000</v>
      </c>
      <c r="E240" s="3">
        <v>1</v>
      </c>
    </row>
    <row r="241" spans="1:5" x14ac:dyDescent="0.3">
      <c r="A241" s="3">
        <v>5829720</v>
      </c>
      <c r="B241" s="3" t="s">
        <v>5</v>
      </c>
      <c r="C241" s="3" t="s">
        <v>11</v>
      </c>
      <c r="D241" s="4">
        <v>31000</v>
      </c>
      <c r="E241" s="3">
        <v>1</v>
      </c>
    </row>
    <row r="242" spans="1:5" x14ac:dyDescent="0.3">
      <c r="A242" s="3">
        <v>5829721</v>
      </c>
      <c r="B242" s="3" t="s">
        <v>5</v>
      </c>
      <c r="C242" s="3" t="s">
        <v>11</v>
      </c>
      <c r="D242" s="4">
        <v>40000</v>
      </c>
      <c r="E242" s="3">
        <v>1</v>
      </c>
    </row>
    <row r="243" spans="1:5" x14ac:dyDescent="0.3">
      <c r="A243" s="3">
        <v>5829722</v>
      </c>
      <c r="B243" s="3" t="s">
        <v>5</v>
      </c>
      <c r="C243" s="3" t="s">
        <v>11</v>
      </c>
      <c r="D243" s="4">
        <v>48000</v>
      </c>
      <c r="E243" s="3">
        <v>1</v>
      </c>
    </row>
    <row r="244" spans="1:5" x14ac:dyDescent="0.3">
      <c r="A244" s="3">
        <v>5829723</v>
      </c>
      <c r="B244" s="3" t="s">
        <v>5</v>
      </c>
      <c r="C244" s="3" t="s">
        <v>11</v>
      </c>
      <c r="D244" s="4">
        <v>16000</v>
      </c>
      <c r="E244" s="3">
        <v>1</v>
      </c>
    </row>
    <row r="245" spans="1:5" x14ac:dyDescent="0.3">
      <c r="A245" s="3">
        <v>5829724</v>
      </c>
      <c r="B245" s="3" t="s">
        <v>5</v>
      </c>
      <c r="C245" s="3" t="s">
        <v>11</v>
      </c>
      <c r="D245" s="4">
        <v>56000</v>
      </c>
      <c r="E245" s="3">
        <v>1</v>
      </c>
    </row>
    <row r="246" spans="1:5" x14ac:dyDescent="0.3">
      <c r="A246" s="3">
        <v>5829725</v>
      </c>
      <c r="B246" s="3" t="s">
        <v>5</v>
      </c>
      <c r="C246" s="3" t="s">
        <v>11</v>
      </c>
      <c r="D246" s="4">
        <v>33000</v>
      </c>
      <c r="E246" s="3">
        <v>1</v>
      </c>
    </row>
    <row r="247" spans="1:5" x14ac:dyDescent="0.3">
      <c r="A247" s="3">
        <v>5026224</v>
      </c>
      <c r="B247" s="3" t="s">
        <v>5</v>
      </c>
      <c r="C247" s="3" t="s">
        <v>4</v>
      </c>
      <c r="D247" s="4">
        <v>330000</v>
      </c>
      <c r="E247" s="3">
        <v>3</v>
      </c>
    </row>
    <row r="248" spans="1:5" x14ac:dyDescent="0.3">
      <c r="A248" s="3">
        <v>5026225</v>
      </c>
      <c r="B248" s="3" t="s">
        <v>5</v>
      </c>
      <c r="C248" s="3" t="s">
        <v>4</v>
      </c>
      <c r="D248" s="4">
        <v>36000</v>
      </c>
      <c r="E248" s="3">
        <v>3</v>
      </c>
    </row>
    <row r="249" spans="1:5" x14ac:dyDescent="0.3">
      <c r="A249" s="3">
        <v>5026240</v>
      </c>
      <c r="B249" s="3" t="s">
        <v>5</v>
      </c>
      <c r="C249" s="3" t="s">
        <v>9</v>
      </c>
      <c r="D249" s="4">
        <v>285000</v>
      </c>
      <c r="E249" s="3">
        <v>1</v>
      </c>
    </row>
    <row r="250" spans="1:5" x14ac:dyDescent="0.3">
      <c r="A250" s="3">
        <v>231818</v>
      </c>
      <c r="B250" s="3" t="s">
        <v>5</v>
      </c>
      <c r="C250" s="3" t="s">
        <v>6</v>
      </c>
      <c r="D250" s="4">
        <v>1088.6099999999999</v>
      </c>
      <c r="E250" s="3">
        <v>4</v>
      </c>
    </row>
    <row r="251" spans="1:5" x14ac:dyDescent="0.3">
      <c r="A251" s="3">
        <v>5414679</v>
      </c>
      <c r="B251" s="3" t="s">
        <v>5</v>
      </c>
      <c r="C251" s="3" t="s">
        <v>12</v>
      </c>
      <c r="D251" s="4">
        <v>165162.1</v>
      </c>
      <c r="E251" s="3">
        <v>3</v>
      </c>
    </row>
    <row r="252" spans="1:5" x14ac:dyDescent="0.3">
      <c r="A252" s="3">
        <v>91730</v>
      </c>
      <c r="B252" s="3" t="s">
        <v>5</v>
      </c>
      <c r="C252" s="3" t="s">
        <v>9</v>
      </c>
      <c r="D252" s="4">
        <v>170000</v>
      </c>
      <c r="E252" s="3">
        <v>2</v>
      </c>
    </row>
    <row r="253" spans="1:5" x14ac:dyDescent="0.3">
      <c r="A253" s="3">
        <v>3834</v>
      </c>
      <c r="B253" s="3" t="s">
        <v>5</v>
      </c>
      <c r="C253" s="3" t="s">
        <v>9</v>
      </c>
      <c r="D253" s="4">
        <v>117509.6</v>
      </c>
      <c r="E253" s="3">
        <v>2</v>
      </c>
    </row>
    <row r="254" spans="1:5" x14ac:dyDescent="0.3">
      <c r="A254" s="3">
        <v>5644690</v>
      </c>
      <c r="B254" s="3" t="s">
        <v>5</v>
      </c>
      <c r="C254" s="3" t="s">
        <v>1</v>
      </c>
      <c r="D254" s="4">
        <v>160000</v>
      </c>
      <c r="E254" s="3">
        <v>5</v>
      </c>
    </row>
    <row r="255" spans="1:5" x14ac:dyDescent="0.3">
      <c r="A255" s="3">
        <v>161243</v>
      </c>
      <c r="B255" s="3" t="s">
        <v>5</v>
      </c>
      <c r="C255" s="3" t="s">
        <v>9</v>
      </c>
      <c r="D255" s="4">
        <v>72744.039999999994</v>
      </c>
      <c r="E255" s="3">
        <v>2</v>
      </c>
    </row>
    <row r="256" spans="1:5" x14ac:dyDescent="0.3">
      <c r="A256" s="3">
        <v>5047385</v>
      </c>
      <c r="B256" s="3" t="s">
        <v>5</v>
      </c>
      <c r="C256" s="3" t="s">
        <v>6</v>
      </c>
      <c r="D256" s="4">
        <v>98045.8</v>
      </c>
      <c r="E256" s="3">
        <v>4</v>
      </c>
    </row>
    <row r="257" spans="1:5" x14ac:dyDescent="0.3">
      <c r="A257" s="3">
        <v>6132896</v>
      </c>
      <c r="B257" s="3" t="s">
        <v>5</v>
      </c>
      <c r="C257" s="3" t="s">
        <v>4</v>
      </c>
      <c r="D257" s="4">
        <v>67795</v>
      </c>
      <c r="E257" s="3">
        <v>4</v>
      </c>
    </row>
    <row r="258" spans="1:5" x14ac:dyDescent="0.3">
      <c r="A258" s="3">
        <v>6132897</v>
      </c>
      <c r="B258" s="3" t="s">
        <v>5</v>
      </c>
      <c r="C258" s="3" t="s">
        <v>4</v>
      </c>
      <c r="D258" s="4">
        <v>45892</v>
      </c>
      <c r="E258" s="3">
        <v>4</v>
      </c>
    </row>
    <row r="259" spans="1:5" x14ac:dyDescent="0.3">
      <c r="A259" s="3">
        <v>188713</v>
      </c>
      <c r="B259" s="3" t="s">
        <v>5</v>
      </c>
      <c r="C259" s="3" t="s">
        <v>9</v>
      </c>
      <c r="D259" s="4">
        <v>61000</v>
      </c>
      <c r="E259" s="3">
        <v>1</v>
      </c>
    </row>
    <row r="260" spans="1:5" x14ac:dyDescent="0.3">
      <c r="A260" s="3">
        <v>205552</v>
      </c>
      <c r="B260" s="3" t="s">
        <v>5</v>
      </c>
      <c r="C260" s="3" t="s">
        <v>9</v>
      </c>
      <c r="D260" s="4">
        <v>45651</v>
      </c>
      <c r="E260" s="3">
        <v>1</v>
      </c>
    </row>
    <row r="261" spans="1:5" x14ac:dyDescent="0.3">
      <c r="A261" s="3">
        <v>205115</v>
      </c>
      <c r="B261" s="3" t="s">
        <v>5</v>
      </c>
      <c r="C261" s="3" t="s">
        <v>9</v>
      </c>
      <c r="D261" s="4">
        <v>50000</v>
      </c>
      <c r="E261" s="3">
        <v>5</v>
      </c>
    </row>
    <row r="262" spans="1:5" x14ac:dyDescent="0.3">
      <c r="A262" s="3">
        <v>205555</v>
      </c>
      <c r="B262" s="3" t="s">
        <v>5</v>
      </c>
      <c r="C262" s="3" t="s">
        <v>9</v>
      </c>
      <c r="D262" s="4">
        <v>36000</v>
      </c>
      <c r="E262" s="3">
        <v>1</v>
      </c>
    </row>
    <row r="263" spans="1:5" x14ac:dyDescent="0.3">
      <c r="A263" s="3">
        <v>205556</v>
      </c>
      <c r="B263" s="3" t="s">
        <v>5</v>
      </c>
      <c r="C263" s="3" t="s">
        <v>9</v>
      </c>
      <c r="D263" s="4">
        <v>53000</v>
      </c>
      <c r="E263" s="3">
        <v>1</v>
      </c>
    </row>
    <row r="264" spans="1:5" x14ac:dyDescent="0.3">
      <c r="A264" s="3">
        <v>205559</v>
      </c>
      <c r="B264" s="3" t="s">
        <v>5</v>
      </c>
      <c r="C264" s="3" t="s">
        <v>12</v>
      </c>
      <c r="D264" s="4">
        <v>25000</v>
      </c>
      <c r="E264" s="3">
        <v>2</v>
      </c>
    </row>
    <row r="265" spans="1:5" x14ac:dyDescent="0.3">
      <c r="A265" s="3">
        <v>6667369</v>
      </c>
      <c r="B265" s="3" t="s">
        <v>5</v>
      </c>
      <c r="C265" s="3" t="s">
        <v>9</v>
      </c>
      <c r="D265" s="4">
        <v>58000</v>
      </c>
      <c r="E265" s="3">
        <v>1</v>
      </c>
    </row>
    <row r="266" spans="1:5" x14ac:dyDescent="0.3">
      <c r="A266" s="3">
        <v>205554</v>
      </c>
      <c r="B266" s="3" t="s">
        <v>5</v>
      </c>
      <c r="C266" s="3" t="s">
        <v>9</v>
      </c>
      <c r="D266" s="4">
        <v>49000</v>
      </c>
      <c r="E266" s="3">
        <v>1</v>
      </c>
    </row>
    <row r="267" spans="1:5" x14ac:dyDescent="0.3">
      <c r="A267" s="3">
        <v>205562</v>
      </c>
      <c r="B267" s="3" t="s">
        <v>5</v>
      </c>
      <c r="C267" s="3" t="s">
        <v>12</v>
      </c>
      <c r="D267" s="4">
        <v>26979</v>
      </c>
      <c r="E267" s="3">
        <v>2</v>
      </c>
    </row>
    <row r="268" spans="1:5" x14ac:dyDescent="0.3">
      <c r="A268" s="3">
        <v>6319692</v>
      </c>
      <c r="B268" s="3" t="s">
        <v>5</v>
      </c>
      <c r="C268" s="3" t="s">
        <v>9</v>
      </c>
      <c r="D268" s="4">
        <v>85000</v>
      </c>
      <c r="E268" s="3">
        <v>4</v>
      </c>
    </row>
    <row r="269" spans="1:5" x14ac:dyDescent="0.3">
      <c r="A269" s="3">
        <v>5601501</v>
      </c>
      <c r="B269" s="3" t="s">
        <v>5</v>
      </c>
      <c r="C269" s="3" t="s">
        <v>9</v>
      </c>
      <c r="D269" s="4">
        <v>97000</v>
      </c>
      <c r="E269" s="3">
        <v>1</v>
      </c>
    </row>
    <row r="270" spans="1:5" x14ac:dyDescent="0.3">
      <c r="A270" s="3">
        <v>5601502</v>
      </c>
      <c r="B270" s="3" t="s">
        <v>5</v>
      </c>
      <c r="C270" s="3" t="s">
        <v>12</v>
      </c>
      <c r="D270" s="4">
        <v>22000</v>
      </c>
      <c r="E270" s="3">
        <v>2</v>
      </c>
    </row>
    <row r="271" spans="1:5" x14ac:dyDescent="0.3">
      <c r="A271" s="3">
        <v>5601504</v>
      </c>
      <c r="B271" s="3" t="s">
        <v>5</v>
      </c>
      <c r="C271" s="3" t="s">
        <v>9</v>
      </c>
      <c r="D271" s="4">
        <v>46000</v>
      </c>
      <c r="E271" s="3">
        <v>1</v>
      </c>
    </row>
    <row r="272" spans="1:5" x14ac:dyDescent="0.3">
      <c r="A272" s="3">
        <v>5644700</v>
      </c>
      <c r="B272" s="3" t="s">
        <v>5</v>
      </c>
      <c r="C272" s="3" t="s">
        <v>4</v>
      </c>
      <c r="D272" s="4">
        <v>46000</v>
      </c>
      <c r="E272" s="3">
        <v>3</v>
      </c>
    </row>
    <row r="273" spans="1:5" x14ac:dyDescent="0.3">
      <c r="A273" s="3">
        <v>5950455</v>
      </c>
      <c r="B273" s="3" t="s">
        <v>5</v>
      </c>
      <c r="C273" s="3" t="s">
        <v>9</v>
      </c>
      <c r="D273" s="4">
        <v>45000</v>
      </c>
      <c r="E273" s="3">
        <v>1</v>
      </c>
    </row>
    <row r="274" spans="1:5" x14ac:dyDescent="0.3">
      <c r="A274" s="3">
        <v>205564</v>
      </c>
      <c r="B274" s="3" t="s">
        <v>5</v>
      </c>
      <c r="C274" s="3" t="s">
        <v>6</v>
      </c>
      <c r="D274" s="4">
        <v>8000</v>
      </c>
      <c r="E274" s="3">
        <v>4</v>
      </c>
    </row>
    <row r="275" spans="1:5" x14ac:dyDescent="0.3">
      <c r="A275" s="3">
        <v>189301</v>
      </c>
      <c r="B275" s="3" t="s">
        <v>5</v>
      </c>
      <c r="C275" s="3" t="s">
        <v>10</v>
      </c>
      <c r="D275" s="4">
        <v>16000</v>
      </c>
      <c r="E275" s="3">
        <v>3</v>
      </c>
    </row>
    <row r="276" spans="1:5" x14ac:dyDescent="0.3">
      <c r="A276" s="3">
        <v>205563</v>
      </c>
      <c r="B276" s="3" t="s">
        <v>5</v>
      </c>
      <c r="C276" s="3" t="s">
        <v>10</v>
      </c>
      <c r="D276" s="4">
        <v>0.01</v>
      </c>
      <c r="E276" s="3">
        <v>5</v>
      </c>
    </row>
    <row r="277" spans="1:5" x14ac:dyDescent="0.3">
      <c r="A277" s="3">
        <v>5644705</v>
      </c>
      <c r="B277" s="3" t="s">
        <v>5</v>
      </c>
      <c r="C277" s="3" t="s">
        <v>4</v>
      </c>
      <c r="D277" s="4">
        <v>4000</v>
      </c>
      <c r="E277" s="3">
        <v>3</v>
      </c>
    </row>
    <row r="278" spans="1:5" x14ac:dyDescent="0.3">
      <c r="A278" s="3">
        <v>5644706</v>
      </c>
      <c r="B278" s="3" t="s">
        <v>5</v>
      </c>
      <c r="C278" s="3" t="s">
        <v>4</v>
      </c>
      <c r="D278" s="4">
        <v>4500</v>
      </c>
      <c r="E278" s="3">
        <v>3</v>
      </c>
    </row>
    <row r="279" spans="1:5" x14ac:dyDescent="0.3">
      <c r="A279" s="3">
        <v>233331</v>
      </c>
      <c r="B279" s="3" t="s">
        <v>5</v>
      </c>
      <c r="C279" s="3" t="s">
        <v>3</v>
      </c>
      <c r="D279" s="4">
        <v>899000</v>
      </c>
      <c r="E279" s="3">
        <v>1</v>
      </c>
    </row>
    <row r="280" spans="1:5" x14ac:dyDescent="0.3">
      <c r="A280" s="3">
        <v>202584</v>
      </c>
      <c r="B280" s="3" t="s">
        <v>16</v>
      </c>
      <c r="C280" s="3" t="s">
        <v>6</v>
      </c>
      <c r="D280" s="4">
        <v>1830000</v>
      </c>
      <c r="E280" s="3">
        <v>4</v>
      </c>
    </row>
    <row r="281" spans="1:5" x14ac:dyDescent="0.3">
      <c r="A281" s="3">
        <v>6668020</v>
      </c>
      <c r="B281" s="3" t="s">
        <v>16</v>
      </c>
      <c r="C281" s="3" t="s">
        <v>9</v>
      </c>
      <c r="D281" s="4">
        <v>156450</v>
      </c>
      <c r="E281" s="3">
        <v>2</v>
      </c>
    </row>
    <row r="282" spans="1:5" x14ac:dyDescent="0.3">
      <c r="A282" s="3">
        <v>5961388</v>
      </c>
      <c r="B282" s="3" t="s">
        <v>16</v>
      </c>
      <c r="C282" s="3" t="s">
        <v>1</v>
      </c>
      <c r="D282" s="4">
        <v>640000</v>
      </c>
      <c r="E282" s="3">
        <v>3</v>
      </c>
    </row>
    <row r="283" spans="1:5" x14ac:dyDescent="0.3">
      <c r="A283" s="3">
        <v>110947</v>
      </c>
      <c r="B283" s="3" t="s">
        <v>16</v>
      </c>
      <c r="C283" s="3" t="s">
        <v>9</v>
      </c>
      <c r="D283" s="4">
        <v>1230000</v>
      </c>
      <c r="E283" s="3">
        <v>2</v>
      </c>
    </row>
    <row r="284" spans="1:5" x14ac:dyDescent="0.3">
      <c r="A284" s="3">
        <v>5582725</v>
      </c>
      <c r="B284" s="3" t="s">
        <v>16</v>
      </c>
      <c r="C284" s="3" t="s">
        <v>18</v>
      </c>
      <c r="D284" s="4">
        <v>8700000</v>
      </c>
      <c r="E284" s="3">
        <v>2</v>
      </c>
    </row>
    <row r="285" spans="1:5" x14ac:dyDescent="0.3">
      <c r="A285" s="3">
        <v>168632</v>
      </c>
      <c r="B285" s="3" t="s">
        <v>16</v>
      </c>
      <c r="C285" s="3" t="s">
        <v>18</v>
      </c>
      <c r="D285" s="4">
        <v>11850000</v>
      </c>
      <c r="E285" s="3">
        <v>2</v>
      </c>
    </row>
    <row r="286" spans="1:5" x14ac:dyDescent="0.3">
      <c r="A286" s="3">
        <v>176324</v>
      </c>
      <c r="B286" s="3" t="s">
        <v>16</v>
      </c>
      <c r="C286" s="3" t="s">
        <v>1</v>
      </c>
      <c r="D286" s="4">
        <v>640000</v>
      </c>
      <c r="E286" s="3">
        <v>3</v>
      </c>
    </row>
    <row r="287" spans="1:5" x14ac:dyDescent="0.3">
      <c r="A287" s="3">
        <v>125949</v>
      </c>
      <c r="B287" s="3" t="s">
        <v>16</v>
      </c>
      <c r="C287" s="3" t="s">
        <v>9</v>
      </c>
      <c r="D287" s="4">
        <v>215000</v>
      </c>
      <c r="E287" s="3">
        <v>2</v>
      </c>
    </row>
    <row r="288" spans="1:5" x14ac:dyDescent="0.3">
      <c r="A288" s="3">
        <v>125955</v>
      </c>
      <c r="B288" s="3" t="s">
        <v>16</v>
      </c>
      <c r="C288" s="3" t="s">
        <v>9</v>
      </c>
      <c r="D288" s="4">
        <v>215000</v>
      </c>
      <c r="E288" s="3">
        <v>2</v>
      </c>
    </row>
    <row r="289" spans="1:5" x14ac:dyDescent="0.3">
      <c r="A289" s="3">
        <v>125936</v>
      </c>
      <c r="B289" s="3" t="s">
        <v>16</v>
      </c>
      <c r="C289" s="3" t="s">
        <v>6</v>
      </c>
      <c r="D289" s="4">
        <v>340000</v>
      </c>
      <c r="E289" s="3">
        <v>3</v>
      </c>
    </row>
    <row r="290" spans="1:5" x14ac:dyDescent="0.3">
      <c r="A290" s="3">
        <v>5758885</v>
      </c>
      <c r="B290" s="3" t="s">
        <v>16</v>
      </c>
      <c r="C290" s="3" t="s">
        <v>4</v>
      </c>
      <c r="D290" s="4">
        <v>150000</v>
      </c>
      <c r="E290" s="3">
        <v>1</v>
      </c>
    </row>
    <row r="291" spans="1:5" x14ac:dyDescent="0.3">
      <c r="A291" s="3">
        <v>5793606</v>
      </c>
      <c r="B291" s="3" t="s">
        <v>16</v>
      </c>
      <c r="C291" s="3" t="s">
        <v>4</v>
      </c>
      <c r="D291" s="4">
        <v>178139</v>
      </c>
      <c r="E291" s="3">
        <v>1</v>
      </c>
    </row>
    <row r="292" spans="1:5" x14ac:dyDescent="0.3">
      <c r="A292" s="3">
        <v>5793607</v>
      </c>
      <c r="B292" s="3" t="s">
        <v>16</v>
      </c>
      <c r="C292" s="3" t="s">
        <v>4</v>
      </c>
      <c r="D292" s="4">
        <v>115000</v>
      </c>
      <c r="E292" s="3">
        <v>2</v>
      </c>
    </row>
    <row r="293" spans="1:5" x14ac:dyDescent="0.3">
      <c r="A293" s="3">
        <v>6004</v>
      </c>
      <c r="B293" s="3" t="s">
        <v>16</v>
      </c>
      <c r="C293" s="3" t="s">
        <v>9</v>
      </c>
      <c r="D293" s="4">
        <v>153567.84</v>
      </c>
      <c r="E293" s="3">
        <v>2</v>
      </c>
    </row>
    <row r="294" spans="1:5" x14ac:dyDescent="0.3">
      <c r="A294" s="3">
        <v>237942</v>
      </c>
      <c r="B294" s="3" t="s">
        <v>16</v>
      </c>
      <c r="C294" s="3" t="s">
        <v>9</v>
      </c>
      <c r="D294" s="4">
        <v>120000</v>
      </c>
      <c r="E294" s="3">
        <v>1</v>
      </c>
    </row>
    <row r="295" spans="1:5" x14ac:dyDescent="0.3">
      <c r="A295" s="3">
        <v>237939</v>
      </c>
      <c r="B295" s="3" t="s">
        <v>16</v>
      </c>
      <c r="C295" s="3" t="s">
        <v>9</v>
      </c>
      <c r="D295" s="4">
        <v>124000</v>
      </c>
      <c r="E295" s="3">
        <v>1</v>
      </c>
    </row>
    <row r="296" spans="1:5" x14ac:dyDescent="0.3">
      <c r="A296" s="3">
        <v>184221</v>
      </c>
      <c r="B296" s="3" t="s">
        <v>16</v>
      </c>
      <c r="C296" s="3" t="s">
        <v>6</v>
      </c>
      <c r="D296" s="4">
        <v>150000</v>
      </c>
      <c r="E296" s="3">
        <v>3</v>
      </c>
    </row>
    <row r="297" spans="1:5" x14ac:dyDescent="0.3">
      <c r="A297" s="3">
        <v>190042</v>
      </c>
      <c r="B297" s="3" t="s">
        <v>16</v>
      </c>
      <c r="C297" s="3" t="s">
        <v>6</v>
      </c>
      <c r="D297" s="4">
        <v>163000</v>
      </c>
      <c r="E297" s="3">
        <v>3</v>
      </c>
    </row>
    <row r="298" spans="1:5" x14ac:dyDescent="0.3">
      <c r="A298" s="3">
        <v>176367</v>
      </c>
      <c r="B298" s="3" t="s">
        <v>16</v>
      </c>
      <c r="C298" s="3" t="s">
        <v>6</v>
      </c>
      <c r="D298" s="4">
        <v>76000</v>
      </c>
      <c r="E298" s="3">
        <v>3</v>
      </c>
    </row>
    <row r="299" spans="1:5" x14ac:dyDescent="0.3">
      <c r="A299" s="3">
        <v>237712</v>
      </c>
      <c r="B299" s="3" t="s">
        <v>16</v>
      </c>
      <c r="C299" s="3" t="s">
        <v>6</v>
      </c>
      <c r="D299" s="4">
        <v>32000</v>
      </c>
      <c r="E299" s="3">
        <v>3</v>
      </c>
    </row>
    <row r="300" spans="1:5" x14ac:dyDescent="0.3">
      <c r="A300" s="3">
        <v>5390266</v>
      </c>
      <c r="B300" s="3" t="s">
        <v>0</v>
      </c>
      <c r="C300" s="3" t="s">
        <v>1</v>
      </c>
      <c r="D300" s="4">
        <v>63000000</v>
      </c>
      <c r="E300" s="3">
        <v>4</v>
      </c>
    </row>
    <row r="301" spans="1:5" x14ac:dyDescent="0.3">
      <c r="A301" s="3">
        <v>176634</v>
      </c>
      <c r="B301" s="3" t="s">
        <v>0</v>
      </c>
      <c r="C301" s="3" t="s">
        <v>6</v>
      </c>
      <c r="D301" s="4">
        <v>410000</v>
      </c>
      <c r="E301" s="3">
        <v>4</v>
      </c>
    </row>
    <row r="302" spans="1:5" x14ac:dyDescent="0.3">
      <c r="A302" s="3">
        <v>219763</v>
      </c>
      <c r="B302" s="3" t="s">
        <v>0</v>
      </c>
      <c r="C302" s="3" t="s">
        <v>10</v>
      </c>
      <c r="D302" s="4">
        <v>445000</v>
      </c>
      <c r="E302" s="3">
        <v>3</v>
      </c>
    </row>
    <row r="303" spans="1:5" x14ac:dyDescent="0.3">
      <c r="A303" s="3">
        <v>219782</v>
      </c>
      <c r="B303" s="3" t="s">
        <v>0</v>
      </c>
      <c r="C303" s="3" t="s">
        <v>12</v>
      </c>
      <c r="D303" s="4">
        <v>165000</v>
      </c>
      <c r="E303" s="3">
        <v>2</v>
      </c>
    </row>
    <row r="304" spans="1:5" x14ac:dyDescent="0.3">
      <c r="A304" s="3">
        <v>219792</v>
      </c>
      <c r="B304" s="3" t="s">
        <v>0</v>
      </c>
      <c r="C304" s="3" t="s">
        <v>12</v>
      </c>
      <c r="D304" s="4">
        <v>125000</v>
      </c>
      <c r="E304" s="3">
        <v>2</v>
      </c>
    </row>
    <row r="305" spans="1:5" x14ac:dyDescent="0.3">
      <c r="A305" s="3">
        <v>219789</v>
      </c>
      <c r="B305" s="3" t="s">
        <v>0</v>
      </c>
      <c r="C305" s="3" t="s">
        <v>1</v>
      </c>
      <c r="D305" s="4">
        <v>2830000</v>
      </c>
      <c r="E305" s="3">
        <v>4</v>
      </c>
    </row>
    <row r="306" spans="1:5" x14ac:dyDescent="0.3">
      <c r="A306" s="3">
        <v>229336</v>
      </c>
      <c r="B306" s="3" t="s">
        <v>0</v>
      </c>
      <c r="C306" s="3" t="s">
        <v>1</v>
      </c>
      <c r="D306" s="4">
        <v>14725000</v>
      </c>
      <c r="E306" s="3">
        <v>4</v>
      </c>
    </row>
    <row r="307" spans="1:5" x14ac:dyDescent="0.3">
      <c r="A307" s="3">
        <v>179546</v>
      </c>
      <c r="B307" s="3" t="s">
        <v>0</v>
      </c>
      <c r="C307" s="3" t="s">
        <v>1</v>
      </c>
      <c r="D307" s="4">
        <v>4485000</v>
      </c>
      <c r="E307" s="3">
        <v>4</v>
      </c>
    </row>
    <row r="308" spans="1:5" x14ac:dyDescent="0.3">
      <c r="A308" s="3">
        <v>6676910</v>
      </c>
      <c r="B308" s="3" t="s">
        <v>0</v>
      </c>
      <c r="C308" s="3" t="s">
        <v>10</v>
      </c>
      <c r="D308" s="4">
        <v>1162401.48</v>
      </c>
      <c r="E308" s="3">
        <v>3</v>
      </c>
    </row>
    <row r="309" spans="1:5" x14ac:dyDescent="0.3">
      <c r="A309" s="3">
        <v>165965</v>
      </c>
      <c r="B309" s="3" t="s">
        <v>0</v>
      </c>
      <c r="C309" s="3" t="s">
        <v>1</v>
      </c>
      <c r="D309" s="4">
        <v>538000</v>
      </c>
      <c r="E309" s="3">
        <v>4</v>
      </c>
    </row>
    <row r="310" spans="1:5" x14ac:dyDescent="0.3">
      <c r="A310" s="3">
        <v>165468</v>
      </c>
      <c r="B310" s="3" t="s">
        <v>0</v>
      </c>
      <c r="C310" s="3" t="s">
        <v>1</v>
      </c>
      <c r="D310" s="4">
        <v>1190000</v>
      </c>
      <c r="E310" s="3">
        <v>4</v>
      </c>
    </row>
    <row r="311" spans="1:5" x14ac:dyDescent="0.3">
      <c r="A311" s="3">
        <v>164581</v>
      </c>
      <c r="B311" s="3" t="s">
        <v>0</v>
      </c>
      <c r="C311" s="3" t="s">
        <v>1</v>
      </c>
      <c r="D311" s="4">
        <v>680000</v>
      </c>
      <c r="E311" s="3">
        <v>4</v>
      </c>
    </row>
    <row r="312" spans="1:5" x14ac:dyDescent="0.3">
      <c r="A312" s="3">
        <v>166026</v>
      </c>
      <c r="B312" s="3" t="s">
        <v>0</v>
      </c>
      <c r="C312" s="3" t="s">
        <v>1</v>
      </c>
      <c r="D312" s="4">
        <v>520000</v>
      </c>
      <c r="E312" s="3">
        <v>4</v>
      </c>
    </row>
    <row r="313" spans="1:5" x14ac:dyDescent="0.3">
      <c r="A313" s="3">
        <v>166360</v>
      </c>
      <c r="B313" s="3" t="s">
        <v>0</v>
      </c>
      <c r="C313" s="3" t="s">
        <v>12</v>
      </c>
      <c r="D313" s="4">
        <v>710172.56</v>
      </c>
      <c r="E313" s="3">
        <v>2</v>
      </c>
    </row>
    <row r="314" spans="1:5" x14ac:dyDescent="0.3">
      <c r="A314" s="3">
        <v>5340520</v>
      </c>
      <c r="B314" s="3" t="s">
        <v>0</v>
      </c>
      <c r="C314" s="3" t="s">
        <v>1</v>
      </c>
      <c r="D314" s="4">
        <v>290000</v>
      </c>
      <c r="E314" s="3">
        <v>5</v>
      </c>
    </row>
    <row r="315" spans="1:5" x14ac:dyDescent="0.3">
      <c r="A315" s="3">
        <v>5364406</v>
      </c>
      <c r="B315" s="3" t="s">
        <v>0</v>
      </c>
      <c r="C315" s="3" t="s">
        <v>10</v>
      </c>
      <c r="D315" s="4">
        <v>214675.83</v>
      </c>
      <c r="E315" s="3">
        <v>3</v>
      </c>
    </row>
    <row r="316" spans="1:5" x14ac:dyDescent="0.3">
      <c r="A316" s="3">
        <v>166374</v>
      </c>
      <c r="B316" s="3" t="s">
        <v>0</v>
      </c>
      <c r="C316" s="3" t="s">
        <v>6</v>
      </c>
      <c r="D316" s="4">
        <v>214000</v>
      </c>
      <c r="E316" s="3">
        <v>4</v>
      </c>
    </row>
    <row r="317" spans="1:5" x14ac:dyDescent="0.3">
      <c r="A317" s="3">
        <v>166382</v>
      </c>
      <c r="B317" s="3" t="s">
        <v>0</v>
      </c>
      <c r="C317" s="3" t="s">
        <v>6</v>
      </c>
      <c r="D317" s="4">
        <v>267000</v>
      </c>
      <c r="E317" s="3">
        <v>4</v>
      </c>
    </row>
    <row r="318" spans="1:5" x14ac:dyDescent="0.3">
      <c r="A318" s="3">
        <v>6139285</v>
      </c>
      <c r="B318" s="3" t="s">
        <v>0</v>
      </c>
      <c r="C318" s="3" t="s">
        <v>9</v>
      </c>
      <c r="D318" s="4">
        <v>250000</v>
      </c>
      <c r="E318" s="3">
        <v>1</v>
      </c>
    </row>
    <row r="319" spans="1:5" x14ac:dyDescent="0.3">
      <c r="A319" s="3">
        <v>235790</v>
      </c>
      <c r="B319" s="3" t="s">
        <v>0</v>
      </c>
      <c r="C319" s="3" t="s">
        <v>1</v>
      </c>
      <c r="D319" s="4">
        <v>283076.98</v>
      </c>
      <c r="E319" s="3">
        <v>5</v>
      </c>
    </row>
    <row r="320" spans="1:5" x14ac:dyDescent="0.3">
      <c r="A320" s="3">
        <v>163571</v>
      </c>
      <c r="B320" s="3" t="s">
        <v>0</v>
      </c>
      <c r="C320" s="3" t="s">
        <v>9</v>
      </c>
      <c r="D320" s="4">
        <v>292000</v>
      </c>
      <c r="E320" s="3">
        <v>1</v>
      </c>
    </row>
    <row r="321" spans="1:5" x14ac:dyDescent="0.3">
      <c r="A321" s="3">
        <v>172253</v>
      </c>
      <c r="B321" s="3" t="s">
        <v>0</v>
      </c>
      <c r="C321" s="3" t="s">
        <v>1</v>
      </c>
      <c r="D321" s="4">
        <v>460000</v>
      </c>
      <c r="E321" s="3">
        <v>4</v>
      </c>
    </row>
    <row r="322" spans="1:5" x14ac:dyDescent="0.3">
      <c r="A322" s="3">
        <v>168148</v>
      </c>
      <c r="B322" s="3" t="s">
        <v>0</v>
      </c>
      <c r="C322" s="3" t="s">
        <v>9</v>
      </c>
      <c r="D322" s="4">
        <v>248448.86</v>
      </c>
      <c r="E322" s="3">
        <v>1</v>
      </c>
    </row>
    <row r="323" spans="1:5" x14ac:dyDescent="0.3">
      <c r="A323" s="3">
        <v>171411</v>
      </c>
      <c r="B323" s="3" t="s">
        <v>0</v>
      </c>
      <c r="C323" s="3" t="s">
        <v>1</v>
      </c>
      <c r="D323" s="4">
        <v>210000</v>
      </c>
      <c r="E323" s="3">
        <v>5</v>
      </c>
    </row>
    <row r="324" spans="1:5" x14ac:dyDescent="0.3">
      <c r="A324" s="3">
        <v>5120455</v>
      </c>
      <c r="B324" s="3" t="s">
        <v>0</v>
      </c>
      <c r="C324" s="3" t="s">
        <v>12</v>
      </c>
      <c r="D324" s="4">
        <v>133209.12</v>
      </c>
      <c r="E324" s="3">
        <v>2</v>
      </c>
    </row>
    <row r="325" spans="1:5" x14ac:dyDescent="0.3">
      <c r="A325" s="3">
        <v>5120456</v>
      </c>
      <c r="B325" s="3" t="s">
        <v>0</v>
      </c>
      <c r="C325" s="3" t="s">
        <v>12</v>
      </c>
      <c r="D325" s="4">
        <v>133209.12</v>
      </c>
      <c r="E325" s="3">
        <v>2</v>
      </c>
    </row>
    <row r="326" spans="1:5" x14ac:dyDescent="0.3">
      <c r="A326" s="3">
        <v>5120457</v>
      </c>
      <c r="B326" s="3" t="s">
        <v>0</v>
      </c>
      <c r="C326" s="3" t="s">
        <v>1</v>
      </c>
      <c r="D326" s="4">
        <v>111347.72</v>
      </c>
      <c r="E326" s="3">
        <v>5</v>
      </c>
    </row>
    <row r="327" spans="1:5" x14ac:dyDescent="0.3">
      <c r="A327" s="3">
        <v>5120458</v>
      </c>
      <c r="B327" s="3" t="s">
        <v>0</v>
      </c>
      <c r="C327" s="3" t="s">
        <v>1</v>
      </c>
      <c r="D327" s="4">
        <v>111347.72</v>
      </c>
      <c r="E327" s="3">
        <v>5</v>
      </c>
    </row>
    <row r="328" spans="1:5" x14ac:dyDescent="0.3">
      <c r="A328" s="3">
        <v>193427</v>
      </c>
      <c r="B328" s="3" t="s">
        <v>0</v>
      </c>
      <c r="C328" s="3" t="s">
        <v>6</v>
      </c>
      <c r="D328" s="4">
        <v>132236</v>
      </c>
      <c r="E328" s="3">
        <v>4</v>
      </c>
    </row>
    <row r="329" spans="1:5" x14ac:dyDescent="0.3">
      <c r="A329" s="3">
        <v>165821</v>
      </c>
      <c r="B329" s="3" t="s">
        <v>0</v>
      </c>
      <c r="C329" s="3" t="s">
        <v>1</v>
      </c>
      <c r="D329" s="4">
        <v>157000</v>
      </c>
      <c r="E329" s="3">
        <v>5</v>
      </c>
    </row>
    <row r="330" spans="1:5" x14ac:dyDescent="0.3">
      <c r="A330" s="3">
        <v>5932034</v>
      </c>
      <c r="B330" s="3" t="s">
        <v>0</v>
      </c>
      <c r="C330" s="3" t="s">
        <v>4</v>
      </c>
      <c r="D330" s="4">
        <v>35812.449999999997</v>
      </c>
      <c r="E330" s="3">
        <v>2</v>
      </c>
    </row>
    <row r="331" spans="1:5" x14ac:dyDescent="0.3">
      <c r="A331" s="3">
        <v>5119811</v>
      </c>
      <c r="B331" s="3" t="s">
        <v>0</v>
      </c>
      <c r="C331" s="3" t="s">
        <v>6</v>
      </c>
      <c r="D331" s="4">
        <v>40278.65</v>
      </c>
      <c r="E331" s="3">
        <v>4</v>
      </c>
    </row>
    <row r="332" spans="1:5" x14ac:dyDescent="0.3">
      <c r="A332" s="3">
        <v>6664645</v>
      </c>
      <c r="B332" s="3" t="s">
        <v>0</v>
      </c>
      <c r="C332" s="3" t="s">
        <v>9</v>
      </c>
      <c r="D332" s="4">
        <v>93000</v>
      </c>
      <c r="E332" s="3">
        <v>1</v>
      </c>
    </row>
    <row r="333" spans="1:5" x14ac:dyDescent="0.3">
      <c r="A333" s="3">
        <v>6664646</v>
      </c>
      <c r="B333" s="3" t="s">
        <v>0</v>
      </c>
      <c r="C333" s="3" t="s">
        <v>9</v>
      </c>
      <c r="D333" s="4">
        <v>67000</v>
      </c>
      <c r="E333" s="3">
        <v>2</v>
      </c>
    </row>
    <row r="334" spans="1:5" x14ac:dyDescent="0.3">
      <c r="A334" s="3">
        <v>5155091</v>
      </c>
      <c r="B334" s="3" t="s">
        <v>0</v>
      </c>
      <c r="C334" s="3" t="s">
        <v>9</v>
      </c>
      <c r="D334" s="4">
        <v>85000</v>
      </c>
      <c r="E334" s="3">
        <v>1</v>
      </c>
    </row>
    <row r="335" spans="1:5" x14ac:dyDescent="0.3">
      <c r="A335" s="3">
        <v>6128562</v>
      </c>
      <c r="B335" s="3" t="s">
        <v>0</v>
      </c>
      <c r="C335" s="3" t="s">
        <v>12</v>
      </c>
      <c r="D335" s="4">
        <v>29933.59</v>
      </c>
      <c r="E335" s="3">
        <v>2</v>
      </c>
    </row>
    <row r="336" spans="1:5" x14ac:dyDescent="0.3">
      <c r="A336" s="3">
        <v>163550</v>
      </c>
      <c r="B336" s="3" t="s">
        <v>0</v>
      </c>
      <c r="C336" s="3" t="s">
        <v>6</v>
      </c>
      <c r="D336" s="4">
        <v>32000</v>
      </c>
      <c r="E336" s="3">
        <v>4</v>
      </c>
    </row>
    <row r="337" spans="1:5" x14ac:dyDescent="0.3">
      <c r="A337" s="3">
        <v>200708</v>
      </c>
      <c r="B337" s="3" t="s">
        <v>0</v>
      </c>
      <c r="C337" s="3" t="s">
        <v>9</v>
      </c>
      <c r="D337" s="4">
        <v>37000</v>
      </c>
      <c r="E337" s="3">
        <v>1</v>
      </c>
    </row>
    <row r="338" spans="1:5" x14ac:dyDescent="0.3">
      <c r="A338" s="3">
        <v>200709</v>
      </c>
      <c r="B338" s="3" t="s">
        <v>0</v>
      </c>
      <c r="C338" s="3" t="s">
        <v>6</v>
      </c>
      <c r="D338" s="4">
        <v>38000</v>
      </c>
      <c r="E338" s="3">
        <v>4</v>
      </c>
    </row>
    <row r="339" spans="1:5" x14ac:dyDescent="0.3">
      <c r="A339" s="3">
        <v>200711</v>
      </c>
      <c r="B339" s="3" t="s">
        <v>0</v>
      </c>
      <c r="C339" s="3" t="s">
        <v>12</v>
      </c>
      <c r="D339" s="4">
        <v>33000</v>
      </c>
      <c r="E339" s="3">
        <v>3</v>
      </c>
    </row>
    <row r="340" spans="1:5" x14ac:dyDescent="0.3">
      <c r="A340" s="3">
        <v>6098080</v>
      </c>
      <c r="B340" s="3" t="s">
        <v>0</v>
      </c>
      <c r="C340" s="3" t="s">
        <v>4</v>
      </c>
      <c r="D340" s="4">
        <v>40878.5</v>
      </c>
      <c r="E340" s="3">
        <v>2</v>
      </c>
    </row>
    <row r="341" spans="1:5" x14ac:dyDescent="0.3">
      <c r="A341" s="3">
        <v>168241</v>
      </c>
      <c r="B341" s="3" t="s">
        <v>0</v>
      </c>
      <c r="C341" s="3" t="s">
        <v>9</v>
      </c>
      <c r="D341" s="4">
        <v>47505.41</v>
      </c>
      <c r="E341" s="3">
        <v>1</v>
      </c>
    </row>
    <row r="342" spans="1:5" x14ac:dyDescent="0.3">
      <c r="A342" s="3">
        <v>6121668</v>
      </c>
      <c r="B342" s="3" t="s">
        <v>0</v>
      </c>
      <c r="C342" s="3" t="s">
        <v>6</v>
      </c>
      <c r="D342" s="4">
        <v>57000</v>
      </c>
      <c r="E342" s="3">
        <v>3</v>
      </c>
    </row>
    <row r="343" spans="1:5" x14ac:dyDescent="0.3">
      <c r="A343" s="3">
        <v>182706</v>
      </c>
      <c r="B343" s="3" t="s">
        <v>0</v>
      </c>
      <c r="C343" s="3" t="s">
        <v>9</v>
      </c>
      <c r="D343" s="4">
        <v>35000</v>
      </c>
      <c r="E343" s="3">
        <v>1</v>
      </c>
    </row>
    <row r="344" spans="1:5" x14ac:dyDescent="0.3">
      <c r="A344" s="3">
        <v>6119260</v>
      </c>
      <c r="B344" s="3" t="s">
        <v>0</v>
      </c>
      <c r="C344" s="3" t="s">
        <v>9</v>
      </c>
      <c r="D344" s="4">
        <v>96188</v>
      </c>
      <c r="E344" s="3">
        <v>1</v>
      </c>
    </row>
    <row r="345" spans="1:5" x14ac:dyDescent="0.3">
      <c r="A345" s="3">
        <v>157628</v>
      </c>
      <c r="B345" s="3" t="s">
        <v>0</v>
      </c>
      <c r="C345" s="3" t="s">
        <v>9</v>
      </c>
      <c r="D345" s="4">
        <v>88000</v>
      </c>
      <c r="E345" s="3">
        <v>2</v>
      </c>
    </row>
    <row r="346" spans="1:5" x14ac:dyDescent="0.3">
      <c r="A346" s="3">
        <v>6097050</v>
      </c>
      <c r="B346" s="3" t="s">
        <v>0</v>
      </c>
      <c r="C346" s="3" t="s">
        <v>4</v>
      </c>
      <c r="D346" s="4">
        <v>37900</v>
      </c>
      <c r="E346" s="3">
        <v>2</v>
      </c>
    </row>
    <row r="347" spans="1:5" x14ac:dyDescent="0.3">
      <c r="A347" s="3">
        <v>6097051</v>
      </c>
      <c r="B347" s="3" t="s">
        <v>0</v>
      </c>
      <c r="C347" s="3" t="s">
        <v>4</v>
      </c>
      <c r="D347" s="4">
        <v>54300</v>
      </c>
      <c r="E347" s="3">
        <v>2</v>
      </c>
    </row>
    <row r="348" spans="1:5" x14ac:dyDescent="0.3">
      <c r="A348" s="3">
        <v>6097055</v>
      </c>
      <c r="B348" s="3" t="s">
        <v>0</v>
      </c>
      <c r="C348" s="3" t="s">
        <v>6</v>
      </c>
      <c r="D348" s="4">
        <v>47900</v>
      </c>
      <c r="E348" s="3">
        <v>3</v>
      </c>
    </row>
    <row r="349" spans="1:5" x14ac:dyDescent="0.3">
      <c r="A349" s="3">
        <v>6097070</v>
      </c>
      <c r="B349" s="3" t="s">
        <v>0</v>
      </c>
      <c r="C349" s="3" t="s">
        <v>6</v>
      </c>
      <c r="D349" s="4">
        <v>47900</v>
      </c>
      <c r="E349" s="3">
        <v>3</v>
      </c>
    </row>
    <row r="350" spans="1:5" x14ac:dyDescent="0.3">
      <c r="A350" s="3">
        <v>171599</v>
      </c>
      <c r="B350" s="3" t="s">
        <v>0</v>
      </c>
      <c r="C350" s="3" t="s">
        <v>9</v>
      </c>
      <c r="D350" s="4">
        <v>77300</v>
      </c>
      <c r="E350" s="3">
        <v>1</v>
      </c>
    </row>
    <row r="351" spans="1:5" x14ac:dyDescent="0.3">
      <c r="A351" s="3">
        <v>6089600</v>
      </c>
      <c r="B351" s="3" t="s">
        <v>0</v>
      </c>
      <c r="C351" s="3" t="s">
        <v>9</v>
      </c>
      <c r="D351" s="4">
        <v>48300</v>
      </c>
      <c r="E351" s="3">
        <v>1</v>
      </c>
    </row>
    <row r="352" spans="1:5" x14ac:dyDescent="0.3">
      <c r="A352" s="3">
        <v>5932035</v>
      </c>
      <c r="B352" s="3" t="s">
        <v>0</v>
      </c>
      <c r="C352" s="3" t="s">
        <v>4</v>
      </c>
      <c r="D352" s="4">
        <v>34693.31</v>
      </c>
      <c r="E352" s="3">
        <v>2</v>
      </c>
    </row>
    <row r="353" spans="1:5" x14ac:dyDescent="0.3">
      <c r="A353" s="3">
        <v>5119806</v>
      </c>
      <c r="B353" s="3" t="s">
        <v>0</v>
      </c>
      <c r="C353" s="3" t="s">
        <v>9</v>
      </c>
      <c r="D353" s="4">
        <v>39169.870000000003</v>
      </c>
      <c r="E353" s="3">
        <v>1</v>
      </c>
    </row>
    <row r="354" spans="1:5" x14ac:dyDescent="0.3">
      <c r="A354" s="3">
        <v>5677734</v>
      </c>
      <c r="B354" s="3" t="s">
        <v>0</v>
      </c>
      <c r="C354" s="3" t="s">
        <v>12</v>
      </c>
      <c r="D354" s="4">
        <v>36906.6</v>
      </c>
      <c r="E354" s="3">
        <v>3</v>
      </c>
    </row>
    <row r="355" spans="1:5" x14ac:dyDescent="0.3">
      <c r="A355" s="3">
        <v>163561</v>
      </c>
      <c r="B355" s="3" t="s">
        <v>0</v>
      </c>
      <c r="C355" s="3" t="s">
        <v>6</v>
      </c>
      <c r="D355" s="4">
        <v>28700</v>
      </c>
      <c r="E355" s="3">
        <v>5</v>
      </c>
    </row>
    <row r="356" spans="1:5" x14ac:dyDescent="0.3">
      <c r="A356" s="3">
        <v>6099478</v>
      </c>
      <c r="B356" s="3" t="s">
        <v>0</v>
      </c>
      <c r="C356" s="3" t="s">
        <v>10</v>
      </c>
      <c r="D356" s="4">
        <v>62093</v>
      </c>
      <c r="E356" s="3">
        <v>5</v>
      </c>
    </row>
    <row r="357" spans="1:5" x14ac:dyDescent="0.3">
      <c r="A357" s="3">
        <v>200713</v>
      </c>
      <c r="B357" s="3" t="s">
        <v>0</v>
      </c>
      <c r="C357" s="3" t="s">
        <v>6</v>
      </c>
      <c r="D357" s="4">
        <v>22600</v>
      </c>
      <c r="E357" s="3">
        <v>4</v>
      </c>
    </row>
    <row r="358" spans="1:5" x14ac:dyDescent="0.3">
      <c r="A358" s="3">
        <v>6096949</v>
      </c>
      <c r="B358" s="3" t="s">
        <v>0</v>
      </c>
      <c r="C358" s="3" t="s">
        <v>4</v>
      </c>
      <c r="D358" s="4">
        <v>24399.3</v>
      </c>
      <c r="E358" s="3">
        <v>2</v>
      </c>
    </row>
    <row r="359" spans="1:5" x14ac:dyDescent="0.3">
      <c r="A359" s="3">
        <v>6096948</v>
      </c>
      <c r="B359" s="3" t="s">
        <v>0</v>
      </c>
      <c r="C359" s="3" t="s">
        <v>6</v>
      </c>
      <c r="D359" s="4">
        <v>28179.73</v>
      </c>
      <c r="E359" s="3">
        <v>3</v>
      </c>
    </row>
    <row r="360" spans="1:5" x14ac:dyDescent="0.3">
      <c r="A360" s="3">
        <v>200714</v>
      </c>
      <c r="B360" s="3" t="s">
        <v>0</v>
      </c>
      <c r="C360" s="3" t="s">
        <v>6</v>
      </c>
      <c r="D360" s="4">
        <v>0.01</v>
      </c>
      <c r="E360" s="3">
        <v>4</v>
      </c>
    </row>
    <row r="361" spans="1:5" x14ac:dyDescent="0.3">
      <c r="A361" s="3">
        <v>200715</v>
      </c>
      <c r="B361" s="3" t="s">
        <v>0</v>
      </c>
      <c r="C361" s="3" t="s">
        <v>6</v>
      </c>
      <c r="D361" s="4">
        <v>1400</v>
      </c>
      <c r="E361" s="3">
        <v>4</v>
      </c>
    </row>
    <row r="362" spans="1:5" x14ac:dyDescent="0.3">
      <c r="A362" s="3">
        <v>200716</v>
      </c>
      <c r="B362" s="3" t="s">
        <v>0</v>
      </c>
      <c r="C362" s="3" t="s">
        <v>6</v>
      </c>
      <c r="D362" s="4">
        <v>5500</v>
      </c>
      <c r="E362" s="3">
        <v>4</v>
      </c>
    </row>
    <row r="363" spans="1:5" x14ac:dyDescent="0.3">
      <c r="A363" s="3">
        <v>200718</v>
      </c>
      <c r="B363" s="3" t="s">
        <v>0</v>
      </c>
      <c r="C363" s="3" t="s">
        <v>6</v>
      </c>
      <c r="D363" s="4">
        <v>4500</v>
      </c>
      <c r="E363" s="3">
        <v>5</v>
      </c>
    </row>
    <row r="364" spans="1:5" x14ac:dyDescent="0.3">
      <c r="A364" s="3">
        <v>200719</v>
      </c>
      <c r="B364" s="3" t="s">
        <v>0</v>
      </c>
      <c r="C364" s="3" t="s">
        <v>6</v>
      </c>
      <c r="D364" s="4">
        <v>6000</v>
      </c>
      <c r="E364" s="3">
        <v>4</v>
      </c>
    </row>
    <row r="365" spans="1:5" x14ac:dyDescent="0.3">
      <c r="A365" s="3">
        <v>200710</v>
      </c>
      <c r="B365" s="3" t="s">
        <v>0</v>
      </c>
      <c r="C365" s="3" t="s">
        <v>10</v>
      </c>
      <c r="D365" s="4">
        <v>9600</v>
      </c>
      <c r="E365" s="3">
        <v>3</v>
      </c>
    </row>
    <row r="366" spans="1:5" x14ac:dyDescent="0.3">
      <c r="A366" s="3">
        <v>200720</v>
      </c>
      <c r="B366" s="3" t="s">
        <v>0</v>
      </c>
      <c r="C366" s="3" t="s">
        <v>6</v>
      </c>
      <c r="D366" s="4">
        <v>4500</v>
      </c>
      <c r="E366" s="3">
        <v>5</v>
      </c>
    </row>
    <row r="367" spans="1:5" x14ac:dyDescent="0.3">
      <c r="A367" s="3">
        <v>182711</v>
      </c>
      <c r="B367" s="3" t="s">
        <v>0</v>
      </c>
      <c r="C367" s="3" t="s">
        <v>6</v>
      </c>
      <c r="D367" s="4">
        <v>2300</v>
      </c>
      <c r="E367" s="3">
        <v>4</v>
      </c>
    </row>
    <row r="368" spans="1:5" x14ac:dyDescent="0.3">
      <c r="A368" s="3">
        <v>182717</v>
      </c>
      <c r="B368" s="3" t="s">
        <v>0</v>
      </c>
      <c r="C368" s="3" t="s">
        <v>9</v>
      </c>
      <c r="D368" s="4">
        <v>1</v>
      </c>
      <c r="E368" s="3">
        <v>1</v>
      </c>
    </row>
    <row r="369" spans="1:5" x14ac:dyDescent="0.3">
      <c r="A369" s="3">
        <v>182707</v>
      </c>
      <c r="B369" s="3" t="s">
        <v>0</v>
      </c>
      <c r="C369" s="3" t="s">
        <v>12</v>
      </c>
      <c r="D369" s="4">
        <v>9500</v>
      </c>
      <c r="E369" s="3">
        <v>2</v>
      </c>
    </row>
    <row r="370" spans="1:5" x14ac:dyDescent="0.3">
      <c r="A370" s="3">
        <v>6097052</v>
      </c>
      <c r="B370" s="3" t="s">
        <v>0</v>
      </c>
      <c r="C370" s="3" t="s">
        <v>6</v>
      </c>
      <c r="D370" s="4">
        <v>2900</v>
      </c>
      <c r="E370" s="3">
        <v>3</v>
      </c>
    </row>
    <row r="371" spans="1:5" x14ac:dyDescent="0.3">
      <c r="A371" s="3">
        <v>6097059</v>
      </c>
      <c r="B371" s="3" t="s">
        <v>0</v>
      </c>
      <c r="C371" s="3" t="s">
        <v>6</v>
      </c>
      <c r="D371" s="4">
        <v>3800</v>
      </c>
      <c r="E371" s="3">
        <v>3</v>
      </c>
    </row>
    <row r="372" spans="1:5" x14ac:dyDescent="0.3">
      <c r="A372" s="3">
        <v>6097061</v>
      </c>
      <c r="B372" s="3" t="s">
        <v>0</v>
      </c>
      <c r="C372" s="3" t="s">
        <v>6</v>
      </c>
      <c r="D372" s="4">
        <v>2900</v>
      </c>
      <c r="E372" s="3">
        <v>3</v>
      </c>
    </row>
    <row r="373" spans="1:5" x14ac:dyDescent="0.3">
      <c r="A373" s="3">
        <v>6097062</v>
      </c>
      <c r="B373" s="3" t="s">
        <v>0</v>
      </c>
      <c r="C373" s="3" t="s">
        <v>6</v>
      </c>
      <c r="D373" s="4">
        <v>1900</v>
      </c>
      <c r="E373" s="3">
        <v>3</v>
      </c>
    </row>
    <row r="374" spans="1:5" x14ac:dyDescent="0.3">
      <c r="A374" s="3">
        <v>6097065</v>
      </c>
      <c r="B374" s="3" t="s">
        <v>0</v>
      </c>
      <c r="C374" s="3" t="s">
        <v>6</v>
      </c>
      <c r="D374" s="4">
        <v>11500</v>
      </c>
      <c r="E374" s="3">
        <v>3</v>
      </c>
    </row>
    <row r="375" spans="1:5" x14ac:dyDescent="0.3">
      <c r="A375" s="3">
        <v>6097067</v>
      </c>
      <c r="B375" s="3" t="s">
        <v>0</v>
      </c>
      <c r="C375" s="3" t="s">
        <v>6</v>
      </c>
      <c r="D375" s="4">
        <v>8600</v>
      </c>
      <c r="E375" s="3">
        <v>3</v>
      </c>
    </row>
    <row r="376" spans="1:5" x14ac:dyDescent="0.3">
      <c r="A376" s="3">
        <v>6097071</v>
      </c>
      <c r="B376" s="3" t="s">
        <v>0</v>
      </c>
      <c r="C376" s="3" t="s">
        <v>6</v>
      </c>
      <c r="D376" s="4">
        <v>1900</v>
      </c>
      <c r="E376" s="3">
        <v>3</v>
      </c>
    </row>
    <row r="377" spans="1:5" x14ac:dyDescent="0.3">
      <c r="A377" s="3">
        <v>6097044</v>
      </c>
      <c r="B377" s="3" t="s">
        <v>0</v>
      </c>
      <c r="C377" s="3" t="s">
        <v>4</v>
      </c>
      <c r="D377" s="4">
        <v>19100</v>
      </c>
      <c r="E377" s="3">
        <v>2</v>
      </c>
    </row>
    <row r="378" spans="1:5" x14ac:dyDescent="0.3">
      <c r="A378" s="3">
        <v>6666816</v>
      </c>
      <c r="B378" s="3" t="s">
        <v>14</v>
      </c>
      <c r="C378" s="3" t="s">
        <v>6</v>
      </c>
      <c r="D378" s="4">
        <v>260000</v>
      </c>
      <c r="E378" s="3">
        <v>4</v>
      </c>
    </row>
    <row r="379" spans="1:5" x14ac:dyDescent="0.3">
      <c r="A379" s="3">
        <v>202554</v>
      </c>
      <c r="B379" s="3" t="s">
        <v>14</v>
      </c>
      <c r="C379" s="3" t="s">
        <v>1</v>
      </c>
      <c r="D379" s="4">
        <v>174000</v>
      </c>
      <c r="E379" s="3">
        <v>4</v>
      </c>
    </row>
    <row r="380" spans="1:5" x14ac:dyDescent="0.3">
      <c r="A380" s="3">
        <v>259749</v>
      </c>
      <c r="B380" s="3" t="s">
        <v>14</v>
      </c>
      <c r="C380" s="3" t="s">
        <v>9</v>
      </c>
      <c r="D380" s="4">
        <v>62000</v>
      </c>
      <c r="E380" s="3">
        <v>1</v>
      </c>
    </row>
    <row r="381" spans="1:5" x14ac:dyDescent="0.3">
      <c r="A381" s="3">
        <v>5554592</v>
      </c>
      <c r="B381" s="3" t="s">
        <v>14</v>
      </c>
      <c r="C381" s="3" t="s">
        <v>10</v>
      </c>
      <c r="D381" s="4">
        <v>585000</v>
      </c>
      <c r="E381" s="3">
        <v>3</v>
      </c>
    </row>
    <row r="382" spans="1:5" x14ac:dyDescent="0.3">
      <c r="A382" s="3">
        <v>166420</v>
      </c>
      <c r="B382" s="3" t="s">
        <v>14</v>
      </c>
      <c r="C382" s="3" t="s">
        <v>18</v>
      </c>
      <c r="D382" s="4">
        <v>540000</v>
      </c>
      <c r="E382" s="3">
        <v>3</v>
      </c>
    </row>
    <row r="383" spans="1:5" x14ac:dyDescent="0.3">
      <c r="A383" s="3">
        <v>5150027</v>
      </c>
      <c r="B383" s="3" t="s">
        <v>14</v>
      </c>
      <c r="C383" s="3" t="s">
        <v>9</v>
      </c>
      <c r="D383" s="4">
        <v>325000</v>
      </c>
      <c r="E383" s="3">
        <v>1</v>
      </c>
    </row>
    <row r="384" spans="1:5" x14ac:dyDescent="0.3">
      <c r="A384" s="3">
        <v>5325930</v>
      </c>
      <c r="B384" s="3" t="s">
        <v>14</v>
      </c>
      <c r="C384" s="3" t="s">
        <v>10</v>
      </c>
      <c r="D384" s="4">
        <v>125000</v>
      </c>
      <c r="E384" s="3">
        <v>3</v>
      </c>
    </row>
    <row r="385" spans="1:5" x14ac:dyDescent="0.3">
      <c r="A385" s="3">
        <v>5150016</v>
      </c>
      <c r="B385" s="3" t="s">
        <v>14</v>
      </c>
      <c r="C385" s="3" t="s">
        <v>6</v>
      </c>
      <c r="D385" s="4">
        <v>45000</v>
      </c>
      <c r="E385" s="3">
        <v>4</v>
      </c>
    </row>
    <row r="386" spans="1:5" x14ac:dyDescent="0.3">
      <c r="A386" s="3">
        <v>166407</v>
      </c>
      <c r="B386" s="3" t="s">
        <v>14</v>
      </c>
      <c r="C386" s="3" t="s">
        <v>1</v>
      </c>
      <c r="D386" s="4">
        <v>75400</v>
      </c>
      <c r="E386" s="3">
        <v>5</v>
      </c>
    </row>
    <row r="387" spans="1:5" x14ac:dyDescent="0.3">
      <c r="A387" s="3">
        <v>5473285</v>
      </c>
      <c r="B387" s="3" t="s">
        <v>14</v>
      </c>
      <c r="C387" s="3" t="s">
        <v>6</v>
      </c>
      <c r="D387" s="4">
        <v>10000</v>
      </c>
      <c r="E387" s="3">
        <v>4</v>
      </c>
    </row>
    <row r="388" spans="1:5" x14ac:dyDescent="0.3">
      <c r="A388" s="3">
        <v>6116036</v>
      </c>
      <c r="B388" s="3" t="s">
        <v>14</v>
      </c>
      <c r="C388" s="3" t="s">
        <v>6</v>
      </c>
      <c r="D388" s="4">
        <v>0.01</v>
      </c>
      <c r="E388" s="3">
        <v>4</v>
      </c>
    </row>
    <row r="389" spans="1:5" x14ac:dyDescent="0.3">
      <c r="A389" s="3">
        <v>167151</v>
      </c>
      <c r="B389" s="3" t="s">
        <v>20</v>
      </c>
      <c r="C389" s="3" t="s">
        <v>6</v>
      </c>
      <c r="D389" s="4">
        <v>160000</v>
      </c>
      <c r="E389" s="3">
        <v>4</v>
      </c>
    </row>
    <row r="390" spans="1:5" x14ac:dyDescent="0.3">
      <c r="A390" s="3">
        <v>175971</v>
      </c>
      <c r="B390" s="3" t="s">
        <v>20</v>
      </c>
      <c r="C390" s="3" t="s">
        <v>12</v>
      </c>
      <c r="D390" s="4">
        <v>2029000</v>
      </c>
      <c r="E390" s="3">
        <v>1</v>
      </c>
    </row>
    <row r="391" spans="1:5" x14ac:dyDescent="0.3">
      <c r="A391" s="3">
        <v>185292</v>
      </c>
      <c r="B391" s="3" t="s">
        <v>20</v>
      </c>
      <c r="C391" s="3" t="s">
        <v>12</v>
      </c>
      <c r="D391" s="4">
        <v>1217000</v>
      </c>
      <c r="E391" s="3">
        <v>1</v>
      </c>
    </row>
    <row r="392" spans="1:5" x14ac:dyDescent="0.3">
      <c r="A392" s="3">
        <v>234630</v>
      </c>
      <c r="B392" s="3" t="s">
        <v>20</v>
      </c>
      <c r="C392" s="3" t="s">
        <v>10</v>
      </c>
      <c r="D392" s="4">
        <v>290000</v>
      </c>
      <c r="E392" s="3">
        <v>3</v>
      </c>
    </row>
    <row r="393" spans="1:5" x14ac:dyDescent="0.3">
      <c r="A393" s="3">
        <v>6112006</v>
      </c>
      <c r="B393" s="3" t="s">
        <v>20</v>
      </c>
      <c r="C393" s="3" t="s">
        <v>12</v>
      </c>
      <c r="D393" s="4">
        <v>184000</v>
      </c>
      <c r="E393" s="3">
        <v>1</v>
      </c>
    </row>
    <row r="394" spans="1:5" x14ac:dyDescent="0.3">
      <c r="A394" s="3">
        <v>185295</v>
      </c>
      <c r="B394" s="3" t="s">
        <v>20</v>
      </c>
      <c r="C394" s="3" t="s">
        <v>18</v>
      </c>
      <c r="D394" s="4">
        <v>152000</v>
      </c>
      <c r="E394" s="3">
        <v>2</v>
      </c>
    </row>
    <row r="395" spans="1:5" x14ac:dyDescent="0.3">
      <c r="A395" s="3">
        <v>260424</v>
      </c>
      <c r="B395" s="3" t="s">
        <v>20</v>
      </c>
      <c r="C395" s="3" t="s">
        <v>6</v>
      </c>
      <c r="D395" s="4">
        <v>48000</v>
      </c>
      <c r="E395" s="3">
        <v>3</v>
      </c>
    </row>
    <row r="396" spans="1:5" x14ac:dyDescent="0.3">
      <c r="A396" s="3">
        <v>260422</v>
      </c>
      <c r="B396" s="3" t="s">
        <v>20</v>
      </c>
      <c r="C396" s="3" t="s">
        <v>6</v>
      </c>
      <c r="D396" s="4">
        <v>40000</v>
      </c>
      <c r="E396" s="3">
        <v>3</v>
      </c>
    </row>
    <row r="397" spans="1:5" x14ac:dyDescent="0.3">
      <c r="A397" s="3">
        <v>6121562</v>
      </c>
      <c r="B397" s="3" t="s">
        <v>20</v>
      </c>
      <c r="C397" s="3" t="s">
        <v>6</v>
      </c>
      <c r="D397" s="4">
        <v>39000</v>
      </c>
      <c r="E397" s="3">
        <v>3</v>
      </c>
    </row>
    <row r="398" spans="1:5" x14ac:dyDescent="0.3">
      <c r="A398" s="3">
        <v>234615</v>
      </c>
      <c r="B398" s="3" t="s">
        <v>20</v>
      </c>
      <c r="C398" s="3" t="s">
        <v>10</v>
      </c>
      <c r="D398" s="4">
        <v>80000</v>
      </c>
      <c r="E398" s="3">
        <v>3</v>
      </c>
    </row>
    <row r="399" spans="1:5" x14ac:dyDescent="0.3">
      <c r="A399" s="3">
        <v>20000052</v>
      </c>
      <c r="B399" s="3" t="s">
        <v>10</v>
      </c>
      <c r="C399" s="3" t="s">
        <v>4</v>
      </c>
      <c r="D399" s="4">
        <v>170400</v>
      </c>
      <c r="E399" s="3" t="s">
        <v>10</v>
      </c>
    </row>
    <row r="400" spans="1:5" x14ac:dyDescent="0.3">
      <c r="A400" s="3">
        <v>6667375</v>
      </c>
      <c r="B400" s="3" t="s">
        <v>19</v>
      </c>
      <c r="C400" s="3" t="s">
        <v>4</v>
      </c>
      <c r="D400" s="4">
        <v>650000</v>
      </c>
      <c r="E400" s="3">
        <v>3</v>
      </c>
    </row>
    <row r="401" spans="1:5" x14ac:dyDescent="0.3">
      <c r="A401" s="3">
        <v>6667377</v>
      </c>
      <c r="B401" s="3" t="s">
        <v>19</v>
      </c>
      <c r="C401" s="3" t="s">
        <v>9</v>
      </c>
      <c r="D401" s="4">
        <v>191000</v>
      </c>
      <c r="E401" s="3">
        <v>1</v>
      </c>
    </row>
    <row r="402" spans="1:5" x14ac:dyDescent="0.3">
      <c r="A402" s="3">
        <v>181422</v>
      </c>
      <c r="B402" s="3" t="s">
        <v>19</v>
      </c>
      <c r="C402" s="3" t="s">
        <v>18</v>
      </c>
      <c r="D402" s="4">
        <v>2300000</v>
      </c>
      <c r="E402" s="3">
        <v>3</v>
      </c>
    </row>
    <row r="403" spans="1:5" x14ac:dyDescent="0.3">
      <c r="A403" s="3">
        <v>6112561</v>
      </c>
      <c r="B403" s="3" t="s">
        <v>19</v>
      </c>
      <c r="C403" s="3" t="s">
        <v>9</v>
      </c>
      <c r="D403" s="4">
        <v>315000</v>
      </c>
      <c r="E403" s="3">
        <v>1</v>
      </c>
    </row>
    <row r="404" spans="1:5" x14ac:dyDescent="0.3">
      <c r="A404" s="3">
        <v>242113</v>
      </c>
      <c r="B404" s="3" t="s">
        <v>19</v>
      </c>
      <c r="C404" s="3" t="s">
        <v>1</v>
      </c>
      <c r="D404" s="4">
        <v>195033.44</v>
      </c>
      <c r="E404" s="3">
        <v>5</v>
      </c>
    </row>
    <row r="405" spans="1:5" x14ac:dyDescent="0.3">
      <c r="A405" s="3">
        <v>176818</v>
      </c>
      <c r="B405" s="3" t="s">
        <v>19</v>
      </c>
      <c r="C405" s="3" t="s">
        <v>9</v>
      </c>
      <c r="D405" s="4">
        <v>84500</v>
      </c>
      <c r="E405" s="3">
        <v>1</v>
      </c>
    </row>
    <row r="406" spans="1:5" x14ac:dyDescent="0.3">
      <c r="A406" s="3">
        <v>6127549</v>
      </c>
      <c r="B406" s="3" t="s">
        <v>19</v>
      </c>
      <c r="C406" s="3" t="s">
        <v>9</v>
      </c>
      <c r="D406" s="4">
        <v>50000</v>
      </c>
      <c r="E406" s="3">
        <v>1</v>
      </c>
    </row>
    <row r="407" spans="1:5" x14ac:dyDescent="0.3">
      <c r="A407" s="3">
        <v>236157</v>
      </c>
      <c r="B407" s="3" t="s">
        <v>19</v>
      </c>
      <c r="C407" s="3" t="s">
        <v>9</v>
      </c>
      <c r="D407" s="4">
        <v>96546.48</v>
      </c>
      <c r="E407" s="3">
        <v>1</v>
      </c>
    </row>
    <row r="408" spans="1:5" x14ac:dyDescent="0.3">
      <c r="A408" s="3">
        <v>235941</v>
      </c>
      <c r="B408" s="3" t="s">
        <v>19</v>
      </c>
      <c r="C408" s="3" t="s">
        <v>6</v>
      </c>
      <c r="D408" s="4">
        <v>6800</v>
      </c>
      <c r="E408" s="3">
        <v>4</v>
      </c>
    </row>
    <row r="409" spans="1:5" x14ac:dyDescent="0.3">
      <c r="A409" s="3">
        <v>6131383</v>
      </c>
      <c r="B409" s="3" t="s">
        <v>19</v>
      </c>
      <c r="C409" s="3" t="s">
        <v>6</v>
      </c>
      <c r="D409" s="4">
        <v>6800</v>
      </c>
      <c r="E409" s="3">
        <v>4</v>
      </c>
    </row>
    <row r="410" spans="1:5" x14ac:dyDescent="0.3">
      <c r="A410" s="3">
        <v>6131388</v>
      </c>
      <c r="B410" s="3" t="s">
        <v>19</v>
      </c>
      <c r="C410" s="3" t="s">
        <v>6</v>
      </c>
      <c r="D410" s="4">
        <v>9000</v>
      </c>
      <c r="E410" s="3">
        <v>4</v>
      </c>
    </row>
    <row r="411" spans="1:5" x14ac:dyDescent="0.3">
      <c r="A411" s="3">
        <v>6131393</v>
      </c>
      <c r="B411" s="3" t="s">
        <v>19</v>
      </c>
      <c r="C411" s="3" t="s">
        <v>6</v>
      </c>
      <c r="D411" s="4">
        <v>13500</v>
      </c>
      <c r="E411" s="3">
        <v>4</v>
      </c>
    </row>
    <row r="412" spans="1:5" x14ac:dyDescent="0.3">
      <c r="A412" s="3">
        <v>163736</v>
      </c>
      <c r="B412" s="3" t="s">
        <v>17</v>
      </c>
      <c r="C412" s="3" t="s">
        <v>18</v>
      </c>
      <c r="D412" s="4">
        <v>4300000</v>
      </c>
      <c r="E412" s="3">
        <v>2</v>
      </c>
    </row>
    <row r="413" spans="1:5" x14ac:dyDescent="0.3">
      <c r="A413" s="3">
        <v>6107963</v>
      </c>
      <c r="B413" s="3" t="s">
        <v>17</v>
      </c>
      <c r="C413" s="3" t="s">
        <v>6</v>
      </c>
      <c r="D413" s="4">
        <v>35000</v>
      </c>
      <c r="E413" s="3">
        <v>4</v>
      </c>
    </row>
    <row r="414" spans="1:5" x14ac:dyDescent="0.3">
      <c r="A414" s="3">
        <v>6107981</v>
      </c>
      <c r="B414" s="3" t="s">
        <v>17</v>
      </c>
      <c r="C414" s="3" t="s">
        <v>6</v>
      </c>
      <c r="D414" s="4">
        <v>315000</v>
      </c>
      <c r="E414" s="3">
        <v>4</v>
      </c>
    </row>
    <row r="415" spans="1:5" x14ac:dyDescent="0.3">
      <c r="A415" s="3">
        <v>180753</v>
      </c>
      <c r="B415" s="3" t="s">
        <v>17</v>
      </c>
      <c r="C415" s="3" t="s">
        <v>6</v>
      </c>
      <c r="D415" s="4">
        <v>440000</v>
      </c>
      <c r="E415" s="3">
        <v>4</v>
      </c>
    </row>
    <row r="416" spans="1:5" x14ac:dyDescent="0.3">
      <c r="A416" s="3">
        <v>6667381</v>
      </c>
      <c r="B416" s="3" t="s">
        <v>17</v>
      </c>
      <c r="C416" s="3" t="s">
        <v>12</v>
      </c>
      <c r="D416" s="4">
        <v>65000</v>
      </c>
      <c r="E416" s="3">
        <v>2</v>
      </c>
    </row>
    <row r="417" spans="1:5" x14ac:dyDescent="0.3">
      <c r="A417" s="3">
        <v>181317</v>
      </c>
      <c r="B417" s="3" t="s">
        <v>17</v>
      </c>
      <c r="C417" s="3" t="s">
        <v>12</v>
      </c>
      <c r="D417" s="4">
        <v>484000</v>
      </c>
      <c r="E417" s="3">
        <v>1</v>
      </c>
    </row>
    <row r="418" spans="1:5" x14ac:dyDescent="0.3">
      <c r="A418" s="3">
        <v>6102222</v>
      </c>
      <c r="B418" s="3" t="s">
        <v>17</v>
      </c>
      <c r="C418" s="3" t="s">
        <v>9</v>
      </c>
      <c r="D418" s="4">
        <v>389000</v>
      </c>
      <c r="E418" s="3">
        <v>2</v>
      </c>
    </row>
    <row r="419" spans="1:5" x14ac:dyDescent="0.3">
      <c r="A419" s="3">
        <v>149122</v>
      </c>
      <c r="B419" s="3" t="s">
        <v>17</v>
      </c>
      <c r="C419" s="3" t="s">
        <v>9</v>
      </c>
      <c r="D419" s="4">
        <v>400000</v>
      </c>
      <c r="E419" s="3">
        <v>1</v>
      </c>
    </row>
    <row r="420" spans="1:5" x14ac:dyDescent="0.3">
      <c r="A420" s="3">
        <v>173423</v>
      </c>
      <c r="B420" s="3" t="s">
        <v>17</v>
      </c>
      <c r="C420" s="3" t="s">
        <v>1</v>
      </c>
      <c r="D420" s="4">
        <v>450000</v>
      </c>
      <c r="E420" s="3">
        <v>4</v>
      </c>
    </row>
    <row r="421" spans="1:5" x14ac:dyDescent="0.3">
      <c r="A421" s="3">
        <v>178504</v>
      </c>
      <c r="B421" s="3" t="s">
        <v>17</v>
      </c>
      <c r="C421" s="3" t="s">
        <v>1</v>
      </c>
      <c r="D421" s="4">
        <v>186000</v>
      </c>
      <c r="E421" s="3">
        <v>5</v>
      </c>
    </row>
    <row r="422" spans="1:5" x14ac:dyDescent="0.3">
      <c r="A422" s="3">
        <v>181316</v>
      </c>
      <c r="B422" s="3" t="s">
        <v>17</v>
      </c>
      <c r="C422" s="3" t="s">
        <v>12</v>
      </c>
      <c r="D422" s="4">
        <v>180000</v>
      </c>
      <c r="E422" s="3">
        <v>1</v>
      </c>
    </row>
    <row r="423" spans="1:5" x14ac:dyDescent="0.3">
      <c r="A423" s="3">
        <v>227222</v>
      </c>
      <c r="B423" s="3" t="s">
        <v>17</v>
      </c>
      <c r="C423" s="3" t="s">
        <v>12</v>
      </c>
      <c r="D423" s="4">
        <v>114000</v>
      </c>
      <c r="E423" s="3">
        <v>4</v>
      </c>
    </row>
    <row r="424" spans="1:5" x14ac:dyDescent="0.3">
      <c r="A424" s="3">
        <v>248946</v>
      </c>
      <c r="B424" s="3" t="s">
        <v>17</v>
      </c>
      <c r="C424" s="3" t="s">
        <v>6</v>
      </c>
      <c r="D424" s="4">
        <v>160000</v>
      </c>
      <c r="E424" s="3">
        <v>3</v>
      </c>
    </row>
    <row r="425" spans="1:5" x14ac:dyDescent="0.3">
      <c r="A425" s="3">
        <v>173469</v>
      </c>
      <c r="B425" s="3" t="s">
        <v>17</v>
      </c>
      <c r="C425" s="3" t="s">
        <v>1</v>
      </c>
      <c r="D425" s="4">
        <v>105000</v>
      </c>
      <c r="E425" s="3">
        <v>5</v>
      </c>
    </row>
    <row r="426" spans="1:5" x14ac:dyDescent="0.3">
      <c r="A426" s="3">
        <v>234779</v>
      </c>
      <c r="B426" s="3" t="s">
        <v>17</v>
      </c>
      <c r="C426" s="3" t="s">
        <v>9</v>
      </c>
      <c r="D426" s="4">
        <v>137000</v>
      </c>
      <c r="E426" s="3">
        <v>1</v>
      </c>
    </row>
    <row r="427" spans="1:5" x14ac:dyDescent="0.3">
      <c r="A427" s="3">
        <v>234788</v>
      </c>
      <c r="B427" s="3" t="s">
        <v>17</v>
      </c>
      <c r="C427" s="3" t="s">
        <v>9</v>
      </c>
      <c r="D427" s="4">
        <v>149000</v>
      </c>
      <c r="E427" s="3">
        <v>1</v>
      </c>
    </row>
    <row r="428" spans="1:5" x14ac:dyDescent="0.3">
      <c r="A428" s="3">
        <v>159198</v>
      </c>
      <c r="B428" s="3" t="s">
        <v>17</v>
      </c>
      <c r="C428" s="3" t="s">
        <v>9</v>
      </c>
      <c r="D428" s="4">
        <v>60000</v>
      </c>
      <c r="E428" s="3">
        <v>2</v>
      </c>
    </row>
    <row r="429" spans="1:5" x14ac:dyDescent="0.3">
      <c r="A429" s="3">
        <v>6112546</v>
      </c>
      <c r="B429" s="3" t="s">
        <v>17</v>
      </c>
      <c r="C429" s="3" t="s">
        <v>4</v>
      </c>
      <c r="D429" s="4">
        <v>22018</v>
      </c>
      <c r="E429" s="3">
        <v>2</v>
      </c>
    </row>
    <row r="430" spans="1:5" x14ac:dyDescent="0.3">
      <c r="A430" s="3">
        <v>6112550</v>
      </c>
      <c r="B430" s="3" t="s">
        <v>17</v>
      </c>
      <c r="C430" s="3" t="s">
        <v>1</v>
      </c>
      <c r="D430" s="4">
        <v>78000</v>
      </c>
      <c r="E430" s="3">
        <v>5</v>
      </c>
    </row>
    <row r="431" spans="1:5" x14ac:dyDescent="0.3">
      <c r="A431" s="3">
        <v>181315</v>
      </c>
      <c r="B431" s="3" t="s">
        <v>17</v>
      </c>
      <c r="C431" s="3" t="s">
        <v>9</v>
      </c>
      <c r="D431" s="4">
        <v>86000</v>
      </c>
      <c r="E431" s="3">
        <v>1</v>
      </c>
    </row>
    <row r="432" spans="1:5" x14ac:dyDescent="0.3">
      <c r="A432" s="3">
        <v>192788</v>
      </c>
      <c r="B432" s="3" t="s">
        <v>17</v>
      </c>
      <c r="C432" s="3" t="s">
        <v>6</v>
      </c>
      <c r="D432" s="4">
        <v>80000</v>
      </c>
      <c r="E432" s="3">
        <v>3</v>
      </c>
    </row>
    <row r="433" spans="1:5" x14ac:dyDescent="0.3">
      <c r="A433" s="3">
        <v>5873945</v>
      </c>
      <c r="B433" s="3" t="s">
        <v>17</v>
      </c>
      <c r="C433" s="3" t="s">
        <v>4</v>
      </c>
      <c r="D433" s="4">
        <v>68300</v>
      </c>
      <c r="E433" s="3">
        <v>2</v>
      </c>
    </row>
    <row r="434" spans="1:5" x14ac:dyDescent="0.3">
      <c r="A434" s="3">
        <v>178105</v>
      </c>
      <c r="B434" s="3" t="s">
        <v>17</v>
      </c>
      <c r="C434" s="3" t="s">
        <v>6</v>
      </c>
      <c r="D434" s="4">
        <v>68300</v>
      </c>
      <c r="E434" s="3">
        <v>3</v>
      </c>
    </row>
    <row r="435" spans="1:5" x14ac:dyDescent="0.3">
      <c r="A435" s="3">
        <v>248943</v>
      </c>
      <c r="B435" s="3" t="s">
        <v>17</v>
      </c>
      <c r="C435" s="3" t="s">
        <v>9</v>
      </c>
      <c r="D435" s="4">
        <v>63000</v>
      </c>
      <c r="E435" s="3">
        <v>1</v>
      </c>
    </row>
    <row r="436" spans="1:5" x14ac:dyDescent="0.3">
      <c r="A436" s="3">
        <v>248945</v>
      </c>
      <c r="B436" s="3" t="s">
        <v>17</v>
      </c>
      <c r="C436" s="3" t="s">
        <v>9</v>
      </c>
      <c r="D436" s="4">
        <v>80000</v>
      </c>
      <c r="E436" s="3">
        <v>1</v>
      </c>
    </row>
    <row r="437" spans="1:5" x14ac:dyDescent="0.3">
      <c r="A437" s="3">
        <v>248947</v>
      </c>
      <c r="B437" s="3" t="s">
        <v>17</v>
      </c>
      <c r="C437" s="3" t="s">
        <v>9</v>
      </c>
      <c r="D437" s="4">
        <v>28000</v>
      </c>
      <c r="E437" s="3">
        <v>1</v>
      </c>
    </row>
    <row r="438" spans="1:5" x14ac:dyDescent="0.3">
      <c r="A438" s="3">
        <v>258085</v>
      </c>
      <c r="B438" s="3" t="s">
        <v>17</v>
      </c>
      <c r="C438" s="3" t="s">
        <v>9</v>
      </c>
      <c r="D438" s="4">
        <v>35000</v>
      </c>
      <c r="E438" s="3">
        <v>2</v>
      </c>
    </row>
    <row r="439" spans="1:5" x14ac:dyDescent="0.3">
      <c r="A439" s="3">
        <v>227087</v>
      </c>
      <c r="B439" s="3" t="s">
        <v>17</v>
      </c>
      <c r="C439" s="3" t="s">
        <v>9</v>
      </c>
      <c r="D439" s="4">
        <v>88500</v>
      </c>
      <c r="E439" s="3">
        <v>1</v>
      </c>
    </row>
    <row r="440" spans="1:5" x14ac:dyDescent="0.3">
      <c r="A440" s="3">
        <v>227084</v>
      </c>
      <c r="B440" s="3" t="s">
        <v>17</v>
      </c>
      <c r="C440" s="3" t="s">
        <v>9</v>
      </c>
      <c r="D440" s="4">
        <v>81500</v>
      </c>
      <c r="E440" s="3">
        <v>4</v>
      </c>
    </row>
    <row r="441" spans="1:5" x14ac:dyDescent="0.3">
      <c r="A441" s="3">
        <v>169798</v>
      </c>
      <c r="B441" s="3" t="s">
        <v>17</v>
      </c>
      <c r="C441" s="3" t="s">
        <v>9</v>
      </c>
      <c r="D441" s="4">
        <v>74000</v>
      </c>
      <c r="E441" s="3">
        <v>1</v>
      </c>
    </row>
    <row r="442" spans="1:5" x14ac:dyDescent="0.3">
      <c r="A442" s="3">
        <v>5526121</v>
      </c>
      <c r="B442" s="3" t="s">
        <v>17</v>
      </c>
      <c r="C442" s="3" t="s">
        <v>6</v>
      </c>
      <c r="D442" s="4">
        <v>32096.11</v>
      </c>
      <c r="E442" s="3">
        <v>4</v>
      </c>
    </row>
    <row r="443" spans="1:5" x14ac:dyDescent="0.3">
      <c r="A443" s="3">
        <v>227220</v>
      </c>
      <c r="B443" s="3" t="s">
        <v>17</v>
      </c>
      <c r="C443" s="3" t="s">
        <v>6</v>
      </c>
      <c r="D443" s="4">
        <v>34000</v>
      </c>
      <c r="E443" s="3">
        <v>3</v>
      </c>
    </row>
    <row r="444" spans="1:5" x14ac:dyDescent="0.3">
      <c r="A444" s="3">
        <v>227221</v>
      </c>
      <c r="B444" s="3" t="s">
        <v>17</v>
      </c>
      <c r="C444" s="3" t="s">
        <v>6</v>
      </c>
      <c r="D444" s="4">
        <v>35000</v>
      </c>
      <c r="E444" s="3">
        <v>3</v>
      </c>
    </row>
    <row r="445" spans="1:5" x14ac:dyDescent="0.3">
      <c r="A445" s="3">
        <v>6112551</v>
      </c>
      <c r="B445" s="3" t="s">
        <v>17</v>
      </c>
      <c r="C445" s="3" t="s">
        <v>6</v>
      </c>
      <c r="D445" s="4">
        <v>10034</v>
      </c>
      <c r="E445" s="3">
        <v>3</v>
      </c>
    </row>
    <row r="446" spans="1:5" x14ac:dyDescent="0.3">
      <c r="A446" s="3">
        <v>6112548</v>
      </c>
      <c r="B446" s="3" t="s">
        <v>17</v>
      </c>
      <c r="C446" s="3" t="s">
        <v>9</v>
      </c>
      <c r="D446" s="4">
        <v>2700</v>
      </c>
      <c r="E446" s="3">
        <v>1</v>
      </c>
    </row>
    <row r="447" spans="1:5" x14ac:dyDescent="0.3">
      <c r="A447" s="3">
        <v>258082</v>
      </c>
      <c r="B447" s="3" t="s">
        <v>17</v>
      </c>
      <c r="C447" s="3" t="s">
        <v>9</v>
      </c>
      <c r="D447" s="4">
        <v>5276.68</v>
      </c>
      <c r="E447" s="3">
        <v>3</v>
      </c>
    </row>
    <row r="448" spans="1:5" x14ac:dyDescent="0.3">
      <c r="A448" s="3">
        <v>6308647</v>
      </c>
      <c r="B448" s="3" t="s">
        <v>21</v>
      </c>
      <c r="C448" s="3" t="s">
        <v>9</v>
      </c>
      <c r="D448" s="4">
        <v>740000</v>
      </c>
      <c r="E448" s="3">
        <v>1</v>
      </c>
    </row>
    <row r="449" spans="1:5" x14ac:dyDescent="0.3">
      <c r="A449" s="3">
        <v>5210394</v>
      </c>
      <c r="B449" s="3" t="s">
        <v>21</v>
      </c>
      <c r="C449" s="3" t="s">
        <v>10</v>
      </c>
      <c r="D449" s="4">
        <v>383000</v>
      </c>
      <c r="E449" s="3">
        <v>3</v>
      </c>
    </row>
    <row r="450" spans="1:5" x14ac:dyDescent="0.3">
      <c r="A450" s="3">
        <v>6314739</v>
      </c>
      <c r="B450" s="3" t="s">
        <v>21</v>
      </c>
      <c r="C450" s="3" t="s">
        <v>9</v>
      </c>
      <c r="D450" s="4">
        <v>38773.69</v>
      </c>
      <c r="E450" s="3">
        <v>1</v>
      </c>
    </row>
    <row r="451" spans="1:5" x14ac:dyDescent="0.3">
      <c r="A451" s="3">
        <v>6314742</v>
      </c>
      <c r="B451" s="3" t="s">
        <v>21</v>
      </c>
      <c r="C451" s="3" t="s">
        <v>6</v>
      </c>
      <c r="D451" s="4">
        <v>66557.75</v>
      </c>
      <c r="E451" s="3">
        <v>3</v>
      </c>
    </row>
    <row r="452" spans="1:5" x14ac:dyDescent="0.3">
      <c r="A452" s="3">
        <v>6104160</v>
      </c>
      <c r="B452" s="3" t="s">
        <v>8</v>
      </c>
      <c r="C452" s="3" t="s">
        <v>1</v>
      </c>
      <c r="D452" s="4">
        <v>2310674.41</v>
      </c>
      <c r="E452" s="3">
        <v>4</v>
      </c>
    </row>
    <row r="453" spans="1:5" x14ac:dyDescent="0.3">
      <c r="A453" s="3">
        <v>6666661</v>
      </c>
      <c r="B453" s="3" t="s">
        <v>8</v>
      </c>
      <c r="C453" s="3" t="s">
        <v>6</v>
      </c>
      <c r="D453" s="4">
        <v>30000</v>
      </c>
      <c r="E453" s="3">
        <v>4</v>
      </c>
    </row>
    <row r="454" spans="1:5" x14ac:dyDescent="0.3">
      <c r="A454" s="3">
        <v>222764</v>
      </c>
      <c r="B454" s="3" t="s">
        <v>8</v>
      </c>
      <c r="C454" s="3" t="s">
        <v>1</v>
      </c>
      <c r="D454" s="4">
        <v>28500000</v>
      </c>
      <c r="E454" s="3">
        <v>4</v>
      </c>
    </row>
    <row r="455" spans="1:5" x14ac:dyDescent="0.3">
      <c r="A455" s="3">
        <v>219795</v>
      </c>
      <c r="B455" s="3" t="s">
        <v>8</v>
      </c>
      <c r="C455" s="3" t="s">
        <v>11</v>
      </c>
      <c r="D455" s="4">
        <v>135000</v>
      </c>
      <c r="E455" s="3">
        <v>2</v>
      </c>
    </row>
    <row r="456" spans="1:5" x14ac:dyDescent="0.3">
      <c r="A456" s="3">
        <v>220254</v>
      </c>
      <c r="B456" s="3" t="s">
        <v>8</v>
      </c>
      <c r="C456" s="3" t="s">
        <v>9</v>
      </c>
      <c r="D456" s="4">
        <v>97000</v>
      </c>
      <c r="E456" s="3">
        <v>2</v>
      </c>
    </row>
    <row r="457" spans="1:5" x14ac:dyDescent="0.3">
      <c r="A457" s="3">
        <v>167155</v>
      </c>
      <c r="B457" s="3" t="s">
        <v>8</v>
      </c>
      <c r="C457" s="3" t="s">
        <v>10</v>
      </c>
      <c r="D457" s="4">
        <v>1140000</v>
      </c>
      <c r="E457" s="3">
        <v>3</v>
      </c>
    </row>
    <row r="458" spans="1:5" x14ac:dyDescent="0.3">
      <c r="A458" s="3">
        <v>7083690</v>
      </c>
      <c r="B458" s="3" t="s">
        <v>8</v>
      </c>
      <c r="C458" s="3" t="s">
        <v>3</v>
      </c>
      <c r="D458" s="4">
        <v>1275000</v>
      </c>
      <c r="E458" s="3">
        <v>2</v>
      </c>
    </row>
    <row r="459" spans="1:5" x14ac:dyDescent="0.3">
      <c r="A459" s="3">
        <v>167135</v>
      </c>
      <c r="B459" s="3" t="s">
        <v>8</v>
      </c>
      <c r="C459" s="3" t="s">
        <v>4</v>
      </c>
      <c r="D459" s="4">
        <v>1700000</v>
      </c>
      <c r="E459" s="3">
        <v>3</v>
      </c>
    </row>
    <row r="460" spans="1:5" x14ac:dyDescent="0.3">
      <c r="A460" s="3">
        <v>175433</v>
      </c>
      <c r="B460" s="3" t="s">
        <v>8</v>
      </c>
      <c r="C460" s="3" t="s">
        <v>9</v>
      </c>
      <c r="D460" s="4">
        <v>823000</v>
      </c>
      <c r="E460" s="3">
        <v>2</v>
      </c>
    </row>
    <row r="461" spans="1:5" x14ac:dyDescent="0.3">
      <c r="A461" s="3">
        <v>193919</v>
      </c>
      <c r="B461" s="3" t="s">
        <v>8</v>
      </c>
      <c r="C461" s="3" t="s">
        <v>12</v>
      </c>
      <c r="D461" s="4">
        <v>823000</v>
      </c>
      <c r="E461" s="3">
        <v>3</v>
      </c>
    </row>
    <row r="462" spans="1:5" x14ac:dyDescent="0.3">
      <c r="A462" s="3">
        <v>164274</v>
      </c>
      <c r="B462" s="3" t="s">
        <v>8</v>
      </c>
      <c r="C462" s="3" t="s">
        <v>6</v>
      </c>
      <c r="D462" s="4">
        <v>1150000</v>
      </c>
      <c r="E462" s="3">
        <v>4</v>
      </c>
    </row>
    <row r="463" spans="1:5" x14ac:dyDescent="0.3">
      <c r="A463" s="3">
        <v>5921942</v>
      </c>
      <c r="B463" s="3" t="s">
        <v>8</v>
      </c>
      <c r="C463" s="3" t="s">
        <v>3</v>
      </c>
      <c r="D463" s="4">
        <v>735000</v>
      </c>
      <c r="E463" s="3">
        <v>3</v>
      </c>
    </row>
    <row r="464" spans="1:5" x14ac:dyDescent="0.3">
      <c r="A464" s="3">
        <v>192709</v>
      </c>
      <c r="B464" s="3" t="s">
        <v>8</v>
      </c>
      <c r="C464" s="3" t="s">
        <v>1</v>
      </c>
      <c r="D464" s="4">
        <v>610000</v>
      </c>
      <c r="E464" s="3">
        <v>4</v>
      </c>
    </row>
    <row r="465" spans="1:5" x14ac:dyDescent="0.3">
      <c r="A465" s="3">
        <v>165715</v>
      </c>
      <c r="B465" s="3" t="s">
        <v>8</v>
      </c>
      <c r="C465" s="3" t="s">
        <v>1</v>
      </c>
      <c r="D465" s="4">
        <v>695000</v>
      </c>
      <c r="E465" s="3">
        <v>4</v>
      </c>
    </row>
    <row r="466" spans="1:5" x14ac:dyDescent="0.3">
      <c r="A466" s="3">
        <v>104363</v>
      </c>
      <c r="B466" s="3" t="s">
        <v>8</v>
      </c>
      <c r="C466" s="3" t="s">
        <v>9</v>
      </c>
      <c r="D466" s="4">
        <v>141980.13</v>
      </c>
      <c r="E466" s="3">
        <v>1</v>
      </c>
    </row>
    <row r="467" spans="1:5" x14ac:dyDescent="0.3">
      <c r="A467" s="3">
        <v>163836</v>
      </c>
      <c r="B467" s="3" t="s">
        <v>8</v>
      </c>
      <c r="C467" s="3" t="s">
        <v>9</v>
      </c>
      <c r="D467" s="4">
        <v>100000</v>
      </c>
      <c r="E467" s="3">
        <v>2</v>
      </c>
    </row>
    <row r="468" spans="1:5" x14ac:dyDescent="0.3">
      <c r="A468" s="3">
        <v>260561</v>
      </c>
      <c r="B468" s="3" t="s">
        <v>8</v>
      </c>
      <c r="C468" s="3" t="s">
        <v>9</v>
      </c>
      <c r="D468" s="4">
        <v>175000</v>
      </c>
      <c r="E468" s="3">
        <v>2</v>
      </c>
    </row>
    <row r="469" spans="1:5" x14ac:dyDescent="0.3">
      <c r="A469" s="3">
        <v>208142</v>
      </c>
      <c r="B469" s="3" t="s">
        <v>8</v>
      </c>
      <c r="C469" s="3" t="s">
        <v>6</v>
      </c>
      <c r="D469" s="4">
        <v>155500</v>
      </c>
      <c r="E469" s="3">
        <v>5</v>
      </c>
    </row>
    <row r="470" spans="1:5" x14ac:dyDescent="0.3">
      <c r="A470" s="3">
        <v>114275</v>
      </c>
      <c r="B470" s="3" t="s">
        <v>8</v>
      </c>
      <c r="C470" s="3" t="s">
        <v>9</v>
      </c>
      <c r="D470" s="4">
        <v>110235.19</v>
      </c>
      <c r="E470" s="3">
        <v>2</v>
      </c>
    </row>
    <row r="471" spans="1:5" x14ac:dyDescent="0.3">
      <c r="A471" s="3">
        <v>114283</v>
      </c>
      <c r="B471" s="3" t="s">
        <v>8</v>
      </c>
      <c r="C471" s="3" t="s">
        <v>9</v>
      </c>
      <c r="D471" s="4">
        <v>100162.94</v>
      </c>
      <c r="E471" s="3">
        <v>2</v>
      </c>
    </row>
    <row r="472" spans="1:5" x14ac:dyDescent="0.3">
      <c r="A472" s="3">
        <v>192898</v>
      </c>
      <c r="B472" s="3" t="s">
        <v>8</v>
      </c>
      <c r="C472" s="3" t="s">
        <v>9</v>
      </c>
      <c r="D472" s="4">
        <v>77000</v>
      </c>
      <c r="E472" s="3">
        <v>2</v>
      </c>
    </row>
    <row r="473" spans="1:5" x14ac:dyDescent="0.3">
      <c r="A473" s="3">
        <v>192976</v>
      </c>
      <c r="B473" s="3" t="s">
        <v>8</v>
      </c>
      <c r="C473" s="3" t="s">
        <v>9</v>
      </c>
      <c r="D473" s="4">
        <v>41000</v>
      </c>
      <c r="E473" s="3">
        <v>2</v>
      </c>
    </row>
    <row r="474" spans="1:5" x14ac:dyDescent="0.3">
      <c r="A474" s="3">
        <v>196834</v>
      </c>
      <c r="B474" s="3" t="s">
        <v>8</v>
      </c>
      <c r="C474" s="3" t="s">
        <v>12</v>
      </c>
      <c r="D474" s="4">
        <v>45800</v>
      </c>
      <c r="E474" s="3">
        <v>3</v>
      </c>
    </row>
    <row r="475" spans="1:5" x14ac:dyDescent="0.3">
      <c r="A475" s="3">
        <v>192889</v>
      </c>
      <c r="B475" s="3" t="s">
        <v>8</v>
      </c>
      <c r="C475" s="3" t="s">
        <v>9</v>
      </c>
      <c r="D475" s="4">
        <v>85000</v>
      </c>
      <c r="E475" s="3">
        <v>2</v>
      </c>
    </row>
    <row r="476" spans="1:5" x14ac:dyDescent="0.3">
      <c r="A476" s="3">
        <v>192965</v>
      </c>
      <c r="B476" s="3" t="s">
        <v>8</v>
      </c>
      <c r="C476" s="3" t="s">
        <v>9</v>
      </c>
      <c r="D476" s="4">
        <v>41000</v>
      </c>
      <c r="E476" s="3">
        <v>2</v>
      </c>
    </row>
    <row r="477" spans="1:5" x14ac:dyDescent="0.3">
      <c r="A477" s="3">
        <v>192947</v>
      </c>
      <c r="B477" s="3" t="s">
        <v>8</v>
      </c>
      <c r="C477" s="3" t="s">
        <v>9</v>
      </c>
      <c r="D477" s="4">
        <v>58000</v>
      </c>
      <c r="E477" s="3">
        <v>2</v>
      </c>
    </row>
    <row r="478" spans="1:5" x14ac:dyDescent="0.3">
      <c r="A478" s="3">
        <v>196830</v>
      </c>
      <c r="B478" s="3" t="s">
        <v>8</v>
      </c>
      <c r="C478" s="3" t="s">
        <v>12</v>
      </c>
      <c r="D478" s="4">
        <v>39500</v>
      </c>
      <c r="E478" s="3">
        <v>3</v>
      </c>
    </row>
    <row r="479" spans="1:5" x14ac:dyDescent="0.3">
      <c r="A479" s="3">
        <v>192919</v>
      </c>
      <c r="B479" s="3" t="s">
        <v>8</v>
      </c>
      <c r="C479" s="3" t="s">
        <v>9</v>
      </c>
      <c r="D479" s="4">
        <v>44000</v>
      </c>
      <c r="E479" s="3">
        <v>2</v>
      </c>
    </row>
    <row r="480" spans="1:5" x14ac:dyDescent="0.3">
      <c r="A480" s="3">
        <v>192928</v>
      </c>
      <c r="B480" s="3" t="s">
        <v>8</v>
      </c>
      <c r="C480" s="3" t="s">
        <v>9</v>
      </c>
      <c r="D480" s="4">
        <v>32000</v>
      </c>
      <c r="E480" s="3">
        <v>2</v>
      </c>
    </row>
    <row r="481" spans="1:5" x14ac:dyDescent="0.3">
      <c r="A481" s="3">
        <v>192935</v>
      </c>
      <c r="B481" s="3" t="s">
        <v>8</v>
      </c>
      <c r="C481" s="3" t="s">
        <v>9</v>
      </c>
      <c r="D481" s="4">
        <v>26000</v>
      </c>
      <c r="E481" s="3">
        <v>2</v>
      </c>
    </row>
    <row r="482" spans="1:5" x14ac:dyDescent="0.3">
      <c r="A482" s="3">
        <v>192951</v>
      </c>
      <c r="B482" s="3" t="s">
        <v>8</v>
      </c>
      <c r="C482" s="3" t="s">
        <v>9</v>
      </c>
      <c r="D482" s="4">
        <v>42000</v>
      </c>
      <c r="E482" s="3">
        <v>2</v>
      </c>
    </row>
    <row r="483" spans="1:5" x14ac:dyDescent="0.3">
      <c r="A483" s="3">
        <v>192959</v>
      </c>
      <c r="B483" s="3" t="s">
        <v>8</v>
      </c>
      <c r="C483" s="3" t="s">
        <v>9</v>
      </c>
      <c r="D483" s="4">
        <v>34000</v>
      </c>
      <c r="E483" s="3">
        <v>2</v>
      </c>
    </row>
    <row r="484" spans="1:5" x14ac:dyDescent="0.3">
      <c r="A484" s="3">
        <v>193923</v>
      </c>
      <c r="B484" s="3" t="s">
        <v>8</v>
      </c>
      <c r="C484" s="3" t="s">
        <v>1</v>
      </c>
      <c r="D484" s="4">
        <v>87000</v>
      </c>
      <c r="E484" s="3">
        <v>5</v>
      </c>
    </row>
    <row r="485" spans="1:5" x14ac:dyDescent="0.3">
      <c r="A485" s="3">
        <v>114225</v>
      </c>
      <c r="B485" s="3" t="s">
        <v>8</v>
      </c>
      <c r="C485" s="3" t="s">
        <v>12</v>
      </c>
      <c r="D485" s="4">
        <v>46396.87</v>
      </c>
      <c r="E485" s="3">
        <v>4</v>
      </c>
    </row>
    <row r="486" spans="1:5" x14ac:dyDescent="0.3">
      <c r="A486" s="3">
        <v>114234</v>
      </c>
      <c r="B486" s="3" t="s">
        <v>8</v>
      </c>
      <c r="C486" s="3" t="s">
        <v>9</v>
      </c>
      <c r="D486" s="4">
        <v>57076.09</v>
      </c>
      <c r="E486" s="3">
        <v>2</v>
      </c>
    </row>
    <row r="487" spans="1:5" x14ac:dyDescent="0.3">
      <c r="A487" s="3">
        <v>114241</v>
      </c>
      <c r="B487" s="3" t="s">
        <v>8</v>
      </c>
      <c r="C487" s="3" t="s">
        <v>9</v>
      </c>
      <c r="D487" s="4">
        <v>33574.17</v>
      </c>
      <c r="E487" s="3">
        <v>2</v>
      </c>
    </row>
    <row r="488" spans="1:5" x14ac:dyDescent="0.3">
      <c r="A488" s="3">
        <v>114256</v>
      </c>
      <c r="B488" s="3" t="s">
        <v>8</v>
      </c>
      <c r="C488" s="3" t="s">
        <v>9</v>
      </c>
      <c r="D488" s="4">
        <v>41408.14</v>
      </c>
      <c r="E488" s="3">
        <v>2</v>
      </c>
    </row>
    <row r="489" spans="1:5" x14ac:dyDescent="0.3">
      <c r="A489" s="3">
        <v>114260</v>
      </c>
      <c r="B489" s="3" t="s">
        <v>8</v>
      </c>
      <c r="C489" s="3" t="s">
        <v>9</v>
      </c>
      <c r="D489" s="4">
        <v>73863.17</v>
      </c>
      <c r="E489" s="3">
        <v>2</v>
      </c>
    </row>
    <row r="490" spans="1:5" x14ac:dyDescent="0.3">
      <c r="A490" s="3">
        <v>114264</v>
      </c>
      <c r="B490" s="3" t="s">
        <v>8</v>
      </c>
      <c r="C490" s="3" t="s">
        <v>9</v>
      </c>
      <c r="D490" s="4">
        <v>44205.99</v>
      </c>
      <c r="E490" s="3">
        <v>2</v>
      </c>
    </row>
    <row r="491" spans="1:5" x14ac:dyDescent="0.3">
      <c r="A491" s="3">
        <v>114272</v>
      </c>
      <c r="B491" s="3" t="s">
        <v>8</v>
      </c>
      <c r="C491" s="3" t="s">
        <v>9</v>
      </c>
      <c r="D491" s="4">
        <v>54837.81</v>
      </c>
      <c r="E491" s="3">
        <v>2</v>
      </c>
    </row>
    <row r="492" spans="1:5" x14ac:dyDescent="0.3">
      <c r="A492" s="3">
        <v>114280</v>
      </c>
      <c r="B492" s="3" t="s">
        <v>8</v>
      </c>
      <c r="C492" s="3" t="s">
        <v>9</v>
      </c>
      <c r="D492" s="4">
        <v>53718.67</v>
      </c>
      <c r="E492" s="3">
        <v>2</v>
      </c>
    </row>
    <row r="493" spans="1:5" x14ac:dyDescent="0.3">
      <c r="A493" s="3">
        <v>114282</v>
      </c>
      <c r="B493" s="3" t="s">
        <v>8</v>
      </c>
      <c r="C493" s="3" t="s">
        <v>9</v>
      </c>
      <c r="D493" s="4">
        <v>48980.28</v>
      </c>
      <c r="E493" s="3">
        <v>2</v>
      </c>
    </row>
    <row r="494" spans="1:5" x14ac:dyDescent="0.3">
      <c r="A494" s="3">
        <v>114284</v>
      </c>
      <c r="B494" s="3" t="s">
        <v>8</v>
      </c>
      <c r="C494" s="3" t="s">
        <v>9</v>
      </c>
      <c r="D494" s="4">
        <v>52458.52</v>
      </c>
      <c r="E494" s="3">
        <v>2</v>
      </c>
    </row>
    <row r="495" spans="1:5" x14ac:dyDescent="0.3">
      <c r="A495" s="3">
        <v>114285</v>
      </c>
      <c r="B495" s="3" t="s">
        <v>8</v>
      </c>
      <c r="C495" s="3" t="s">
        <v>9</v>
      </c>
      <c r="D495" s="4">
        <v>32719.360000000001</v>
      </c>
      <c r="E495" s="3">
        <v>2</v>
      </c>
    </row>
    <row r="496" spans="1:5" x14ac:dyDescent="0.3">
      <c r="A496" s="3">
        <v>60152</v>
      </c>
      <c r="B496" s="3" t="s">
        <v>8</v>
      </c>
      <c r="C496" s="3" t="s">
        <v>12</v>
      </c>
      <c r="D496" s="4">
        <v>40070.019999999997</v>
      </c>
      <c r="E496" s="3">
        <v>3</v>
      </c>
    </row>
    <row r="497" spans="1:5" x14ac:dyDescent="0.3">
      <c r="A497" s="3">
        <v>208917</v>
      </c>
      <c r="B497" s="3" t="s">
        <v>8</v>
      </c>
      <c r="C497" s="3" t="s">
        <v>6</v>
      </c>
      <c r="D497" s="4">
        <v>55900</v>
      </c>
      <c r="E497" s="3">
        <v>5</v>
      </c>
    </row>
    <row r="498" spans="1:5" x14ac:dyDescent="0.3">
      <c r="A498" s="3">
        <v>6116693</v>
      </c>
      <c r="B498" s="3" t="s">
        <v>8</v>
      </c>
      <c r="C498" s="3" t="s">
        <v>4</v>
      </c>
      <c r="D498" s="4">
        <v>11400</v>
      </c>
      <c r="E498" s="3">
        <v>3</v>
      </c>
    </row>
    <row r="499" spans="1:5" x14ac:dyDescent="0.3">
      <c r="A499" s="3">
        <v>208725</v>
      </c>
      <c r="B499" s="3" t="s">
        <v>8</v>
      </c>
      <c r="C499" s="3" t="s">
        <v>9</v>
      </c>
      <c r="D499" s="4">
        <v>1000</v>
      </c>
      <c r="E499" s="3">
        <v>3</v>
      </c>
    </row>
    <row r="500" spans="1:5" x14ac:dyDescent="0.3">
      <c r="A500" s="3">
        <v>208728</v>
      </c>
      <c r="B500" s="3" t="s">
        <v>8</v>
      </c>
      <c r="C500" s="3" t="s">
        <v>9</v>
      </c>
      <c r="D500" s="4">
        <v>1000</v>
      </c>
      <c r="E500" s="3">
        <v>3</v>
      </c>
    </row>
    <row r="501" spans="1:5" x14ac:dyDescent="0.3">
      <c r="A501" s="3">
        <v>208137</v>
      </c>
      <c r="B501" s="3" t="s">
        <v>8</v>
      </c>
      <c r="C501" s="3" t="s">
        <v>9</v>
      </c>
      <c r="D501" s="4">
        <v>15500</v>
      </c>
      <c r="E501" s="3">
        <v>5</v>
      </c>
    </row>
    <row r="502" spans="1:5" x14ac:dyDescent="0.3">
      <c r="A502" s="3">
        <v>6307784</v>
      </c>
      <c r="B502" s="3" t="s">
        <v>13</v>
      </c>
      <c r="C502" s="3" t="s">
        <v>9</v>
      </c>
      <c r="D502" s="4">
        <v>54500</v>
      </c>
      <c r="E502" s="3">
        <v>1</v>
      </c>
    </row>
    <row r="503" spans="1:5" x14ac:dyDescent="0.3">
      <c r="A503" s="3">
        <v>202388</v>
      </c>
      <c r="B503" s="3" t="s">
        <v>13</v>
      </c>
      <c r="C503" s="3" t="s">
        <v>6</v>
      </c>
      <c r="D503" s="4">
        <v>446778</v>
      </c>
      <c r="E503" s="3">
        <v>4</v>
      </c>
    </row>
    <row r="504" spans="1:5" x14ac:dyDescent="0.3">
      <c r="A504" s="3">
        <v>202389</v>
      </c>
      <c r="B504" s="3" t="s">
        <v>13</v>
      </c>
      <c r="C504" s="3" t="s">
        <v>6</v>
      </c>
      <c r="D504" s="4">
        <v>246665</v>
      </c>
      <c r="E504" s="3">
        <v>4</v>
      </c>
    </row>
    <row r="505" spans="1:5" x14ac:dyDescent="0.3">
      <c r="A505" s="3">
        <v>202390</v>
      </c>
      <c r="B505" s="3" t="s">
        <v>13</v>
      </c>
      <c r="C505" s="3" t="s">
        <v>6</v>
      </c>
      <c r="D505" s="4">
        <v>0.01</v>
      </c>
      <c r="E505" s="3">
        <v>5</v>
      </c>
    </row>
    <row r="506" spans="1:5" x14ac:dyDescent="0.3">
      <c r="A506" s="3">
        <v>202490</v>
      </c>
      <c r="B506" s="3" t="s">
        <v>13</v>
      </c>
      <c r="C506" s="3" t="s">
        <v>6</v>
      </c>
      <c r="D506" s="4">
        <v>350067</v>
      </c>
      <c r="E506" s="3">
        <v>4</v>
      </c>
    </row>
    <row r="507" spans="1:5" x14ac:dyDescent="0.3">
      <c r="A507" s="3">
        <v>202495</v>
      </c>
      <c r="B507" s="3" t="s">
        <v>13</v>
      </c>
      <c r="C507" s="3" t="s">
        <v>6</v>
      </c>
      <c r="D507" s="4">
        <v>924901</v>
      </c>
      <c r="E507" s="3">
        <v>4</v>
      </c>
    </row>
    <row r="508" spans="1:5" x14ac:dyDescent="0.3">
      <c r="A508" s="3">
        <v>202506</v>
      </c>
      <c r="B508" s="3" t="s">
        <v>13</v>
      </c>
      <c r="C508" s="3" t="s">
        <v>6</v>
      </c>
      <c r="D508" s="4">
        <v>112901</v>
      </c>
      <c r="E508" s="3">
        <v>5</v>
      </c>
    </row>
    <row r="509" spans="1:5" x14ac:dyDescent="0.3">
      <c r="A509" s="3">
        <v>202519</v>
      </c>
      <c r="B509" s="3" t="s">
        <v>13</v>
      </c>
      <c r="C509" s="3" t="s">
        <v>6</v>
      </c>
      <c r="D509" s="4">
        <v>325266</v>
      </c>
      <c r="E509" s="3">
        <v>4</v>
      </c>
    </row>
    <row r="510" spans="1:5" x14ac:dyDescent="0.3">
      <c r="A510" s="3">
        <v>202521</v>
      </c>
      <c r="B510" s="3" t="s">
        <v>13</v>
      </c>
      <c r="C510" s="3" t="s">
        <v>6</v>
      </c>
      <c r="D510" s="4">
        <v>215465</v>
      </c>
      <c r="E510" s="3">
        <v>4</v>
      </c>
    </row>
    <row r="511" spans="1:5" x14ac:dyDescent="0.3">
      <c r="A511" s="3">
        <v>202522</v>
      </c>
      <c r="B511" s="3" t="s">
        <v>13</v>
      </c>
      <c r="C511" s="3" t="s">
        <v>6</v>
      </c>
      <c r="D511" s="4">
        <v>9230</v>
      </c>
      <c r="E511" s="3">
        <v>4</v>
      </c>
    </row>
    <row r="512" spans="1:5" x14ac:dyDescent="0.3">
      <c r="A512" s="3">
        <v>202549</v>
      </c>
      <c r="B512" s="3" t="s">
        <v>13</v>
      </c>
      <c r="C512" s="3" t="s">
        <v>6</v>
      </c>
      <c r="D512" s="4">
        <v>307000</v>
      </c>
      <c r="E512" s="3">
        <v>4</v>
      </c>
    </row>
    <row r="513" spans="1:5" x14ac:dyDescent="0.3">
      <c r="A513" s="3">
        <v>6666819</v>
      </c>
      <c r="B513" s="3" t="s">
        <v>13</v>
      </c>
      <c r="C513" s="3" t="s">
        <v>6</v>
      </c>
      <c r="D513" s="4">
        <v>95000</v>
      </c>
      <c r="E513" s="3">
        <v>4</v>
      </c>
    </row>
    <row r="514" spans="1:5" x14ac:dyDescent="0.3">
      <c r="A514" s="3">
        <v>6108206</v>
      </c>
      <c r="B514" s="3" t="s">
        <v>13</v>
      </c>
      <c r="C514" s="3" t="s">
        <v>6</v>
      </c>
      <c r="D514" s="4">
        <v>10200</v>
      </c>
      <c r="E514" s="3">
        <v>4</v>
      </c>
    </row>
    <row r="515" spans="1:5" x14ac:dyDescent="0.3">
      <c r="A515" s="3">
        <v>168187</v>
      </c>
      <c r="B515" s="3" t="s">
        <v>13</v>
      </c>
      <c r="C515" s="3" t="s">
        <v>18</v>
      </c>
      <c r="D515" s="4">
        <v>885000</v>
      </c>
      <c r="E515" s="3">
        <v>3</v>
      </c>
    </row>
    <row r="516" spans="1:5" x14ac:dyDescent="0.3">
      <c r="A516" s="3">
        <v>5238364</v>
      </c>
      <c r="B516" s="3" t="s">
        <v>13</v>
      </c>
      <c r="C516" s="3" t="s">
        <v>9</v>
      </c>
      <c r="D516" s="4">
        <v>104000</v>
      </c>
      <c r="E516" s="3">
        <v>1</v>
      </c>
    </row>
    <row r="517" spans="1:5" x14ac:dyDescent="0.3">
      <c r="A517" s="3">
        <v>6092536</v>
      </c>
      <c r="B517" s="3" t="s">
        <v>13</v>
      </c>
      <c r="C517" s="3" t="s">
        <v>4</v>
      </c>
      <c r="D517" s="4">
        <v>88000</v>
      </c>
      <c r="E517" s="3">
        <v>2</v>
      </c>
    </row>
    <row r="518" spans="1:5" x14ac:dyDescent="0.3">
      <c r="A518" s="3">
        <v>5238363</v>
      </c>
      <c r="B518" s="3" t="s">
        <v>13</v>
      </c>
      <c r="C518" s="3" t="s">
        <v>9</v>
      </c>
      <c r="D518" s="4">
        <v>91000</v>
      </c>
      <c r="E518" s="3">
        <v>1</v>
      </c>
    </row>
    <row r="519" spans="1:5" x14ac:dyDescent="0.3">
      <c r="A519" s="3">
        <v>6124572</v>
      </c>
      <c r="B519" s="3" t="s">
        <v>13</v>
      </c>
      <c r="C519" s="3" t="s">
        <v>3</v>
      </c>
      <c r="D519" s="4">
        <v>90000</v>
      </c>
      <c r="E519" s="3">
        <v>3</v>
      </c>
    </row>
    <row r="520" spans="1:5" x14ac:dyDescent="0.3">
      <c r="A520" s="3">
        <v>6104842</v>
      </c>
      <c r="B520" s="3" t="s">
        <v>13</v>
      </c>
      <c r="C520" s="3" t="s">
        <v>6</v>
      </c>
      <c r="D520" s="4">
        <v>21000</v>
      </c>
      <c r="E520" s="3">
        <v>5</v>
      </c>
    </row>
    <row r="521" spans="1:5" x14ac:dyDescent="0.3">
      <c r="A521" s="3">
        <v>259037</v>
      </c>
      <c r="B521" s="3" t="s">
        <v>13</v>
      </c>
      <c r="C521" s="3" t="s">
        <v>9</v>
      </c>
      <c r="D521" s="4">
        <v>82278.990000000005</v>
      </c>
      <c r="E521" s="3">
        <v>5</v>
      </c>
    </row>
    <row r="522" spans="1:5" x14ac:dyDescent="0.3">
      <c r="A522" s="3">
        <v>6081049</v>
      </c>
      <c r="B522" s="3" t="s">
        <v>13</v>
      </c>
      <c r="C522" s="3" t="s">
        <v>6</v>
      </c>
      <c r="D522" s="4">
        <v>14000</v>
      </c>
      <c r="E522" s="3">
        <v>4</v>
      </c>
    </row>
    <row r="523" spans="1:5" x14ac:dyDescent="0.3">
      <c r="A523" s="3">
        <v>6081064</v>
      </c>
      <c r="B523" s="3" t="s">
        <v>13</v>
      </c>
      <c r="C523" s="3" t="s">
        <v>6</v>
      </c>
      <c r="D523" s="4">
        <v>6000</v>
      </c>
      <c r="E523" s="3">
        <v>4</v>
      </c>
    </row>
    <row r="524" spans="1:5" x14ac:dyDescent="0.3">
      <c r="A524" s="3">
        <v>6666824</v>
      </c>
      <c r="B524" s="3" t="s">
        <v>15</v>
      </c>
      <c r="C524" s="3" t="s">
        <v>6</v>
      </c>
      <c r="D524" s="4">
        <v>19000</v>
      </c>
      <c r="E524" s="3">
        <v>4</v>
      </c>
    </row>
    <row r="525" spans="1:5" x14ac:dyDescent="0.3">
      <c r="A525" s="3">
        <v>5707094</v>
      </c>
      <c r="B525" s="3" t="s">
        <v>15</v>
      </c>
      <c r="C525" s="3" t="s">
        <v>10</v>
      </c>
      <c r="D525" s="4">
        <v>935000</v>
      </c>
      <c r="E525" s="3">
        <v>3</v>
      </c>
    </row>
    <row r="526" spans="1:5" x14ac:dyDescent="0.3">
      <c r="A526" s="3">
        <v>178932</v>
      </c>
      <c r="B526" s="3" t="s">
        <v>15</v>
      </c>
      <c r="C526" s="3" t="s">
        <v>10</v>
      </c>
      <c r="D526" s="4">
        <v>780000</v>
      </c>
      <c r="E526" s="3">
        <v>3</v>
      </c>
    </row>
    <row r="527" spans="1:5" x14ac:dyDescent="0.3">
      <c r="A527" s="3">
        <v>107054</v>
      </c>
      <c r="B527" s="3" t="s">
        <v>15</v>
      </c>
      <c r="C527" s="3" t="s">
        <v>9</v>
      </c>
      <c r="D527" s="4">
        <v>536506.81999999995</v>
      </c>
      <c r="E527" s="3">
        <v>1</v>
      </c>
    </row>
    <row r="528" spans="1:5" x14ac:dyDescent="0.3">
      <c r="A528" s="3">
        <v>5961544</v>
      </c>
      <c r="B528" s="3" t="s">
        <v>15</v>
      </c>
      <c r="C528" s="3" t="s">
        <v>9</v>
      </c>
      <c r="D528" s="4">
        <v>240000</v>
      </c>
      <c r="E528" s="3">
        <v>1</v>
      </c>
    </row>
    <row r="529" spans="1:5" x14ac:dyDescent="0.3">
      <c r="A529" s="3">
        <v>190214</v>
      </c>
      <c r="B529" s="3" t="s">
        <v>15</v>
      </c>
      <c r="C529" s="3" t="s">
        <v>1</v>
      </c>
      <c r="D529" s="4">
        <v>475000</v>
      </c>
      <c r="E529" s="3">
        <v>4</v>
      </c>
    </row>
    <row r="530" spans="1:5" x14ac:dyDescent="0.3">
      <c r="A530" s="3">
        <v>5744514</v>
      </c>
      <c r="B530" s="3" t="s">
        <v>15</v>
      </c>
      <c r="C530" s="3" t="s">
        <v>9</v>
      </c>
      <c r="D530" s="4">
        <v>108338.25</v>
      </c>
      <c r="E530" s="3">
        <v>2</v>
      </c>
    </row>
    <row r="531" spans="1:5" x14ac:dyDescent="0.3">
      <c r="A531" s="3">
        <v>184394</v>
      </c>
      <c r="B531" s="3" t="s">
        <v>15</v>
      </c>
      <c r="C531" s="3" t="s">
        <v>9</v>
      </c>
      <c r="D531" s="4">
        <v>130000</v>
      </c>
      <c r="E531" s="3">
        <v>1</v>
      </c>
    </row>
    <row r="532" spans="1:5" x14ac:dyDescent="0.3">
      <c r="A532" s="3">
        <v>192202</v>
      </c>
      <c r="B532" s="3" t="s">
        <v>15</v>
      </c>
      <c r="C532" s="3" t="s">
        <v>11</v>
      </c>
      <c r="D532" s="4">
        <v>150000</v>
      </c>
      <c r="E532" s="3">
        <v>3</v>
      </c>
    </row>
    <row r="533" spans="1:5" x14ac:dyDescent="0.3">
      <c r="A533" s="3">
        <v>192208</v>
      </c>
      <c r="B533" s="3" t="s">
        <v>15</v>
      </c>
      <c r="C533" s="3" t="s">
        <v>11</v>
      </c>
      <c r="D533" s="4">
        <v>148000</v>
      </c>
      <c r="E533" s="3">
        <v>3</v>
      </c>
    </row>
    <row r="534" spans="1:5" x14ac:dyDescent="0.3">
      <c r="A534" s="3">
        <v>192207</v>
      </c>
      <c r="B534" s="3" t="s">
        <v>15</v>
      </c>
      <c r="C534" s="3" t="s">
        <v>11</v>
      </c>
      <c r="D534" s="4">
        <v>151000</v>
      </c>
      <c r="E534" s="3">
        <v>3</v>
      </c>
    </row>
    <row r="535" spans="1:5" x14ac:dyDescent="0.3">
      <c r="A535" s="3">
        <v>190215</v>
      </c>
      <c r="B535" s="3" t="s">
        <v>15</v>
      </c>
      <c r="C535" s="3" t="s">
        <v>6</v>
      </c>
      <c r="D535" s="4">
        <v>130000</v>
      </c>
      <c r="E535" s="3">
        <v>4</v>
      </c>
    </row>
    <row r="536" spans="1:5" x14ac:dyDescent="0.3">
      <c r="A536" s="3">
        <v>5047388</v>
      </c>
      <c r="B536" s="3" t="s">
        <v>15</v>
      </c>
      <c r="C536" s="3" t="s">
        <v>6</v>
      </c>
      <c r="D536" s="4">
        <v>61923.66</v>
      </c>
      <c r="E536" s="3">
        <v>4</v>
      </c>
    </row>
    <row r="537" spans="1:5" x14ac:dyDescent="0.3">
      <c r="A537" s="3">
        <v>5047389</v>
      </c>
      <c r="B537" s="3" t="s">
        <v>15</v>
      </c>
      <c r="C537" s="3" t="s">
        <v>9</v>
      </c>
      <c r="D537" s="4">
        <v>23989</v>
      </c>
      <c r="E537" s="3">
        <v>3</v>
      </c>
    </row>
    <row r="538" spans="1:5" x14ac:dyDescent="0.3">
      <c r="A538" s="3">
        <v>5865447</v>
      </c>
      <c r="B538" s="3" t="s">
        <v>15</v>
      </c>
      <c r="C538" s="3" t="s">
        <v>6</v>
      </c>
      <c r="D538" s="4">
        <v>47683.85</v>
      </c>
      <c r="E538" s="3">
        <v>4</v>
      </c>
    </row>
    <row r="539" spans="1:5" x14ac:dyDescent="0.3">
      <c r="A539" s="3">
        <v>6104851</v>
      </c>
      <c r="B539" s="3" t="s">
        <v>15</v>
      </c>
      <c r="C539" s="3" t="s">
        <v>6</v>
      </c>
      <c r="D539" s="4">
        <v>81104</v>
      </c>
      <c r="E539" s="3">
        <v>4</v>
      </c>
    </row>
    <row r="540" spans="1:5" x14ac:dyDescent="0.3">
      <c r="A540" s="3">
        <v>189780</v>
      </c>
      <c r="B540" s="3" t="s">
        <v>15</v>
      </c>
      <c r="C540" s="3" t="s">
        <v>9</v>
      </c>
      <c r="D540" s="4">
        <v>58000</v>
      </c>
      <c r="E540" s="3">
        <v>2</v>
      </c>
    </row>
    <row r="541" spans="1:5" x14ac:dyDescent="0.3">
      <c r="A541" s="3">
        <v>6104848</v>
      </c>
      <c r="B541" s="3" t="s">
        <v>15</v>
      </c>
      <c r="C541" s="3" t="s">
        <v>6</v>
      </c>
      <c r="D541" s="4">
        <v>21196</v>
      </c>
      <c r="E541" s="3">
        <v>4</v>
      </c>
    </row>
    <row r="542" spans="1:5" x14ac:dyDescent="0.3">
      <c r="A542" s="3">
        <v>208794</v>
      </c>
      <c r="B542" s="3" t="s">
        <v>15</v>
      </c>
      <c r="C542" s="3" t="s">
        <v>6</v>
      </c>
      <c r="D542" s="4">
        <v>63000</v>
      </c>
      <c r="E542" s="3">
        <v>4</v>
      </c>
    </row>
    <row r="543" spans="1:5" x14ac:dyDescent="0.3">
      <c r="A543" s="3">
        <v>178016</v>
      </c>
      <c r="B543" s="3" t="s">
        <v>15</v>
      </c>
      <c r="C543" s="3" t="s">
        <v>9</v>
      </c>
      <c r="D543" s="4">
        <v>56000</v>
      </c>
      <c r="E543" s="3">
        <v>2</v>
      </c>
    </row>
    <row r="544" spans="1:5" x14ac:dyDescent="0.3">
      <c r="A544" s="3">
        <v>199072</v>
      </c>
      <c r="B544" s="3" t="s">
        <v>15</v>
      </c>
      <c r="C544" s="3" t="s">
        <v>9</v>
      </c>
      <c r="D544" s="4">
        <v>44415</v>
      </c>
      <c r="E544" s="3">
        <v>1</v>
      </c>
    </row>
    <row r="545" spans="1:5" x14ac:dyDescent="0.3">
      <c r="A545" s="3">
        <v>199073</v>
      </c>
      <c r="B545" s="3" t="s">
        <v>15</v>
      </c>
      <c r="C545" s="3" t="s">
        <v>9</v>
      </c>
      <c r="D545" s="4">
        <v>85260</v>
      </c>
      <c r="E545" s="3">
        <v>1</v>
      </c>
    </row>
    <row r="546" spans="1:5" x14ac:dyDescent="0.3">
      <c r="A546" s="3">
        <v>199074</v>
      </c>
      <c r="B546" s="3" t="s">
        <v>15</v>
      </c>
      <c r="C546" s="3" t="s">
        <v>9</v>
      </c>
      <c r="D546" s="4">
        <v>75263</v>
      </c>
      <c r="E546" s="3">
        <v>1</v>
      </c>
    </row>
    <row r="547" spans="1:5" x14ac:dyDescent="0.3">
      <c r="A547" s="3">
        <v>199075</v>
      </c>
      <c r="B547" s="3" t="s">
        <v>15</v>
      </c>
      <c r="C547" s="3" t="s">
        <v>9</v>
      </c>
      <c r="D547" s="4">
        <v>82215</v>
      </c>
      <c r="E547" s="3">
        <v>1</v>
      </c>
    </row>
    <row r="548" spans="1:5" x14ac:dyDescent="0.3">
      <c r="A548" s="3">
        <v>194563</v>
      </c>
      <c r="B548" s="3" t="s">
        <v>15</v>
      </c>
      <c r="C548" s="3" t="s">
        <v>9</v>
      </c>
      <c r="D548" s="4">
        <v>39047.83</v>
      </c>
      <c r="E548" s="3">
        <v>1</v>
      </c>
    </row>
    <row r="549" spans="1:5" x14ac:dyDescent="0.3">
      <c r="A549" s="3">
        <v>6109359</v>
      </c>
      <c r="B549" s="3" t="s">
        <v>15</v>
      </c>
      <c r="C549" s="3" t="s">
        <v>4</v>
      </c>
      <c r="D549" s="4">
        <v>79800</v>
      </c>
      <c r="E549" s="3">
        <v>3</v>
      </c>
    </row>
    <row r="550" spans="1:5" x14ac:dyDescent="0.3">
      <c r="A550" s="3">
        <v>5047383</v>
      </c>
      <c r="B550" s="3" t="s">
        <v>15</v>
      </c>
      <c r="C550" s="3" t="s">
        <v>4</v>
      </c>
      <c r="D550" s="4">
        <v>27373.38</v>
      </c>
      <c r="E550" s="3">
        <v>3</v>
      </c>
    </row>
    <row r="551" spans="1:5" x14ac:dyDescent="0.3">
      <c r="A551" s="3">
        <v>5047384</v>
      </c>
      <c r="B551" s="3" t="s">
        <v>15</v>
      </c>
      <c r="C551" s="3" t="s">
        <v>4</v>
      </c>
      <c r="D551" s="4">
        <v>67565.289999999994</v>
      </c>
      <c r="E551" s="3">
        <v>3</v>
      </c>
    </row>
    <row r="552" spans="1:5" x14ac:dyDescent="0.3">
      <c r="A552" s="3">
        <v>6104843</v>
      </c>
      <c r="B552" s="3" t="s">
        <v>15</v>
      </c>
      <c r="C552" s="3" t="s">
        <v>6</v>
      </c>
      <c r="D552" s="4">
        <v>11000</v>
      </c>
      <c r="E552" s="3">
        <v>4</v>
      </c>
    </row>
    <row r="553" spans="1:5" x14ac:dyDescent="0.3">
      <c r="A553" s="3">
        <v>6104849</v>
      </c>
      <c r="B553" s="3" t="s">
        <v>15</v>
      </c>
      <c r="C553" s="3" t="s">
        <v>6</v>
      </c>
      <c r="D553" s="4">
        <v>17000</v>
      </c>
      <c r="E553" s="3">
        <v>4</v>
      </c>
    </row>
    <row r="554" spans="1:5" x14ac:dyDescent="0.3">
      <c r="A554" s="3">
        <v>6104844</v>
      </c>
      <c r="B554" s="3" t="s">
        <v>15</v>
      </c>
      <c r="C554" s="3" t="s">
        <v>6</v>
      </c>
      <c r="D554" s="4">
        <v>5739.9</v>
      </c>
      <c r="E554" s="3">
        <v>4</v>
      </c>
    </row>
    <row r="555" spans="1:5" x14ac:dyDescent="0.3">
      <c r="A555" s="3">
        <v>6104845</v>
      </c>
      <c r="B555" s="3" t="s">
        <v>15</v>
      </c>
      <c r="C555" s="3" t="s">
        <v>6</v>
      </c>
      <c r="D555" s="4">
        <v>5849.04</v>
      </c>
      <c r="E555" s="3">
        <v>4</v>
      </c>
    </row>
    <row r="556" spans="1:5" x14ac:dyDescent="0.3">
      <c r="A556" s="3">
        <v>6104847</v>
      </c>
      <c r="B556" s="3" t="s">
        <v>15</v>
      </c>
      <c r="C556" s="3" t="s">
        <v>6</v>
      </c>
      <c r="D556" s="4">
        <v>14138</v>
      </c>
      <c r="E556" s="3">
        <v>4</v>
      </c>
    </row>
  </sheetData>
  <autoFilter ref="A1:E556" xr:uid="{D1C6FC39-8229-4AD2-A108-4EB577E7DDBF}">
    <sortState xmlns:xlrd2="http://schemas.microsoft.com/office/spreadsheetml/2017/richdata2" ref="A2:E556">
      <sortCondition ref="B1:B55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CD78-CCCB-4D57-9EB3-FA9BDC6DE088}">
  <dimension ref="A1:J32"/>
  <sheetViews>
    <sheetView workbookViewId="0">
      <selection activeCell="E18" sqref="E18"/>
    </sheetView>
  </sheetViews>
  <sheetFormatPr defaultRowHeight="14.4" x14ac:dyDescent="0.3"/>
  <cols>
    <col min="1" max="1" width="32.88671875" customWidth="1"/>
    <col min="2" max="2" width="10.77734375" bestFit="1" customWidth="1"/>
    <col min="3" max="3" width="16.6640625" customWidth="1"/>
    <col min="4" max="4" width="16.88671875" customWidth="1"/>
    <col min="7" max="7" width="28.5546875" bestFit="1" customWidth="1"/>
    <col min="8" max="8" width="15.21875" bestFit="1" customWidth="1"/>
    <col min="9" max="9" width="18.44140625" bestFit="1" customWidth="1"/>
    <col min="10" max="10" width="9.5546875" bestFit="1" customWidth="1"/>
  </cols>
  <sheetData>
    <row r="1" spans="1:10" x14ac:dyDescent="0.3">
      <c r="A1" s="7" t="s">
        <v>34</v>
      </c>
      <c r="B1" s="6"/>
      <c r="C1" s="6"/>
      <c r="D1" s="6"/>
    </row>
    <row r="2" spans="1:10" x14ac:dyDescent="0.3">
      <c r="A2" s="6"/>
      <c r="B2" s="6"/>
      <c r="C2" s="6"/>
      <c r="D2" s="6"/>
    </row>
    <row r="3" spans="1:10" x14ac:dyDescent="0.3">
      <c r="A3" s="18" t="s">
        <v>23</v>
      </c>
      <c r="B3" s="18" t="s">
        <v>30</v>
      </c>
      <c r="C3" s="18" t="s">
        <v>31</v>
      </c>
      <c r="D3" s="18" t="s">
        <v>32</v>
      </c>
      <c r="G3" s="40" t="s">
        <v>99</v>
      </c>
      <c r="H3" t="s">
        <v>31</v>
      </c>
      <c r="I3" t="s">
        <v>30</v>
      </c>
    </row>
    <row r="4" spans="1:10" x14ac:dyDescent="0.3">
      <c r="A4" s="6" t="s">
        <v>0</v>
      </c>
      <c r="B4" s="6">
        <f>GETPIVOTDATA("No of Assets",$G$3,"Region","East Macedonia and Thrace")</f>
        <v>78</v>
      </c>
      <c r="C4" s="20">
        <f>GETPIVOTDATA("MV of Assets",$G$3,"Region","East Macedonia and Thrace")</f>
        <v>96034964.810000032</v>
      </c>
      <c r="D4" s="47">
        <f>C4/$C$18</f>
        <v>0.1929699387048214</v>
      </c>
      <c r="G4" s="41" t="s">
        <v>2</v>
      </c>
      <c r="H4" s="42">
        <v>207445233.87000006</v>
      </c>
      <c r="I4">
        <v>127</v>
      </c>
      <c r="J4" s="43"/>
    </row>
    <row r="5" spans="1:10" x14ac:dyDescent="0.3">
      <c r="A5" s="6" t="s">
        <v>2</v>
      </c>
      <c r="B5" s="6">
        <f>GETPIVOTDATA("No of Assets",$G$3,"Region","Attica")</f>
        <v>127</v>
      </c>
      <c r="C5" s="20">
        <f>GETPIVOTDATA("MV of Assets",$G$3,"Region","Attica")</f>
        <v>207445233.87000006</v>
      </c>
      <c r="D5" s="47">
        <f t="shared" ref="D5:D18" si="0">C5/$C$18</f>
        <v>0.41683457836111887</v>
      </c>
      <c r="G5" s="41" t="s">
        <v>7</v>
      </c>
      <c r="H5" s="42">
        <v>13463945.48</v>
      </c>
      <c r="I5">
        <v>26</v>
      </c>
      <c r="J5" s="43"/>
    </row>
    <row r="6" spans="1:10" x14ac:dyDescent="0.3">
      <c r="A6" s="6" t="s">
        <v>5</v>
      </c>
      <c r="B6" s="6">
        <f>GETPIVOTDATA("No of Assets",$G$3,"Region","Central Macedonia")</f>
        <v>125</v>
      </c>
      <c r="C6" s="20">
        <f>GETPIVOTDATA("MV of Assets",$G$3,"Region","Central Macedonia")</f>
        <v>81575048.079999998</v>
      </c>
      <c r="D6" s="47">
        <f t="shared" si="0"/>
        <v>0.16391459151345789</v>
      </c>
      <c r="G6" s="41" t="s">
        <v>5</v>
      </c>
      <c r="H6" s="42">
        <v>81575048.079999998</v>
      </c>
      <c r="I6">
        <v>125</v>
      </c>
      <c r="J6" s="43"/>
    </row>
    <row r="7" spans="1:10" x14ac:dyDescent="0.3">
      <c r="A7" s="6" t="s">
        <v>7</v>
      </c>
      <c r="B7" s="6">
        <f>GETPIVOTDATA("No of Assets",$G$3,"Region","Central Greece")</f>
        <v>26</v>
      </c>
      <c r="C7" s="20">
        <f>GETPIVOTDATA("MV of Assets",$G$3,"Region","Central Greece")</f>
        <v>13463945.48</v>
      </c>
      <c r="D7" s="47">
        <f t="shared" si="0"/>
        <v>2.705407076621447E-2</v>
      </c>
      <c r="G7" s="41" t="s">
        <v>16</v>
      </c>
      <c r="H7" s="42">
        <v>27078156.84</v>
      </c>
      <c r="I7">
        <v>20</v>
      </c>
      <c r="J7" s="43"/>
    </row>
    <row r="8" spans="1:10" x14ac:dyDescent="0.3">
      <c r="A8" s="6" t="s">
        <v>8</v>
      </c>
      <c r="B8" s="6">
        <f>GETPIVOTDATA("No of Assets",$G$3,"Region","Thessaly")</f>
        <v>50</v>
      </c>
      <c r="C8" s="20">
        <f>GETPIVOTDATA("MV of Assets",$G$3,"Region","Thessaly")</f>
        <v>42122961.760000013</v>
      </c>
      <c r="D8" s="47">
        <f t="shared" si="0"/>
        <v>8.4640686493450232E-2</v>
      </c>
      <c r="G8" s="41" t="s">
        <v>0</v>
      </c>
      <c r="H8" s="42">
        <v>96034964.810000032</v>
      </c>
      <c r="I8">
        <v>78</v>
      </c>
      <c r="J8" s="43"/>
    </row>
    <row r="9" spans="1:10" x14ac:dyDescent="0.3">
      <c r="A9" s="6" t="s">
        <v>13</v>
      </c>
      <c r="B9" s="6">
        <f>GETPIVOTDATA("No of Assets",$G$3,"Region","West Greece")</f>
        <v>22</v>
      </c>
      <c r="C9" s="20">
        <f>GETPIVOTDATA("MV of Assets",$G$3,"Region","West Greece")</f>
        <v>4479252</v>
      </c>
      <c r="D9" s="47">
        <f t="shared" si="0"/>
        <v>9.000482122251411E-3</v>
      </c>
      <c r="G9" s="41" t="s">
        <v>14</v>
      </c>
      <c r="H9" s="42">
        <v>2201400.0099999998</v>
      </c>
      <c r="I9">
        <v>11</v>
      </c>
      <c r="J9" s="43"/>
    </row>
    <row r="10" spans="1:10" x14ac:dyDescent="0.3">
      <c r="A10" s="6" t="s">
        <v>14</v>
      </c>
      <c r="B10" s="6">
        <f>GETPIVOTDATA("No of Assets",$G$3,"Region","Epirus")</f>
        <v>11</v>
      </c>
      <c r="C10" s="20">
        <f>GETPIVOTDATA("MV of Assets",$G$3,"Region","Epirus")</f>
        <v>2201400.0099999998</v>
      </c>
      <c r="D10" s="47">
        <f t="shared" si="0"/>
        <v>4.4234308393296638E-3</v>
      </c>
      <c r="G10" s="41" t="s">
        <v>20</v>
      </c>
      <c r="H10" s="42">
        <v>4239000</v>
      </c>
      <c r="I10">
        <v>10</v>
      </c>
      <c r="J10" s="43"/>
    </row>
    <row r="11" spans="1:10" x14ac:dyDescent="0.3">
      <c r="A11" s="6" t="s">
        <v>15</v>
      </c>
      <c r="B11" s="6">
        <f>GETPIVOTDATA("No of Assets",$G$3,"Region","West Macedonia")</f>
        <v>33</v>
      </c>
      <c r="C11" s="20">
        <f>GETPIVOTDATA("MV of Assets",$G$3,"Region","West Macedonia")</f>
        <v>4770408.0200000005</v>
      </c>
      <c r="D11" s="47">
        <f t="shared" si="0"/>
        <v>9.5855227836823542E-3</v>
      </c>
      <c r="G11" s="41" t="s">
        <v>10</v>
      </c>
      <c r="H11" s="42">
        <v>170400</v>
      </c>
      <c r="I11">
        <v>1</v>
      </c>
      <c r="J11" s="43"/>
    </row>
    <row r="12" spans="1:10" x14ac:dyDescent="0.3">
      <c r="A12" s="6" t="s">
        <v>16</v>
      </c>
      <c r="B12" s="6">
        <f>GETPIVOTDATA("No of Assets",$G$3,"Region","Crete")</f>
        <v>20</v>
      </c>
      <c r="C12" s="20">
        <f>GETPIVOTDATA("MV of Assets",$G$3,"Region","Crete")</f>
        <v>27078156.84</v>
      </c>
      <c r="D12" s="47">
        <f t="shared" si="0"/>
        <v>5.4410081536368074E-2</v>
      </c>
      <c r="G12" s="41" t="s">
        <v>19</v>
      </c>
      <c r="H12" s="42">
        <v>3918179.92</v>
      </c>
      <c r="I12">
        <v>12</v>
      </c>
      <c r="J12" s="43"/>
    </row>
    <row r="13" spans="1:10" x14ac:dyDescent="0.3">
      <c r="A13" s="6" t="s">
        <v>17</v>
      </c>
      <c r="B13" s="6">
        <f>GETPIVOTDATA("No of Assets",$G$3,"Region","Peloponnese")</f>
        <v>36</v>
      </c>
      <c r="C13" s="20">
        <f>GETPIVOTDATA("MV of Assets",$G$3,"Region","Peloponnese")</f>
        <v>8940724.7899999991</v>
      </c>
      <c r="D13" s="47">
        <f t="shared" si="0"/>
        <v>1.7965239203412756E-2</v>
      </c>
      <c r="G13" s="41" t="s">
        <v>17</v>
      </c>
      <c r="H13" s="42">
        <v>8940724.7899999991</v>
      </c>
      <c r="I13">
        <v>36</v>
      </c>
      <c r="J13" s="43"/>
    </row>
    <row r="14" spans="1:10" x14ac:dyDescent="0.3">
      <c r="A14" s="6" t="s">
        <v>19</v>
      </c>
      <c r="B14" s="6">
        <f>GETPIVOTDATA("No of Assets",$G$3,"Region","North Aegean")</f>
        <v>12</v>
      </c>
      <c r="C14" s="20">
        <f>GETPIVOTDATA("MV of Assets",$G$3,"Region","North Aegean")</f>
        <v>3918179.92</v>
      </c>
      <c r="D14" s="47">
        <f t="shared" si="0"/>
        <v>7.8730797735256826E-3</v>
      </c>
      <c r="G14" s="41" t="s">
        <v>21</v>
      </c>
      <c r="H14" s="42">
        <v>1228331.44</v>
      </c>
      <c r="I14">
        <v>4</v>
      </c>
      <c r="J14" s="43"/>
    </row>
    <row r="15" spans="1:10" x14ac:dyDescent="0.3">
      <c r="A15" s="6" t="s">
        <v>20</v>
      </c>
      <c r="B15" s="6">
        <f>GETPIVOTDATA("No of Assets",$G$3,"Region","Ionian Islands")</f>
        <v>10</v>
      </c>
      <c r="C15" s="20">
        <f>GETPIVOTDATA("MV of Assets",$G$3,"Region","Ionian Islands")</f>
        <v>4239000</v>
      </c>
      <c r="D15" s="47">
        <f t="shared" si="0"/>
        <v>8.5177265570733091E-3</v>
      </c>
      <c r="G15" s="41" t="s">
        <v>8</v>
      </c>
      <c r="H15" s="42">
        <v>42122961.760000013</v>
      </c>
      <c r="I15">
        <v>50</v>
      </c>
      <c r="J15" s="43"/>
    </row>
    <row r="16" spans="1:10" x14ac:dyDescent="0.3">
      <c r="A16" s="6" t="s">
        <v>10</v>
      </c>
      <c r="B16" s="6">
        <f>GETPIVOTDATA("No of Assets",$G$3,"Region","N/A")</f>
        <v>1</v>
      </c>
      <c r="C16" s="20">
        <f>GETPIVOTDATA("MV of Assets",$G$3,"Region","N/A")</f>
        <v>170400</v>
      </c>
      <c r="D16" s="47">
        <f t="shared" si="0"/>
        <v>3.4239693449523279E-4</v>
      </c>
      <c r="G16" s="41" t="s">
        <v>13</v>
      </c>
      <c r="H16" s="42">
        <v>4479252</v>
      </c>
      <c r="I16">
        <v>22</v>
      </c>
      <c r="J16" s="43"/>
    </row>
    <row r="17" spans="1:10" x14ac:dyDescent="0.3">
      <c r="A17" s="19" t="s">
        <v>21</v>
      </c>
      <c r="B17" s="19">
        <f>GETPIVOTDATA("No of Assets",$G$3,"Region","South Aegean")</f>
        <v>4</v>
      </c>
      <c r="C17" s="21">
        <f>GETPIVOTDATA("MV of Assets",$G$3,"Region","South Aegean")</f>
        <v>1228331.44</v>
      </c>
      <c r="D17" s="47">
        <f t="shared" si="0"/>
        <v>2.4681744107987965E-3</v>
      </c>
      <c r="G17" s="41" t="s">
        <v>15</v>
      </c>
      <c r="H17" s="42">
        <v>4770408.0200000005</v>
      </c>
      <c r="I17">
        <v>33</v>
      </c>
      <c r="J17" s="43"/>
    </row>
    <row r="18" spans="1:10" x14ac:dyDescent="0.3">
      <c r="A18" s="5" t="s">
        <v>33</v>
      </c>
      <c r="B18" s="6">
        <f>SUM(B4:B17)</f>
        <v>555</v>
      </c>
      <c r="C18" s="20">
        <f>SUM(C4:C17)</f>
        <v>497668007.02000004</v>
      </c>
      <c r="D18" s="47">
        <f t="shared" si="0"/>
        <v>1</v>
      </c>
      <c r="G18" s="41" t="s">
        <v>100</v>
      </c>
      <c r="H18" s="42">
        <v>497668007.02000028</v>
      </c>
      <c r="I18">
        <v>555</v>
      </c>
    </row>
    <row r="19" spans="1:10" x14ac:dyDescent="0.3">
      <c r="A19" s="6"/>
      <c r="B19" s="6"/>
      <c r="C19" s="6"/>
      <c r="D19" s="6"/>
    </row>
    <row r="20" spans="1:10" x14ac:dyDescent="0.3">
      <c r="A20" s="7" t="s">
        <v>35</v>
      </c>
      <c r="B20" s="6"/>
      <c r="C20" s="6"/>
      <c r="D20" s="6"/>
    </row>
    <row r="21" spans="1:10" x14ac:dyDescent="0.3">
      <c r="A21" s="6"/>
      <c r="B21" s="6"/>
      <c r="C21" s="6"/>
      <c r="D21" s="6"/>
    </row>
    <row r="22" spans="1:10" x14ac:dyDescent="0.3">
      <c r="A22" s="18" t="s">
        <v>36</v>
      </c>
      <c r="B22" s="18" t="s">
        <v>30</v>
      </c>
      <c r="C22" s="18" t="s">
        <v>31</v>
      </c>
      <c r="D22" s="18" t="s">
        <v>32</v>
      </c>
      <c r="G22" s="40" t="s">
        <v>99</v>
      </c>
      <c r="H22" t="s">
        <v>30</v>
      </c>
      <c r="I22" t="s">
        <v>31</v>
      </c>
    </row>
    <row r="23" spans="1:10" x14ac:dyDescent="0.3">
      <c r="A23" s="6" t="s">
        <v>1</v>
      </c>
      <c r="B23" s="6">
        <f>GETPIVOTDATA("No of Assets",$G$22,"Asset_Type","Industrial")</f>
        <v>70</v>
      </c>
      <c r="C23" s="44">
        <f>GETPIVOTDATA("MV of Assets",$G$22,"Asset_Type","Industrial")</f>
        <v>196130384.53999999</v>
      </c>
      <c r="D23" s="46">
        <f>C23/$C$32</f>
        <v>0.39409884053912669</v>
      </c>
      <c r="G23" s="41" t="s">
        <v>18</v>
      </c>
      <c r="H23">
        <v>8</v>
      </c>
      <c r="I23" s="42">
        <v>31357000</v>
      </c>
      <c r="J23" s="43"/>
    </row>
    <row r="24" spans="1:10" x14ac:dyDescent="0.3">
      <c r="A24" s="6" t="s">
        <v>3</v>
      </c>
      <c r="B24" s="6">
        <f>GETPIVOTDATA("No of Assets",$G$22,"Asset_Type","Mixed Use")</f>
        <v>12</v>
      </c>
      <c r="C24" s="44">
        <f>GETPIVOTDATA("MV of Assets",$G$22,"Asset_Type","Mixed Use")</f>
        <v>18516204.210000001</v>
      </c>
      <c r="D24" s="46">
        <f t="shared" ref="D24:D32" si="1">C24/$C$32</f>
        <v>3.7205936384927953E-2</v>
      </c>
      <c r="G24" s="41" t="s">
        <v>1</v>
      </c>
      <c r="H24">
        <v>70</v>
      </c>
      <c r="I24" s="42">
        <v>196130384.53999999</v>
      </c>
      <c r="J24" s="43"/>
    </row>
    <row r="25" spans="1:10" x14ac:dyDescent="0.3">
      <c r="A25" s="6" t="s">
        <v>4</v>
      </c>
      <c r="B25" s="6">
        <f>GETPIVOTDATA("No of Assets",$G$22,"Asset_Type","Land")</f>
        <v>43</v>
      </c>
      <c r="C25" s="44">
        <f>GETPIVOTDATA("MV of Assets",$G$22,"Asset_Type","Land")</f>
        <v>21306212.039999999</v>
      </c>
      <c r="D25" s="46">
        <f t="shared" si="1"/>
        <v>4.2812099109163261E-2</v>
      </c>
      <c r="G25" s="41" t="s">
        <v>4</v>
      </c>
      <c r="H25">
        <v>43</v>
      </c>
      <c r="I25" s="42">
        <v>21306212.039999999</v>
      </c>
      <c r="J25" s="43"/>
    </row>
    <row r="26" spans="1:10" x14ac:dyDescent="0.3">
      <c r="A26" s="6" t="s">
        <v>6</v>
      </c>
      <c r="B26" s="6">
        <f>GETPIVOTDATA("No of Assets",$G$22,"Asset_Type","Land Outside Urban Planning Zone")</f>
        <v>141</v>
      </c>
      <c r="C26" s="44">
        <f>GETPIVOTDATA("MV of Assets",$G$22,"Asset_Type","Land Outside Urban Planning Zone")</f>
        <v>39707543.829999998</v>
      </c>
      <c r="D26" s="46">
        <f t="shared" si="1"/>
        <v>7.9787214106379664E-2</v>
      </c>
      <c r="G26" s="41" t="s">
        <v>6</v>
      </c>
      <c r="H26">
        <v>141</v>
      </c>
      <c r="I26" s="42">
        <v>39707543.829999998</v>
      </c>
      <c r="J26" s="43"/>
    </row>
    <row r="27" spans="1:10" x14ac:dyDescent="0.3">
      <c r="A27" s="6" t="s">
        <v>9</v>
      </c>
      <c r="B27" s="6">
        <f>GETPIVOTDATA("No of Assets",$G$22,"Asset_Type","Residential")</f>
        <v>151</v>
      </c>
      <c r="C27" s="44">
        <f>GETPIVOTDATA("MV of Assets",$G$22,"Asset_Type","Residential")</f>
        <v>30182265.660000008</v>
      </c>
      <c r="D27" s="46">
        <f t="shared" si="1"/>
        <v>6.0647389894980849E-2</v>
      </c>
      <c r="G27" s="41" t="s">
        <v>3</v>
      </c>
      <c r="H27">
        <v>12</v>
      </c>
      <c r="I27" s="42">
        <v>18516204.210000001</v>
      </c>
      <c r="J27" s="43"/>
    </row>
    <row r="28" spans="1:10" x14ac:dyDescent="0.3">
      <c r="A28" s="6" t="s">
        <v>10</v>
      </c>
      <c r="B28" s="6">
        <f>GETPIVOTDATA("No of Assets",$G$22,"Asset_Type","N/A")</f>
        <v>34</v>
      </c>
      <c r="C28" s="44">
        <f>GETPIVOTDATA("MV of Assets",$G$22,"Asset_Type","N/A")</f>
        <v>67897594.629999995</v>
      </c>
      <c r="D28" s="46">
        <f t="shared" si="1"/>
        <v>0.1364315038785914</v>
      </c>
      <c r="G28" s="41" t="s">
        <v>10</v>
      </c>
      <c r="H28">
        <v>34</v>
      </c>
      <c r="I28" s="42">
        <v>67897594.629999995</v>
      </c>
      <c r="J28" s="43"/>
    </row>
    <row r="29" spans="1:10" x14ac:dyDescent="0.3">
      <c r="A29" s="6" t="s">
        <v>11</v>
      </c>
      <c r="B29" s="6">
        <f>GETPIVOTDATA("No of Assets",$G$22,"Asset_Type","Office")</f>
        <v>38</v>
      </c>
      <c r="C29" s="44">
        <f>GETPIVOTDATA("MV of Assets",$G$22,"Asset_Type","Office")</f>
        <v>23291475.640000001</v>
      </c>
      <c r="D29" s="46">
        <f t="shared" si="1"/>
        <v>4.6801231566938911E-2</v>
      </c>
      <c r="G29" s="41" t="s">
        <v>11</v>
      </c>
      <c r="H29">
        <v>38</v>
      </c>
      <c r="I29" s="42">
        <v>23291475.640000001</v>
      </c>
      <c r="J29" s="43"/>
    </row>
    <row r="30" spans="1:10" x14ac:dyDescent="0.3">
      <c r="A30" s="6" t="s">
        <v>12</v>
      </c>
      <c r="B30" s="6">
        <f>GETPIVOTDATA("No of Assets",$G$22,"Asset_Type","Retail")</f>
        <v>58</v>
      </c>
      <c r="C30" s="44">
        <f>GETPIVOTDATA("MV of Assets",$G$22,"Asset_Type","Retail")</f>
        <v>69279326.470000014</v>
      </c>
      <c r="D30" s="46">
        <f t="shared" si="1"/>
        <v>0.13920791670905189</v>
      </c>
      <c r="G30" s="41" t="s">
        <v>9</v>
      </c>
      <c r="H30">
        <v>151</v>
      </c>
      <c r="I30" s="42">
        <v>30182265.660000008</v>
      </c>
      <c r="J30" s="43"/>
    </row>
    <row r="31" spans="1:10" x14ac:dyDescent="0.3">
      <c r="A31" s="19" t="s">
        <v>18</v>
      </c>
      <c r="B31" s="19">
        <f>GETPIVOTDATA("No of Assets",$G$22,"Asset_Type","Hotel")</f>
        <v>8</v>
      </c>
      <c r="C31" s="45">
        <f>GETPIVOTDATA("MV of Assets",$G$22,"Asset_Type","Hotel")</f>
        <v>31357000</v>
      </c>
      <c r="D31" s="46">
        <f t="shared" si="1"/>
        <v>6.300786781083928E-2</v>
      </c>
      <c r="G31" s="41" t="s">
        <v>12</v>
      </c>
      <c r="H31">
        <v>58</v>
      </c>
      <c r="I31" s="42">
        <v>69279326.470000014</v>
      </c>
      <c r="J31" s="43"/>
    </row>
    <row r="32" spans="1:10" x14ac:dyDescent="0.3">
      <c r="A32" s="5" t="s">
        <v>33</v>
      </c>
      <c r="B32" s="6">
        <f>SUM(B23:B31)</f>
        <v>555</v>
      </c>
      <c r="C32" s="44">
        <f>SUM(C23:C31)</f>
        <v>497668007.02000004</v>
      </c>
      <c r="D32" s="46">
        <f t="shared" si="1"/>
        <v>1</v>
      </c>
      <c r="G32" s="41" t="s">
        <v>100</v>
      </c>
      <c r="H32">
        <v>555</v>
      </c>
      <c r="I32" s="42">
        <v>497668007.01999998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1ADC-3E64-48B8-B278-2EE624409153}">
  <dimension ref="A1:J62"/>
  <sheetViews>
    <sheetView tabSelected="1" topLeftCell="A2" workbookViewId="0">
      <selection activeCell="I44" sqref="I44"/>
    </sheetView>
  </sheetViews>
  <sheetFormatPr defaultRowHeight="14.4" x14ac:dyDescent="0.3"/>
  <cols>
    <col min="1" max="2" width="25.44140625" bestFit="1" customWidth="1"/>
    <col min="3" max="3" width="20.109375" bestFit="1" customWidth="1"/>
    <col min="4" max="4" width="12.109375" bestFit="1" customWidth="1"/>
    <col min="5" max="5" width="18.21875" bestFit="1" customWidth="1"/>
    <col min="6" max="6" width="26.44140625" bestFit="1" customWidth="1"/>
    <col min="7" max="7" width="13.88671875" bestFit="1" customWidth="1"/>
    <col min="8" max="8" width="14.44140625" bestFit="1" customWidth="1"/>
    <col min="9" max="9" width="14.6640625" bestFit="1" customWidth="1"/>
  </cols>
  <sheetData>
    <row r="1" spans="1:10" x14ac:dyDescent="0.3">
      <c r="A1" t="s">
        <v>61</v>
      </c>
      <c r="B1" t="s">
        <v>75</v>
      </c>
      <c r="C1" t="s">
        <v>74</v>
      </c>
      <c r="D1" t="s">
        <v>88</v>
      </c>
      <c r="F1" s="29" t="s">
        <v>76</v>
      </c>
      <c r="G1" s="1"/>
    </row>
    <row r="2" spans="1:10" x14ac:dyDescent="0.3">
      <c r="A2" s="1" t="s">
        <v>62</v>
      </c>
      <c r="B2" s="30">
        <f>Exercises!B22</f>
        <v>45536</v>
      </c>
      <c r="C2" s="1"/>
      <c r="D2" s="1"/>
      <c r="F2" s="31" t="s">
        <v>77</v>
      </c>
      <c r="G2" s="31">
        <v>3500000</v>
      </c>
    </row>
    <row r="3" spans="1:10" x14ac:dyDescent="0.3">
      <c r="A3" s="1" t="s">
        <v>63</v>
      </c>
      <c r="B3" s="31">
        <f>Exercises!B23</f>
        <v>5000000</v>
      </c>
      <c r="C3" s="1"/>
      <c r="D3" s="1"/>
      <c r="F3" s="1" t="s">
        <v>68</v>
      </c>
      <c r="G3" s="33">
        <f>C8</f>
        <v>1.125E-2</v>
      </c>
    </row>
    <row r="4" spans="1:10" x14ac:dyDescent="0.3">
      <c r="A4" s="1" t="s">
        <v>64</v>
      </c>
      <c r="B4" s="31">
        <f>Exercises!B24</f>
        <v>350000.00000000006</v>
      </c>
      <c r="C4" s="31">
        <f>B4/4</f>
        <v>87500.000000000015</v>
      </c>
      <c r="D4" s="1"/>
      <c r="F4" s="1" t="s">
        <v>78</v>
      </c>
      <c r="G4" s="1">
        <v>20</v>
      </c>
    </row>
    <row r="5" spans="1:10" x14ac:dyDescent="0.3">
      <c r="A5" s="1" t="s">
        <v>65</v>
      </c>
      <c r="B5" s="32">
        <f>Exercises!B25</f>
        <v>0.02</v>
      </c>
      <c r="C5" s="33">
        <f>Table1[[#This Row],[Column1]]/4</f>
        <v>5.0000000000000001E-3</v>
      </c>
      <c r="D5" s="1"/>
      <c r="F5" s="28" t="s">
        <v>79</v>
      </c>
      <c r="G5" s="34">
        <f>PMT(G3,G4,-G2)</f>
        <v>196403.58708925851</v>
      </c>
    </row>
    <row r="6" spans="1:10" x14ac:dyDescent="0.3">
      <c r="A6" s="1" t="s">
        <v>66</v>
      </c>
      <c r="B6" s="32">
        <f>Exercises!B26</f>
        <v>0.15</v>
      </c>
      <c r="C6" s="1"/>
      <c r="D6" s="1"/>
      <c r="F6" s="1"/>
      <c r="G6" s="1"/>
    </row>
    <row r="7" spans="1:10" x14ac:dyDescent="0.3">
      <c r="A7" s="1" t="s">
        <v>67</v>
      </c>
      <c r="B7" s="32">
        <f>Exercises!B27</f>
        <v>0.7</v>
      </c>
      <c r="C7" s="1"/>
      <c r="D7" s="1"/>
      <c r="F7" s="1" t="s">
        <v>70</v>
      </c>
      <c r="G7" s="31">
        <f>B10</f>
        <v>7000000</v>
      </c>
    </row>
    <row r="8" spans="1:10" x14ac:dyDescent="0.3">
      <c r="A8" s="1" t="s">
        <v>68</v>
      </c>
      <c r="B8" s="33">
        <f>Exercises!B28</f>
        <v>4.4999999999999998E-2</v>
      </c>
      <c r="C8" s="33">
        <f>B8/4</f>
        <v>1.125E-2</v>
      </c>
      <c r="D8" s="1"/>
      <c r="F8" s="1" t="s">
        <v>71</v>
      </c>
      <c r="G8" s="31">
        <f>B10*B11</f>
        <v>210000</v>
      </c>
    </row>
    <row r="9" spans="1:10" x14ac:dyDescent="0.3">
      <c r="A9" s="1" t="s">
        <v>69</v>
      </c>
      <c r="B9" s="1" t="str">
        <f>Exercises!B29</f>
        <v>Fully amortised over 5yrs</v>
      </c>
      <c r="C9" s="1"/>
      <c r="D9" s="1"/>
      <c r="F9" s="31" t="s">
        <v>89</v>
      </c>
      <c r="G9" s="31">
        <f>G7-G8</f>
        <v>6790000</v>
      </c>
    </row>
    <row r="10" spans="1:10" x14ac:dyDescent="0.3">
      <c r="A10" s="1" t="s">
        <v>70</v>
      </c>
      <c r="B10" s="31">
        <f>Exercises!B30</f>
        <v>7000000</v>
      </c>
      <c r="C10" s="1"/>
      <c r="D10" s="1"/>
      <c r="F10" s="1" t="s">
        <v>90</v>
      </c>
      <c r="G10" s="1">
        <v>0</v>
      </c>
    </row>
    <row r="11" spans="1:10" x14ac:dyDescent="0.3">
      <c r="A11" s="1" t="s">
        <v>71</v>
      </c>
      <c r="B11" s="32">
        <f>Exercises!B31</f>
        <v>0.03</v>
      </c>
      <c r="C11" s="1"/>
      <c r="D11" s="31">
        <f>B10*Table1[[#This Row],[Column1]]</f>
        <v>210000</v>
      </c>
      <c r="F11" s="29" t="s">
        <v>91</v>
      </c>
      <c r="G11" s="31">
        <f>G9-G10</f>
        <v>6790000</v>
      </c>
    </row>
    <row r="12" spans="1:10" x14ac:dyDescent="0.3">
      <c r="A12" s="1" t="s">
        <v>72</v>
      </c>
      <c r="B12" s="1">
        <f>Exercises!B32</f>
        <v>5</v>
      </c>
      <c r="C12" s="1"/>
      <c r="D12" s="1"/>
      <c r="F12" s="22"/>
    </row>
    <row r="13" spans="1:10" x14ac:dyDescent="0.3">
      <c r="A13" s="1" t="s">
        <v>73</v>
      </c>
      <c r="B13" s="32">
        <f>Exercises!B33</f>
        <v>0.1</v>
      </c>
      <c r="C13" s="1"/>
      <c r="D13" s="1"/>
    </row>
    <row r="15" spans="1:10" x14ac:dyDescent="0.3">
      <c r="B15" s="24"/>
    </row>
    <row r="16" spans="1:10" x14ac:dyDescent="0.3">
      <c r="A16" s="1" t="s">
        <v>80</v>
      </c>
      <c r="B16" s="28" t="s">
        <v>81</v>
      </c>
      <c r="C16" s="29" t="s">
        <v>82</v>
      </c>
      <c r="D16" s="29" t="s">
        <v>83</v>
      </c>
      <c r="E16" s="29" t="s">
        <v>84</v>
      </c>
      <c r="F16" s="29" t="s">
        <v>86</v>
      </c>
      <c r="G16" s="29" t="s">
        <v>85</v>
      </c>
      <c r="H16" s="29" t="s">
        <v>87</v>
      </c>
      <c r="I16" s="29" t="s">
        <v>92</v>
      </c>
      <c r="J16" s="1"/>
    </row>
    <row r="17" spans="1:10" x14ac:dyDescent="0.3">
      <c r="A17" s="1">
        <v>0</v>
      </c>
      <c r="B17" s="28">
        <v>0</v>
      </c>
      <c r="C17" s="29">
        <v>0</v>
      </c>
      <c r="D17" s="29">
        <v>0</v>
      </c>
      <c r="E17" s="29">
        <v>0</v>
      </c>
      <c r="F17" s="29">
        <v>0</v>
      </c>
      <c r="G17" s="36">
        <f>G2</f>
        <v>3500000</v>
      </c>
      <c r="H17" s="29">
        <v>0</v>
      </c>
      <c r="I17" s="36">
        <f>-B3</f>
        <v>-5000000</v>
      </c>
      <c r="J17" s="1"/>
    </row>
    <row r="18" spans="1:10" x14ac:dyDescent="0.3">
      <c r="A18" s="1">
        <v>1</v>
      </c>
      <c r="B18" s="35">
        <f>C4</f>
        <v>87500.000000000015</v>
      </c>
      <c r="C18" s="35">
        <f>B18*$B$6</f>
        <v>13125.000000000002</v>
      </c>
      <c r="D18" s="31">
        <f t="shared" ref="D18:D37" si="0">B18-C18-$G$5</f>
        <v>-122028.58708925849</v>
      </c>
      <c r="E18" s="31">
        <f>G2*$G$3</f>
        <v>39375</v>
      </c>
      <c r="F18" s="31">
        <f>G5-E18</f>
        <v>157028.58708925851</v>
      </c>
      <c r="G18" s="31">
        <f>G2-F18</f>
        <v>3342971.4129107413</v>
      </c>
      <c r="H18" s="31">
        <f t="shared" ref="H18:H37" si="1">D18-$G$5</f>
        <v>-318432.17417851702</v>
      </c>
      <c r="I18" s="35">
        <f>B18-C18</f>
        <v>74375.000000000015</v>
      </c>
      <c r="J18" s="1"/>
    </row>
    <row r="19" spans="1:10" x14ac:dyDescent="0.3">
      <c r="A19" s="1">
        <v>2</v>
      </c>
      <c r="B19" s="31">
        <f>B18+(B18*$C$5)</f>
        <v>87937.500000000015</v>
      </c>
      <c r="C19" s="35">
        <f t="shared" ref="C19:C37" si="2">B19*$B$6</f>
        <v>13190.625000000002</v>
      </c>
      <c r="D19" s="31">
        <f t="shared" si="0"/>
        <v>-121656.71208925849</v>
      </c>
      <c r="E19" s="31">
        <f t="shared" ref="E19:E37" si="3">G18*$G$3</f>
        <v>37608.428395245835</v>
      </c>
      <c r="F19" s="31">
        <f t="shared" ref="F19:F37" si="4">$G$5-E19</f>
        <v>158795.15869401267</v>
      </c>
      <c r="G19" s="31">
        <f t="shared" ref="G19:G37" si="5">G18-F19</f>
        <v>3184176.2542167287</v>
      </c>
      <c r="H19" s="31">
        <f t="shared" si="1"/>
        <v>-318060.29917851702</v>
      </c>
      <c r="I19" s="35">
        <f t="shared" ref="I19:I36" si="6">B19-C19</f>
        <v>74746.875000000015</v>
      </c>
      <c r="J19" s="1"/>
    </row>
    <row r="20" spans="1:10" x14ac:dyDescent="0.3">
      <c r="A20" s="1">
        <v>3</v>
      </c>
      <c r="B20" s="31">
        <f t="shared" ref="B20:B37" si="7">B19+(B19*$C$5)</f>
        <v>88377.187500000015</v>
      </c>
      <c r="C20" s="35">
        <f t="shared" si="2"/>
        <v>13256.578125000002</v>
      </c>
      <c r="D20" s="31">
        <f t="shared" si="0"/>
        <v>-121282.97771425849</v>
      </c>
      <c r="E20" s="31">
        <f t="shared" si="3"/>
        <v>35821.982859938194</v>
      </c>
      <c r="F20" s="31">
        <f t="shared" si="4"/>
        <v>160581.60422932031</v>
      </c>
      <c r="G20" s="31">
        <f t="shared" si="5"/>
        <v>3023594.6499874084</v>
      </c>
      <c r="H20" s="31">
        <f t="shared" si="1"/>
        <v>-317686.56480351702</v>
      </c>
      <c r="I20" s="35">
        <f t="shared" si="6"/>
        <v>75120.609375000015</v>
      </c>
      <c r="J20" s="1"/>
    </row>
    <row r="21" spans="1:10" x14ac:dyDescent="0.3">
      <c r="A21" s="1">
        <v>4</v>
      </c>
      <c r="B21" s="31">
        <f t="shared" si="7"/>
        <v>88819.073437500017</v>
      </c>
      <c r="C21" s="35">
        <f t="shared" si="2"/>
        <v>13322.861015625002</v>
      </c>
      <c r="D21" s="31">
        <f t="shared" si="0"/>
        <v>-120907.3746673835</v>
      </c>
      <c r="E21" s="31">
        <f t="shared" si="3"/>
        <v>34015.439812358345</v>
      </c>
      <c r="F21" s="31">
        <f t="shared" si="4"/>
        <v>162388.14727690016</v>
      </c>
      <c r="G21" s="31">
        <f t="shared" si="5"/>
        <v>2861206.5027105082</v>
      </c>
      <c r="H21" s="31">
        <f t="shared" si="1"/>
        <v>-317310.96175664198</v>
      </c>
      <c r="I21" s="35">
        <f t="shared" si="6"/>
        <v>75496.21242187501</v>
      </c>
      <c r="J21" s="1"/>
    </row>
    <row r="22" spans="1:10" x14ac:dyDescent="0.3">
      <c r="A22" s="1">
        <v>5</v>
      </c>
      <c r="B22" s="31">
        <f t="shared" si="7"/>
        <v>89263.168804687521</v>
      </c>
      <c r="C22" s="35">
        <f t="shared" si="2"/>
        <v>13389.475320703128</v>
      </c>
      <c r="D22" s="31">
        <f t="shared" si="0"/>
        <v>-120529.89360527412</v>
      </c>
      <c r="E22" s="31">
        <f t="shared" si="3"/>
        <v>32188.573155493217</v>
      </c>
      <c r="F22" s="31">
        <f t="shared" si="4"/>
        <v>164215.01393376529</v>
      </c>
      <c r="G22" s="31">
        <f t="shared" si="5"/>
        <v>2696991.4887767429</v>
      </c>
      <c r="H22" s="31">
        <f t="shared" si="1"/>
        <v>-316933.48069453263</v>
      </c>
      <c r="I22" s="35">
        <f t="shared" si="6"/>
        <v>75873.693483984389</v>
      </c>
      <c r="J22" s="1"/>
    </row>
    <row r="23" spans="1:10" x14ac:dyDescent="0.3">
      <c r="A23" s="1">
        <v>6</v>
      </c>
      <c r="B23" s="31">
        <f t="shared" si="7"/>
        <v>89709.484648710961</v>
      </c>
      <c r="C23" s="35">
        <f t="shared" si="2"/>
        <v>13456.422697306643</v>
      </c>
      <c r="D23" s="31">
        <f t="shared" si="0"/>
        <v>-120150.52513785419</v>
      </c>
      <c r="E23" s="31">
        <f t="shared" si="3"/>
        <v>30341.154248738356</v>
      </c>
      <c r="F23" s="31">
        <f t="shared" si="4"/>
        <v>166062.43284052017</v>
      </c>
      <c r="G23" s="31">
        <f t="shared" si="5"/>
        <v>2530929.0559362229</v>
      </c>
      <c r="H23" s="31">
        <f t="shared" si="1"/>
        <v>-316554.1122271127</v>
      </c>
      <c r="I23" s="35">
        <f t="shared" si="6"/>
        <v>76253.061951404321</v>
      </c>
      <c r="J23" s="1"/>
    </row>
    <row r="24" spans="1:10" x14ac:dyDescent="0.3">
      <c r="A24" s="1">
        <v>7</v>
      </c>
      <c r="B24" s="31">
        <f t="shared" si="7"/>
        <v>90158.032071954513</v>
      </c>
      <c r="C24" s="35">
        <f t="shared" si="2"/>
        <v>13523.704810793177</v>
      </c>
      <c r="D24" s="31">
        <f t="shared" si="0"/>
        <v>-119769.25982809717</v>
      </c>
      <c r="E24" s="31">
        <f t="shared" si="3"/>
        <v>28472.951879282507</v>
      </c>
      <c r="F24" s="31">
        <f t="shared" si="4"/>
        <v>167930.635209976</v>
      </c>
      <c r="G24" s="31">
        <f t="shared" si="5"/>
        <v>2362998.4207262471</v>
      </c>
      <c r="H24" s="31">
        <f t="shared" si="1"/>
        <v>-316172.84691735567</v>
      </c>
      <c r="I24" s="35">
        <f t="shared" si="6"/>
        <v>76634.327261161336</v>
      </c>
      <c r="J24" s="1"/>
    </row>
    <row r="25" spans="1:10" x14ac:dyDescent="0.3">
      <c r="A25" s="1">
        <v>8</v>
      </c>
      <c r="B25" s="31">
        <f t="shared" si="7"/>
        <v>90608.822232314284</v>
      </c>
      <c r="C25" s="35">
        <f t="shared" si="2"/>
        <v>13591.323334847142</v>
      </c>
      <c r="D25" s="31">
        <f t="shared" si="0"/>
        <v>-119386.08819179136</v>
      </c>
      <c r="E25" s="31">
        <f t="shared" si="3"/>
        <v>26583.732233170278</v>
      </c>
      <c r="F25" s="31">
        <f t="shared" si="4"/>
        <v>169819.85485608823</v>
      </c>
      <c r="G25" s="31">
        <f t="shared" si="5"/>
        <v>2193178.5658701588</v>
      </c>
      <c r="H25" s="31">
        <f t="shared" si="1"/>
        <v>-315789.67528104986</v>
      </c>
      <c r="I25" s="35">
        <f t="shared" si="6"/>
        <v>77017.498897467143</v>
      </c>
      <c r="J25" s="1"/>
    </row>
    <row r="26" spans="1:10" x14ac:dyDescent="0.3">
      <c r="A26" s="1">
        <v>9</v>
      </c>
      <c r="B26" s="31">
        <f t="shared" si="7"/>
        <v>91061.866343475849</v>
      </c>
      <c r="C26" s="35">
        <f t="shared" si="2"/>
        <v>13659.279951521377</v>
      </c>
      <c r="D26" s="31">
        <f t="shared" si="0"/>
        <v>-119001.00069730403</v>
      </c>
      <c r="E26" s="31">
        <f t="shared" si="3"/>
        <v>24673.258866039287</v>
      </c>
      <c r="F26" s="31">
        <f t="shared" si="4"/>
        <v>171730.32822321923</v>
      </c>
      <c r="G26" s="31">
        <f t="shared" si="5"/>
        <v>2021448.2376469397</v>
      </c>
      <c r="H26" s="31">
        <f t="shared" si="1"/>
        <v>-315404.58778656251</v>
      </c>
      <c r="I26" s="35">
        <f t="shared" si="6"/>
        <v>77402.586391954479</v>
      </c>
      <c r="J26" s="1"/>
    </row>
    <row r="27" spans="1:10" x14ac:dyDescent="0.3">
      <c r="A27" s="1">
        <v>10</v>
      </c>
      <c r="B27" s="31">
        <f t="shared" si="7"/>
        <v>91517.175675193226</v>
      </c>
      <c r="C27" s="35">
        <f t="shared" si="2"/>
        <v>13727.576351278984</v>
      </c>
      <c r="D27" s="31">
        <f t="shared" si="0"/>
        <v>-118613.98776534427</v>
      </c>
      <c r="E27" s="31">
        <f t="shared" si="3"/>
        <v>22741.292673528071</v>
      </c>
      <c r="F27" s="31">
        <f t="shared" si="4"/>
        <v>173662.29441573043</v>
      </c>
      <c r="G27" s="31">
        <f t="shared" si="5"/>
        <v>1847785.9432312092</v>
      </c>
      <c r="H27" s="31">
        <f t="shared" si="1"/>
        <v>-315017.5748546028</v>
      </c>
      <c r="I27" s="35">
        <f t="shared" si="6"/>
        <v>77789.599323914241</v>
      </c>
      <c r="J27" s="1"/>
    </row>
    <row r="28" spans="1:10" x14ac:dyDescent="0.3">
      <c r="A28" s="1">
        <v>11</v>
      </c>
      <c r="B28" s="31">
        <f t="shared" si="7"/>
        <v>91974.761553569188</v>
      </c>
      <c r="C28" s="35">
        <f t="shared" si="2"/>
        <v>13796.214233035378</v>
      </c>
      <c r="D28" s="31">
        <f t="shared" si="0"/>
        <v>-118225.0397687247</v>
      </c>
      <c r="E28" s="31">
        <f t="shared" si="3"/>
        <v>20787.591861351102</v>
      </c>
      <c r="F28" s="31">
        <f t="shared" si="4"/>
        <v>175615.99522790741</v>
      </c>
      <c r="G28" s="31">
        <f t="shared" si="5"/>
        <v>1672169.9480033019</v>
      </c>
      <c r="H28" s="31">
        <f t="shared" si="1"/>
        <v>-314628.62685798318</v>
      </c>
      <c r="I28" s="35">
        <f t="shared" si="6"/>
        <v>78178.547320533806</v>
      </c>
      <c r="J28" s="1"/>
    </row>
    <row r="29" spans="1:10" x14ac:dyDescent="0.3">
      <c r="A29" s="1">
        <v>12</v>
      </c>
      <c r="B29" s="31">
        <f t="shared" si="7"/>
        <v>92434.63536133703</v>
      </c>
      <c r="C29" s="35">
        <f t="shared" si="2"/>
        <v>13865.195304200553</v>
      </c>
      <c r="D29" s="31">
        <f t="shared" si="0"/>
        <v>-117834.14703212203</v>
      </c>
      <c r="E29" s="31">
        <f t="shared" si="3"/>
        <v>18811.911915037144</v>
      </c>
      <c r="F29" s="31">
        <f t="shared" si="4"/>
        <v>177591.67517422137</v>
      </c>
      <c r="G29" s="31">
        <f t="shared" si="5"/>
        <v>1494578.2728290805</v>
      </c>
      <c r="H29" s="31">
        <f t="shared" si="1"/>
        <v>-314237.73412138055</v>
      </c>
      <c r="I29" s="35">
        <f t="shared" si="6"/>
        <v>78569.440057136482</v>
      </c>
      <c r="J29" s="1"/>
    </row>
    <row r="30" spans="1:10" x14ac:dyDescent="0.3">
      <c r="A30" s="1">
        <v>13</v>
      </c>
      <c r="B30" s="31">
        <f t="shared" si="7"/>
        <v>92896.808538143712</v>
      </c>
      <c r="C30" s="35">
        <f t="shared" si="2"/>
        <v>13934.521280721556</v>
      </c>
      <c r="D30" s="31">
        <f t="shared" si="0"/>
        <v>-117441.29983183635</v>
      </c>
      <c r="E30" s="31">
        <f t="shared" si="3"/>
        <v>16814.005569327153</v>
      </c>
      <c r="F30" s="31">
        <f t="shared" si="4"/>
        <v>179589.58151993135</v>
      </c>
      <c r="G30" s="31">
        <f t="shared" si="5"/>
        <v>1314988.6913091491</v>
      </c>
      <c r="H30" s="31">
        <f t="shared" si="1"/>
        <v>-313844.88692109485</v>
      </c>
      <c r="I30" s="35">
        <f t="shared" si="6"/>
        <v>78962.287257422155</v>
      </c>
      <c r="J30" s="1"/>
    </row>
    <row r="31" spans="1:10" x14ac:dyDescent="0.3">
      <c r="A31" s="1">
        <v>14</v>
      </c>
      <c r="B31" s="31">
        <f t="shared" si="7"/>
        <v>93361.29258083443</v>
      </c>
      <c r="C31" s="35">
        <f t="shared" si="2"/>
        <v>14004.193887125164</v>
      </c>
      <c r="D31" s="31">
        <f t="shared" si="0"/>
        <v>-117046.48839554924</v>
      </c>
      <c r="E31" s="31">
        <f t="shared" si="3"/>
        <v>14793.622777227927</v>
      </c>
      <c r="F31" s="31">
        <f t="shared" si="4"/>
        <v>181609.96431203058</v>
      </c>
      <c r="G31" s="31">
        <f t="shared" si="5"/>
        <v>1133378.7269971184</v>
      </c>
      <c r="H31" s="31">
        <f t="shared" si="1"/>
        <v>-313450.07548480772</v>
      </c>
      <c r="I31" s="35">
        <f t="shared" si="6"/>
        <v>79357.098693709268</v>
      </c>
      <c r="J31" s="1"/>
    </row>
    <row r="32" spans="1:10" x14ac:dyDescent="0.3">
      <c r="A32" s="1">
        <v>15</v>
      </c>
      <c r="B32" s="31">
        <f t="shared" si="7"/>
        <v>93828.099043738606</v>
      </c>
      <c r="C32" s="35">
        <f t="shared" si="2"/>
        <v>14074.214856560791</v>
      </c>
      <c r="D32" s="31">
        <f t="shared" si="0"/>
        <v>-116649.70290208069</v>
      </c>
      <c r="E32" s="31">
        <f t="shared" si="3"/>
        <v>12750.510678717583</v>
      </c>
      <c r="F32" s="31">
        <f t="shared" si="4"/>
        <v>183653.07641054093</v>
      </c>
      <c r="G32" s="31">
        <f t="shared" si="5"/>
        <v>949725.65058657748</v>
      </c>
      <c r="H32" s="31">
        <f t="shared" si="1"/>
        <v>-313053.2899913392</v>
      </c>
      <c r="I32" s="35">
        <f t="shared" si="6"/>
        <v>79753.884187177813</v>
      </c>
      <c r="J32" s="1"/>
    </row>
    <row r="33" spans="1:10" x14ac:dyDescent="0.3">
      <c r="A33" s="1">
        <v>16</v>
      </c>
      <c r="B33" s="31">
        <f t="shared" si="7"/>
        <v>94297.239538957292</v>
      </c>
      <c r="C33" s="35">
        <f t="shared" si="2"/>
        <v>14144.585930843594</v>
      </c>
      <c r="D33" s="31">
        <f t="shared" si="0"/>
        <v>-116250.93348114481</v>
      </c>
      <c r="E33" s="31">
        <f t="shared" si="3"/>
        <v>10684.413569098997</v>
      </c>
      <c r="F33" s="31">
        <f t="shared" si="4"/>
        <v>185719.1735201595</v>
      </c>
      <c r="G33" s="31">
        <f t="shared" si="5"/>
        <v>764006.47706641792</v>
      </c>
      <c r="H33" s="31">
        <f t="shared" si="1"/>
        <v>-312654.52057040331</v>
      </c>
      <c r="I33" s="35">
        <f t="shared" si="6"/>
        <v>80152.653608113702</v>
      </c>
      <c r="J33" s="1"/>
    </row>
    <row r="34" spans="1:10" x14ac:dyDescent="0.3">
      <c r="A34" s="1">
        <v>17</v>
      </c>
      <c r="B34" s="31">
        <f t="shared" si="7"/>
        <v>94768.725736652079</v>
      </c>
      <c r="C34" s="35">
        <f t="shared" si="2"/>
        <v>14215.308860497811</v>
      </c>
      <c r="D34" s="31">
        <f t="shared" si="0"/>
        <v>-115850.17021310424</v>
      </c>
      <c r="E34" s="31">
        <f t="shared" si="3"/>
        <v>8595.0728669972013</v>
      </c>
      <c r="F34" s="31">
        <f t="shared" si="4"/>
        <v>187808.51422226132</v>
      </c>
      <c r="G34" s="31">
        <f t="shared" si="5"/>
        <v>576197.96284415666</v>
      </c>
      <c r="H34" s="31">
        <f t="shared" si="1"/>
        <v>-312253.75730236276</v>
      </c>
      <c r="I34" s="35">
        <f t="shared" si="6"/>
        <v>80553.416876154268</v>
      </c>
      <c r="J34" s="1"/>
    </row>
    <row r="35" spans="1:10" x14ac:dyDescent="0.3">
      <c r="A35" s="1">
        <v>18</v>
      </c>
      <c r="B35" s="31">
        <f t="shared" si="7"/>
        <v>95242.569365335337</v>
      </c>
      <c r="C35" s="35">
        <f t="shared" si="2"/>
        <v>14286.3854048003</v>
      </c>
      <c r="D35" s="31">
        <f t="shared" si="0"/>
        <v>-115447.40312872347</v>
      </c>
      <c r="E35" s="31">
        <f t="shared" si="3"/>
        <v>6482.2270819967625</v>
      </c>
      <c r="F35" s="31">
        <f t="shared" si="4"/>
        <v>189921.36000726174</v>
      </c>
      <c r="G35" s="31">
        <f t="shared" si="5"/>
        <v>386276.60283689492</v>
      </c>
      <c r="H35" s="31">
        <f t="shared" si="1"/>
        <v>-311850.99021798198</v>
      </c>
      <c r="I35" s="35">
        <f t="shared" si="6"/>
        <v>80956.18396053504</v>
      </c>
      <c r="J35" s="1"/>
    </row>
    <row r="36" spans="1:10" x14ac:dyDescent="0.3">
      <c r="A36" s="1">
        <v>19</v>
      </c>
      <c r="B36" s="31">
        <f t="shared" si="7"/>
        <v>95718.782212162012</v>
      </c>
      <c r="C36" s="35">
        <f t="shared" si="2"/>
        <v>14357.817331824301</v>
      </c>
      <c r="D36" s="31">
        <f t="shared" si="0"/>
        <v>-115042.6222089208</v>
      </c>
      <c r="E36" s="31">
        <f t="shared" si="3"/>
        <v>4345.6117819150677</v>
      </c>
      <c r="F36" s="31">
        <f t="shared" si="4"/>
        <v>192057.97530734344</v>
      </c>
      <c r="G36" s="31">
        <f t="shared" si="5"/>
        <v>194218.62752955148</v>
      </c>
      <c r="H36" s="31">
        <f t="shared" si="1"/>
        <v>-311446.20929817931</v>
      </c>
      <c r="I36" s="35">
        <f t="shared" si="6"/>
        <v>81360.964880337706</v>
      </c>
      <c r="J36" s="1"/>
    </row>
    <row r="37" spans="1:10" x14ac:dyDescent="0.3">
      <c r="A37" s="1">
        <v>20</v>
      </c>
      <c r="B37" s="31">
        <f t="shared" si="7"/>
        <v>96197.376123222828</v>
      </c>
      <c r="C37" s="35">
        <f t="shared" si="2"/>
        <v>14429.606418483423</v>
      </c>
      <c r="D37" s="31">
        <f t="shared" si="0"/>
        <v>-114635.8173845191</v>
      </c>
      <c r="E37" s="31">
        <f t="shared" si="3"/>
        <v>2184.959559707454</v>
      </c>
      <c r="F37" s="31">
        <f t="shared" si="4"/>
        <v>194218.62752955104</v>
      </c>
      <c r="G37" s="36">
        <f t="shared" si="5"/>
        <v>4.3655745685100555E-10</v>
      </c>
      <c r="H37" s="31">
        <f t="shared" si="1"/>
        <v>-311039.40447377763</v>
      </c>
      <c r="I37" s="35">
        <f>B37-C37+G11</f>
        <v>6871767.7697047396</v>
      </c>
      <c r="J37" s="1"/>
    </row>
    <row r="38" spans="1:10" x14ac:dyDescent="0.3">
      <c r="B38" s="31">
        <f>SUM(B17:B37)</f>
        <v>1835672.6007677889</v>
      </c>
      <c r="C38" s="35">
        <f>SUM(C18:C37)</f>
        <v>275350.89011516829</v>
      </c>
      <c r="D38" s="31"/>
      <c r="H38" s="25">
        <f>G11</f>
        <v>6790000</v>
      </c>
      <c r="I38" s="25"/>
    </row>
    <row r="41" spans="1:10" x14ac:dyDescent="0.3">
      <c r="H41" t="s">
        <v>93</v>
      </c>
      <c r="I41" t="s">
        <v>96</v>
      </c>
    </row>
    <row r="42" spans="1:10" x14ac:dyDescent="0.3">
      <c r="G42" t="s">
        <v>94</v>
      </c>
      <c r="H42" s="26">
        <f>NPV(B13,H18:H37)</f>
        <v>-2689873.4252005448</v>
      </c>
      <c r="I42" s="22">
        <f>IRR(H18:H38)</f>
        <v>7.1145422719769424E-3</v>
      </c>
      <c r="J42" t="str">
        <f ca="1">_xlfn.FORMULATEXT(I42)</f>
        <v>=IRR(H18:H38)</v>
      </c>
    </row>
    <row r="43" spans="1:10" x14ac:dyDescent="0.3">
      <c r="G43" t="s">
        <v>95</v>
      </c>
      <c r="H43" s="27">
        <f>NPV(B13,I18:I37)</f>
        <v>1663605.7160304927</v>
      </c>
      <c r="I43" s="22">
        <f>IRR(I17:I37)</f>
        <v>2.8990364865266072E-2</v>
      </c>
    </row>
    <row r="46" spans="1:10" x14ac:dyDescent="0.3">
      <c r="A46" t="s">
        <v>97</v>
      </c>
      <c r="B46" t="s">
        <v>93</v>
      </c>
    </row>
    <row r="47" spans="1:10" x14ac:dyDescent="0.3">
      <c r="A47" s="22">
        <v>0.05</v>
      </c>
      <c r="B47" s="24">
        <f>NPV(A47,$I$18:$I$37,+$I$17)</f>
        <v>1728889.9987941014</v>
      </c>
    </row>
    <row r="48" spans="1:10" x14ac:dyDescent="0.3">
      <c r="A48" s="22">
        <f>A47+2.5%</f>
        <v>7.5000000000000011E-2</v>
      </c>
      <c r="B48" s="24">
        <f t="shared" ref="B48:B51" si="8">NPV(A48,$I$18:$I$37,+$I$17)</f>
        <v>1289646.7703957688</v>
      </c>
    </row>
    <row r="49" spans="1:7" x14ac:dyDescent="0.3">
      <c r="A49" s="38">
        <f t="shared" ref="A49:A50" si="9">A48+2.5%</f>
        <v>0.1</v>
      </c>
      <c r="B49" s="39">
        <f t="shared" si="8"/>
        <v>987952.86137529509</v>
      </c>
    </row>
    <row r="50" spans="1:7" x14ac:dyDescent="0.3">
      <c r="A50" s="22">
        <f t="shared" si="9"/>
        <v>0.125</v>
      </c>
      <c r="B50" s="24">
        <f t="shared" si="8"/>
        <v>777282.01327629306</v>
      </c>
    </row>
    <row r="51" spans="1:7" x14ac:dyDescent="0.3">
      <c r="A51" s="22">
        <f>A50+2.5%</f>
        <v>0.15</v>
      </c>
      <c r="B51" s="24">
        <f t="shared" si="8"/>
        <v>627520.86106696795</v>
      </c>
    </row>
    <row r="53" spans="1:7" x14ac:dyDescent="0.3">
      <c r="A53" t="s">
        <v>67</v>
      </c>
      <c r="B53" s="23">
        <f>IRR(H18:H38)</f>
        <v>7.1145422719769424E-3</v>
      </c>
      <c r="C53" s="23">
        <v>0.6</v>
      </c>
      <c r="D53" s="23">
        <f>C53+5%</f>
        <v>0.65</v>
      </c>
      <c r="E53" s="37">
        <f t="shared" ref="E53:G53" si="10">D53+5%</f>
        <v>0.70000000000000007</v>
      </c>
      <c r="F53" s="23">
        <f t="shared" si="10"/>
        <v>0.75000000000000011</v>
      </c>
      <c r="G53" s="23">
        <f t="shared" si="10"/>
        <v>0.80000000000000016</v>
      </c>
    </row>
    <row r="54" spans="1:7" x14ac:dyDescent="0.3">
      <c r="A54" t="s">
        <v>98</v>
      </c>
      <c r="B54" s="23">
        <v>1.4999999999999999E-2</v>
      </c>
      <c r="C54" s="23">
        <f t="dataTable" ref="C54:G58" dt2D="1" dtr="1" r1="B5" r2="B7"/>
        <v>8.603648939420272E-2</v>
      </c>
      <c r="D54" s="23">
        <v>9.8952487223362251E-2</v>
      </c>
      <c r="E54" s="23">
        <v>0.11284155828173259</v>
      </c>
      <c r="F54" s="23">
        <v>0.12759711262453899</v>
      </c>
      <c r="G54" s="23">
        <v>0.14309306731083016</v>
      </c>
    </row>
    <row r="55" spans="1:7" x14ac:dyDescent="0.3">
      <c r="B55" s="23">
        <f>B54+0.25%</f>
        <v>1.7499999999999998E-2</v>
      </c>
      <c r="C55" s="23">
        <v>8.603648939420272E-2</v>
      </c>
      <c r="D55" s="23">
        <v>9.8952487223362251E-2</v>
      </c>
      <c r="E55" s="23">
        <v>0.11284155828173259</v>
      </c>
      <c r="F55" s="23">
        <v>0.12759711262453899</v>
      </c>
      <c r="G55" s="23">
        <v>0.14309306731083016</v>
      </c>
    </row>
    <row r="56" spans="1:7" x14ac:dyDescent="0.3">
      <c r="B56" s="37">
        <f>B55+0.25%</f>
        <v>1.9999999999999997E-2</v>
      </c>
      <c r="C56" s="23">
        <v>8.603648939420272E-2</v>
      </c>
      <c r="D56" s="23">
        <v>9.8952487223362251E-2</v>
      </c>
      <c r="E56" s="23">
        <v>0.11284155828173259</v>
      </c>
      <c r="F56" s="23">
        <v>0.12759711262453899</v>
      </c>
      <c r="G56" s="23">
        <v>0.14309306731083016</v>
      </c>
    </row>
    <row r="57" spans="1:7" x14ac:dyDescent="0.3">
      <c r="B57" s="23">
        <f>B56+0.25%</f>
        <v>2.2499999999999996E-2</v>
      </c>
      <c r="C57" s="23">
        <v>8.603648939420272E-2</v>
      </c>
      <c r="D57" s="23">
        <v>9.8952487223362251E-2</v>
      </c>
      <c r="E57" s="23">
        <v>0.11284155828173259</v>
      </c>
      <c r="F57" s="23">
        <v>0.12759711262453899</v>
      </c>
      <c r="G57" s="23">
        <v>0.14309306731083016</v>
      </c>
    </row>
    <row r="58" spans="1:7" x14ac:dyDescent="0.3">
      <c r="B58" s="23">
        <f>B57+0.25%</f>
        <v>2.4999999999999994E-2</v>
      </c>
      <c r="C58" s="23">
        <v>8.603648939420272E-2</v>
      </c>
      <c r="D58" s="23">
        <v>9.8952487223362251E-2</v>
      </c>
      <c r="E58" s="23">
        <v>0.11284155828173259</v>
      </c>
      <c r="F58" s="23">
        <v>0.12759711262453899</v>
      </c>
      <c r="G58" s="23">
        <v>0.14309306731083016</v>
      </c>
    </row>
    <row r="60" spans="1:7" x14ac:dyDescent="0.3">
      <c r="A60" s="23"/>
    </row>
    <row r="61" spans="1:7" x14ac:dyDescent="0.3">
      <c r="A61" s="22"/>
    </row>
    <row r="62" spans="1:7" x14ac:dyDescent="0.3">
      <c r="A62" s="22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41f8cc-1d64-43b7-9e7d-dc67e7a1969f" xsi:nil="true"/>
    <lcf76f155ced4ddcb4097134ff3c332f xmlns="d76f8e8d-41e4-499b-ae22-25fa4426e5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514B73174B04AB7A66A601EFEAB89" ma:contentTypeVersion="13" ma:contentTypeDescription="Create a new document." ma:contentTypeScope="" ma:versionID="da40c9d949a8e70a4134f4e09cec4dd5">
  <xsd:schema xmlns:xsd="http://www.w3.org/2001/XMLSchema" xmlns:xs="http://www.w3.org/2001/XMLSchema" xmlns:p="http://schemas.microsoft.com/office/2006/metadata/properties" xmlns:ns2="d76f8e8d-41e4-499b-ae22-25fa4426e5af" xmlns:ns3="9541f8cc-1d64-43b7-9e7d-dc67e7a1969f" targetNamespace="http://schemas.microsoft.com/office/2006/metadata/properties" ma:root="true" ma:fieldsID="ebf02b3d06e5a4999274bacd23a3643d" ns2:_="" ns3:_="">
    <xsd:import namespace="d76f8e8d-41e4-499b-ae22-25fa4426e5af"/>
    <xsd:import namespace="9541f8cc-1d64-43b7-9e7d-dc67e7a19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f8e8d-41e4-499b-ae22-25fa4426e5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7934a0-82bb-4ba0-b506-35e5e80853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1f8cc-1d64-43b7-9e7d-dc67e7a196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21141a-d723-4535-b34c-31953e3b19c7}" ma:internalName="TaxCatchAll" ma:showField="CatchAllData" ma:web="9541f8cc-1d64-43b7-9e7d-dc67e7a19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51473D-637F-48C2-8E6B-6D7165333E2C}">
  <ds:schemaRefs>
    <ds:schemaRef ds:uri="http://schemas.microsoft.com/office/2006/metadata/properties"/>
    <ds:schemaRef ds:uri="http://schemas.microsoft.com/office/infopath/2007/PartnerControls"/>
    <ds:schemaRef ds:uri="9541f8cc-1d64-43b7-9e7d-dc67e7a1969f"/>
    <ds:schemaRef ds:uri="d76f8e8d-41e4-499b-ae22-25fa4426e5af"/>
  </ds:schemaRefs>
</ds:datastoreItem>
</file>

<file path=customXml/itemProps2.xml><?xml version="1.0" encoding="utf-8"?>
<ds:datastoreItem xmlns:ds="http://schemas.openxmlformats.org/officeDocument/2006/customXml" ds:itemID="{C4A96414-436D-4365-AF13-9FEB42218F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80E31-506E-4FB5-AEFB-B080C85A9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6f8e8d-41e4-499b-ae22-25fa4426e5af"/>
    <ds:schemaRef ds:uri="9541f8cc-1d64-43b7-9e7d-dc67e7a19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Exercises</vt:lpstr>
      <vt:lpstr>Datatape</vt:lpstr>
      <vt:lpstr>Segmentation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Imerai</dc:creator>
  <cp:lastModifiedBy>Vasilis Topsidis</cp:lastModifiedBy>
  <dcterms:created xsi:type="dcterms:W3CDTF">2024-07-26T09:02:08Z</dcterms:created>
  <dcterms:modified xsi:type="dcterms:W3CDTF">2025-02-15T11:32:40Z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0x010100C2A514B73174B04AB7A66A601EFEAB89</vt:lpwstr>
  </property>
</Properties>
</file>