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E:\auroco\"/>
    </mc:Choice>
  </mc:AlternateContent>
  <xr:revisionPtr revIDLastSave="0" documentId="13_ncr:1_{2F94FAFB-A64E-4C18-BA48-E77BFF3BB060}" xr6:coauthVersionLast="47" xr6:coauthVersionMax="47" xr10:uidLastSave="{00000000-0000-0000-0000-000000000000}"/>
  <bookViews>
    <workbookView xWindow="-120" yWindow="-120" windowWidth="29040" windowHeight="15840" tabRatio="941" activeTab="1" xr2:uid="{00000000-000D-0000-FFFF-FFFF00000000}"/>
  </bookViews>
  <sheets>
    <sheet name="CALCULADORA" sheetId="25" r:id="rId1"/>
    <sheet name="FECHAS" sheetId="26" r:id="rId2"/>
    <sheet name="TOTAL" sheetId="6" state="hidden" r:id="rId3"/>
    <sheet name="T" sheetId="15" state="hidden" r:id="rId4"/>
  </sheets>
  <definedNames>
    <definedName name="_xlnm._FilterDatabase" localSheetId="0" hidden="1">CALCULADORA!$A$2:$G$3</definedName>
    <definedName name="_xlnm._FilterDatabase" localSheetId="3" hidden="1">T!$A$2:$T$303</definedName>
    <definedName name="_xlnm._FilterDatabase" localSheetId="2" hidden="1">TOTAL!$A$2:$V$161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5" l="1"/>
  <c r="D20" i="25"/>
  <c r="E20" i="25" s="1"/>
  <c r="D19" i="25"/>
  <c r="E19" i="25" s="1"/>
  <c r="D18" i="25"/>
  <c r="E18" i="25" s="1"/>
  <c r="D17" i="25"/>
  <c r="E17" i="25" s="1"/>
  <c r="D26" i="25" s="1"/>
  <c r="A17" i="25"/>
  <c r="D7" i="25"/>
  <c r="A3" i="25"/>
  <c r="G18" i="25" l="1"/>
  <c r="G19" i="25"/>
  <c r="G20" i="25"/>
  <c r="D31" i="25" s="1"/>
  <c r="D29" i="25"/>
  <c r="D30" i="25"/>
  <c r="D25" i="25"/>
  <c r="G17" i="25"/>
  <c r="F18" i="25"/>
  <c r="F19" i="25"/>
  <c r="F20" i="25"/>
  <c r="F17" i="25"/>
  <c r="D3" i="25"/>
  <c r="D37" i="25"/>
  <c r="E37" i="25" s="1"/>
  <c r="G21" i="25" l="1"/>
  <c r="D28" i="25" s="1"/>
  <c r="E3" i="25"/>
  <c r="D9" i="25" s="1"/>
  <c r="D8" i="25"/>
  <c r="G37" i="25"/>
  <c r="F37" i="25"/>
  <c r="D27" i="25" l="1"/>
  <c r="E27" i="25" s="1"/>
  <c r="F3" i="25"/>
  <c r="G3" i="25"/>
  <c r="G4" i="25" s="1"/>
  <c r="D10" i="25" s="1"/>
  <c r="I229" i="15"/>
  <c r="J229" i="15" s="1"/>
  <c r="I303" i="15"/>
  <c r="J303" i="15" s="1"/>
  <c r="I302" i="15"/>
  <c r="J302" i="15" s="1"/>
  <c r="I301" i="15"/>
  <c r="J301" i="15" s="1"/>
  <c r="I300" i="15"/>
  <c r="J300" i="15" s="1"/>
  <c r="I299" i="15"/>
  <c r="J299" i="15" s="1"/>
  <c r="I298" i="15"/>
  <c r="J298" i="15" s="1"/>
  <c r="I297" i="15"/>
  <c r="J297" i="15" s="1"/>
  <c r="I296" i="15"/>
  <c r="J296" i="15" s="1"/>
  <c r="I295" i="15"/>
  <c r="J295" i="15" s="1"/>
  <c r="I294" i="15"/>
  <c r="J294" i="15" s="1"/>
  <c r="I293" i="15"/>
  <c r="J293" i="15" s="1"/>
  <c r="I292" i="15"/>
  <c r="J292" i="15" s="1"/>
  <c r="I291" i="15"/>
  <c r="J291" i="15" s="1"/>
  <c r="I290" i="15"/>
  <c r="J290" i="15" s="1"/>
  <c r="I289" i="15"/>
  <c r="J289" i="15" s="1"/>
  <c r="I288" i="15"/>
  <c r="J288" i="15" s="1"/>
  <c r="I287" i="15"/>
  <c r="J287" i="15" s="1"/>
  <c r="I286" i="15"/>
  <c r="J286" i="15" s="1"/>
  <c r="I285" i="15"/>
  <c r="J285" i="15" s="1"/>
  <c r="I284" i="15"/>
  <c r="J284" i="15" s="1"/>
  <c r="I283" i="15"/>
  <c r="J283" i="15" s="1"/>
  <c r="I282" i="15"/>
  <c r="J282" i="15" s="1"/>
  <c r="I281" i="15"/>
  <c r="J281" i="15" s="1"/>
  <c r="I280" i="15"/>
  <c r="J280" i="15" s="1"/>
  <c r="I279" i="15"/>
  <c r="J279" i="15" s="1"/>
  <c r="I278" i="15"/>
  <c r="J278" i="15" s="1"/>
  <c r="I277" i="15"/>
  <c r="J277" i="15" s="1"/>
  <c r="I276" i="15"/>
  <c r="J276" i="15" s="1"/>
  <c r="I275" i="15"/>
  <c r="J275" i="15" s="1"/>
  <c r="I274" i="15"/>
  <c r="J274" i="15" s="1"/>
  <c r="I273" i="15"/>
  <c r="J273" i="15" s="1"/>
  <c r="L273" i="15" s="1"/>
  <c r="I272" i="15"/>
  <c r="J272" i="15" s="1"/>
  <c r="L272" i="15" s="1"/>
  <c r="I271" i="15"/>
  <c r="J271" i="15" s="1"/>
  <c r="L271" i="15" s="1"/>
  <c r="I270" i="15"/>
  <c r="J270" i="15" s="1"/>
  <c r="L270" i="15" s="1"/>
  <c r="I269" i="15"/>
  <c r="J269" i="15" s="1"/>
  <c r="L269" i="15" s="1"/>
  <c r="I268" i="15"/>
  <c r="J268" i="15" s="1"/>
  <c r="L268" i="15" s="1"/>
  <c r="I267" i="15"/>
  <c r="J267" i="15" s="1"/>
  <c r="L267" i="15" s="1"/>
  <c r="I266" i="15"/>
  <c r="J266" i="15" s="1"/>
  <c r="L266" i="15" s="1"/>
  <c r="I265" i="15"/>
  <c r="J265" i="15" s="1"/>
  <c r="L265" i="15" s="1"/>
  <c r="I264" i="15"/>
  <c r="J264" i="15" s="1"/>
  <c r="L264" i="15" s="1"/>
  <c r="I263" i="15"/>
  <c r="J263" i="15" s="1"/>
  <c r="I262" i="15"/>
  <c r="J262" i="15" s="1"/>
  <c r="I261" i="15"/>
  <c r="J261" i="15" s="1"/>
  <c r="I260" i="15"/>
  <c r="J260" i="15" s="1"/>
  <c r="I259" i="15"/>
  <c r="J259" i="15" s="1"/>
  <c r="I258" i="15"/>
  <c r="J258" i="15" s="1"/>
  <c r="I257" i="15"/>
  <c r="J257" i="15" s="1"/>
  <c r="K257" i="15" s="1"/>
  <c r="I256" i="15"/>
  <c r="J256" i="15" s="1"/>
  <c r="K256" i="15" s="1"/>
  <c r="I255" i="15"/>
  <c r="J255" i="15" s="1"/>
  <c r="I254" i="15"/>
  <c r="J254" i="15" s="1"/>
  <c r="I253" i="15"/>
  <c r="J253" i="15" s="1"/>
  <c r="I252" i="15"/>
  <c r="J252" i="15" s="1"/>
  <c r="I251" i="15"/>
  <c r="J251" i="15" s="1"/>
  <c r="I250" i="15"/>
  <c r="J250" i="15" s="1"/>
  <c r="I249" i="15"/>
  <c r="J249" i="15" s="1"/>
  <c r="I248" i="15"/>
  <c r="J248" i="15" s="1"/>
  <c r="I247" i="15"/>
  <c r="J247" i="15" s="1"/>
  <c r="I246" i="15"/>
  <c r="J246" i="15" s="1"/>
  <c r="I245" i="15"/>
  <c r="J245" i="15" s="1"/>
  <c r="I244" i="15"/>
  <c r="J244" i="15" s="1"/>
  <c r="I243" i="15"/>
  <c r="J243" i="15" s="1"/>
  <c r="I242" i="15"/>
  <c r="J242" i="15" s="1"/>
  <c r="I240" i="15"/>
  <c r="J240" i="15" s="1"/>
  <c r="K240" i="15" s="1"/>
  <c r="I239" i="15"/>
  <c r="J239" i="15" s="1"/>
  <c r="I238" i="15"/>
  <c r="J238" i="15" s="1"/>
  <c r="I237" i="15"/>
  <c r="J237" i="15" s="1"/>
  <c r="I236" i="15"/>
  <c r="J236" i="15" s="1"/>
  <c r="L236" i="15" s="1"/>
  <c r="I235" i="15"/>
  <c r="J235" i="15" s="1"/>
  <c r="L235" i="15" s="1"/>
  <c r="I234" i="15"/>
  <c r="J234" i="15" s="1"/>
  <c r="L234" i="15" s="1"/>
  <c r="I233" i="15"/>
  <c r="J233" i="15" s="1"/>
  <c r="L233" i="15" s="1"/>
  <c r="I232" i="15"/>
  <c r="J232" i="15" s="1"/>
  <c r="L232" i="15" s="1"/>
  <c r="I231" i="15"/>
  <c r="J231" i="15" s="1"/>
  <c r="L231" i="15" s="1"/>
  <c r="I230" i="15"/>
  <c r="J230" i="15" s="1"/>
  <c r="L230" i="15" s="1"/>
  <c r="I228" i="15"/>
  <c r="J228" i="15" s="1"/>
  <c r="L228" i="15" s="1"/>
  <c r="I227" i="15"/>
  <c r="J227" i="15" s="1"/>
  <c r="I226" i="15"/>
  <c r="J226" i="15" s="1"/>
  <c r="I225" i="15"/>
  <c r="J225" i="15" s="1"/>
  <c r="I224" i="15"/>
  <c r="J224" i="15" s="1"/>
  <c r="I223" i="15"/>
  <c r="J223" i="15" s="1"/>
  <c r="I222" i="15"/>
  <c r="J222" i="15" s="1"/>
  <c r="I220" i="15"/>
  <c r="J220" i="15" s="1"/>
  <c r="I219" i="15"/>
  <c r="J219" i="15" s="1"/>
  <c r="I218" i="15"/>
  <c r="J218" i="15" s="1"/>
  <c r="I217" i="15"/>
  <c r="J217" i="15" s="1"/>
  <c r="I216" i="15"/>
  <c r="J216" i="15" s="1"/>
  <c r="I215" i="15"/>
  <c r="J215" i="15" s="1"/>
  <c r="I214" i="15"/>
  <c r="J214" i="15" s="1"/>
  <c r="I213" i="15"/>
  <c r="J213" i="15" s="1"/>
  <c r="I212" i="15"/>
  <c r="J212" i="15" s="1"/>
  <c r="I211" i="15"/>
  <c r="J211" i="15" s="1"/>
  <c r="I210" i="15"/>
  <c r="J210" i="15" s="1"/>
  <c r="I209" i="15"/>
  <c r="J209" i="15" s="1"/>
  <c r="I208" i="15"/>
  <c r="J208" i="15" s="1"/>
  <c r="I207" i="15"/>
  <c r="J207" i="15" s="1"/>
  <c r="I206" i="15"/>
  <c r="J206" i="15" s="1"/>
  <c r="I205" i="15"/>
  <c r="J205" i="15" s="1"/>
  <c r="I204" i="15"/>
  <c r="J204" i="15" s="1"/>
  <c r="I203" i="15"/>
  <c r="J203" i="15" s="1"/>
  <c r="I202" i="15"/>
  <c r="J202" i="15" s="1"/>
  <c r="I201" i="15"/>
  <c r="J201" i="15" s="1"/>
  <c r="I200" i="15"/>
  <c r="J200" i="15" s="1"/>
  <c r="I199" i="15"/>
  <c r="J199" i="15" s="1"/>
  <c r="I198" i="15"/>
  <c r="J198" i="15" s="1"/>
  <c r="I197" i="15"/>
  <c r="J197" i="15" s="1"/>
  <c r="I195" i="15"/>
  <c r="J195" i="15" s="1"/>
  <c r="I193" i="15"/>
  <c r="J193" i="15" s="1"/>
  <c r="I192" i="15"/>
  <c r="J192" i="15" s="1"/>
  <c r="I191" i="15"/>
  <c r="J191" i="15" s="1"/>
  <c r="I190" i="15"/>
  <c r="J190" i="15" s="1"/>
  <c r="I189" i="15"/>
  <c r="J189" i="15" s="1"/>
  <c r="I187" i="15"/>
  <c r="J187" i="15" s="1"/>
  <c r="I186" i="15"/>
  <c r="J186" i="15" s="1"/>
  <c r="I185" i="15"/>
  <c r="J185" i="15" s="1"/>
  <c r="I184" i="15"/>
  <c r="J184" i="15" s="1"/>
  <c r="I183" i="15"/>
  <c r="J183" i="15" s="1"/>
  <c r="I182" i="15"/>
  <c r="J182" i="15" s="1"/>
  <c r="I181" i="15"/>
  <c r="J181" i="15" s="1"/>
  <c r="I180" i="15"/>
  <c r="J180" i="15" s="1"/>
  <c r="I179" i="15"/>
  <c r="J179" i="15" s="1"/>
  <c r="I178" i="15"/>
  <c r="J178" i="15" s="1"/>
  <c r="I177" i="15"/>
  <c r="J177" i="15" s="1"/>
  <c r="I176" i="15"/>
  <c r="J176" i="15" s="1"/>
  <c r="I175" i="15"/>
  <c r="J175" i="15" s="1"/>
  <c r="I174" i="15"/>
  <c r="J174" i="15" s="1"/>
  <c r="I173" i="15"/>
  <c r="J173" i="15" s="1"/>
  <c r="I172" i="15"/>
  <c r="J172" i="15" s="1"/>
  <c r="I170" i="15"/>
  <c r="J170" i="15" s="1"/>
  <c r="I169" i="15"/>
  <c r="J169" i="15" s="1"/>
  <c r="I168" i="15"/>
  <c r="J168" i="15" s="1"/>
  <c r="I167" i="15"/>
  <c r="J167" i="15" s="1"/>
  <c r="I166" i="15"/>
  <c r="J166" i="15" s="1"/>
  <c r="I165" i="15"/>
  <c r="J165" i="15" s="1"/>
  <c r="I164" i="15"/>
  <c r="J164" i="15" s="1"/>
  <c r="I163" i="15"/>
  <c r="J163" i="15" s="1"/>
  <c r="I162" i="15"/>
  <c r="J162" i="15" s="1"/>
  <c r="L162" i="15" s="1"/>
  <c r="I161" i="15"/>
  <c r="J161" i="15" s="1"/>
  <c r="L161" i="15" s="1"/>
  <c r="I160" i="15"/>
  <c r="J160" i="15" s="1"/>
  <c r="L160" i="15" s="1"/>
  <c r="I155" i="15"/>
  <c r="J155" i="15" s="1"/>
  <c r="L155" i="15" s="1"/>
  <c r="I154" i="15"/>
  <c r="J154" i="15" s="1"/>
  <c r="L154" i="15" s="1"/>
  <c r="I153" i="15"/>
  <c r="J153" i="15" s="1"/>
  <c r="L153" i="15" s="1"/>
  <c r="I152" i="15"/>
  <c r="J152" i="15" s="1"/>
  <c r="L152" i="15" s="1"/>
  <c r="I151" i="15"/>
  <c r="J151" i="15" s="1"/>
  <c r="L151" i="15" s="1"/>
  <c r="I150" i="15"/>
  <c r="J150" i="15" s="1"/>
  <c r="L150" i="15" s="1"/>
  <c r="I149" i="15"/>
  <c r="J149" i="15" s="1"/>
  <c r="I148" i="15"/>
  <c r="J148" i="15" s="1"/>
  <c r="I147" i="15"/>
  <c r="J147" i="15" s="1"/>
  <c r="I146" i="15"/>
  <c r="J146" i="15" s="1"/>
  <c r="I145" i="15"/>
  <c r="J145" i="15" s="1"/>
  <c r="I144" i="15"/>
  <c r="J144" i="15" s="1"/>
  <c r="I143" i="15"/>
  <c r="J143" i="15" s="1"/>
  <c r="I142" i="15"/>
  <c r="J142" i="15" s="1"/>
  <c r="I141" i="15"/>
  <c r="J141" i="15" s="1"/>
  <c r="I140" i="15"/>
  <c r="J140" i="15" s="1"/>
  <c r="I139" i="15"/>
  <c r="J139" i="15" s="1"/>
  <c r="I138" i="15"/>
  <c r="J138" i="15" s="1"/>
  <c r="L138" i="15" s="1"/>
  <c r="I137" i="15"/>
  <c r="J137" i="15" s="1"/>
  <c r="L137" i="15" s="1"/>
  <c r="I136" i="15"/>
  <c r="J136" i="15" s="1"/>
  <c r="L136" i="15" s="1"/>
  <c r="I135" i="15"/>
  <c r="J135" i="15" s="1"/>
  <c r="L135" i="15" s="1"/>
  <c r="I134" i="15"/>
  <c r="J134" i="15" s="1"/>
  <c r="L134" i="15" s="1"/>
  <c r="I133" i="15"/>
  <c r="J133" i="15" s="1"/>
  <c r="L133" i="15" s="1"/>
  <c r="I132" i="15"/>
  <c r="J132" i="15" s="1"/>
  <c r="L132" i="15" s="1"/>
  <c r="I131" i="15"/>
  <c r="J131" i="15" s="1"/>
  <c r="L131" i="15" s="1"/>
  <c r="I130" i="15"/>
  <c r="J130" i="15" s="1"/>
  <c r="L130" i="15" s="1"/>
  <c r="I129" i="15"/>
  <c r="J129" i="15" s="1"/>
  <c r="L129" i="15" s="1"/>
  <c r="I128" i="15"/>
  <c r="J128" i="15" s="1"/>
  <c r="I127" i="15"/>
  <c r="J127" i="15" s="1"/>
  <c r="I126" i="15"/>
  <c r="J126" i="15" s="1"/>
  <c r="I125" i="15"/>
  <c r="J125" i="15" s="1"/>
  <c r="I124" i="15"/>
  <c r="J124" i="15" s="1"/>
  <c r="I123" i="15"/>
  <c r="J123" i="15" s="1"/>
  <c r="I122" i="15"/>
  <c r="J122" i="15" s="1"/>
  <c r="I121" i="15"/>
  <c r="J121" i="15" s="1"/>
  <c r="I120" i="15"/>
  <c r="J120" i="15" s="1"/>
  <c r="I119" i="15"/>
  <c r="J119" i="15" s="1"/>
  <c r="I118" i="15"/>
  <c r="J118" i="15" s="1"/>
  <c r="I117" i="15"/>
  <c r="J117" i="15" s="1"/>
  <c r="I116" i="15"/>
  <c r="J116" i="15" s="1"/>
  <c r="I115" i="15"/>
  <c r="J115" i="15" s="1"/>
  <c r="I114" i="15"/>
  <c r="J114" i="15" s="1"/>
  <c r="I113" i="15"/>
  <c r="J113" i="15" s="1"/>
  <c r="I112" i="15"/>
  <c r="J112" i="15" s="1"/>
  <c r="I111" i="15"/>
  <c r="J111" i="15" s="1"/>
  <c r="I110" i="15"/>
  <c r="J110" i="15" s="1"/>
  <c r="I109" i="15"/>
  <c r="J109" i="15" s="1"/>
  <c r="I108" i="15"/>
  <c r="J108" i="15" s="1"/>
  <c r="L108" i="15" s="1"/>
  <c r="I107" i="15"/>
  <c r="J107" i="15" s="1"/>
  <c r="L107" i="15" s="1"/>
  <c r="I106" i="15"/>
  <c r="J106" i="15" s="1"/>
  <c r="I105" i="15"/>
  <c r="J105" i="15" s="1"/>
  <c r="I104" i="15"/>
  <c r="J104" i="15" s="1"/>
  <c r="I103" i="15"/>
  <c r="J103" i="15" s="1"/>
  <c r="I102" i="15"/>
  <c r="J102" i="15" s="1"/>
  <c r="I101" i="15"/>
  <c r="J101" i="15" s="1"/>
  <c r="I100" i="15"/>
  <c r="J100" i="15" s="1"/>
  <c r="I99" i="15"/>
  <c r="J99" i="15" s="1"/>
  <c r="I98" i="15"/>
  <c r="J98" i="15" s="1"/>
  <c r="I97" i="15"/>
  <c r="J97" i="15" s="1"/>
  <c r="I96" i="15"/>
  <c r="J96" i="15" s="1"/>
  <c r="I95" i="15"/>
  <c r="J95" i="15" s="1"/>
  <c r="I94" i="15"/>
  <c r="J94" i="15" s="1"/>
  <c r="I93" i="15"/>
  <c r="J93" i="15" s="1"/>
  <c r="I92" i="15"/>
  <c r="J92" i="15" s="1"/>
  <c r="L92" i="15" s="1"/>
  <c r="I86" i="15"/>
  <c r="J86" i="15" s="1"/>
  <c r="K86" i="15" s="1"/>
  <c r="I85" i="15"/>
  <c r="J85" i="15" s="1"/>
  <c r="L85" i="15" s="1"/>
  <c r="I84" i="15"/>
  <c r="J84" i="15" s="1"/>
  <c r="I82" i="15"/>
  <c r="J82" i="15" s="1"/>
  <c r="I81" i="15"/>
  <c r="J81" i="15" s="1"/>
  <c r="I79" i="15"/>
  <c r="J79" i="15" s="1"/>
  <c r="I78" i="15"/>
  <c r="J78" i="15" s="1"/>
  <c r="I77" i="15"/>
  <c r="J77" i="15" s="1"/>
  <c r="I76" i="15"/>
  <c r="J76" i="15" s="1"/>
  <c r="I75" i="15"/>
  <c r="J75" i="15" s="1"/>
  <c r="I74" i="15"/>
  <c r="J74" i="15" s="1"/>
  <c r="I73" i="15"/>
  <c r="J73" i="15" s="1"/>
  <c r="I72" i="15"/>
  <c r="J72" i="15" s="1"/>
  <c r="I71" i="15"/>
  <c r="J71" i="15" s="1"/>
  <c r="I70" i="15"/>
  <c r="J70" i="15" s="1"/>
  <c r="I69" i="15"/>
  <c r="J69" i="15" s="1"/>
  <c r="I68" i="15"/>
  <c r="J68" i="15" s="1"/>
  <c r="I67" i="15"/>
  <c r="J67" i="15" s="1"/>
  <c r="I66" i="15"/>
  <c r="J66" i="15" s="1"/>
  <c r="I65" i="15"/>
  <c r="J65" i="15" s="1"/>
  <c r="I64" i="15"/>
  <c r="J64" i="15" s="1"/>
  <c r="I63" i="15"/>
  <c r="J63" i="15" s="1"/>
  <c r="I62" i="15"/>
  <c r="J62" i="15" s="1"/>
  <c r="I61" i="15"/>
  <c r="J61" i="15" s="1"/>
  <c r="I60" i="15"/>
  <c r="J60" i="15" s="1"/>
  <c r="I59" i="15"/>
  <c r="J59" i="15" s="1"/>
  <c r="I58" i="15"/>
  <c r="J58" i="15" s="1"/>
  <c r="I57" i="15"/>
  <c r="J57" i="15" s="1"/>
  <c r="I56" i="15"/>
  <c r="J56" i="15" s="1"/>
  <c r="I55" i="15"/>
  <c r="J55" i="15" s="1"/>
  <c r="I54" i="15"/>
  <c r="J54" i="15" s="1"/>
  <c r="I52" i="15"/>
  <c r="J52" i="15" s="1"/>
  <c r="I51" i="15"/>
  <c r="J51" i="15" s="1"/>
  <c r="I50" i="15"/>
  <c r="J50" i="15" s="1"/>
  <c r="I49" i="15"/>
  <c r="J49" i="15" s="1"/>
  <c r="I46" i="15"/>
  <c r="J46" i="15" s="1"/>
  <c r="I45" i="15"/>
  <c r="J45" i="15" s="1"/>
  <c r="I44" i="15"/>
  <c r="J44" i="15" s="1"/>
  <c r="I43" i="15"/>
  <c r="J43" i="15" s="1"/>
  <c r="I42" i="15"/>
  <c r="J42" i="15" s="1"/>
  <c r="I35" i="15"/>
  <c r="J35" i="15" s="1"/>
  <c r="I34" i="15"/>
  <c r="J34" i="15" s="1"/>
  <c r="I33" i="15"/>
  <c r="J33" i="15" s="1"/>
  <c r="I32" i="15"/>
  <c r="J32" i="15" s="1"/>
  <c r="I31" i="15"/>
  <c r="J31" i="15" s="1"/>
  <c r="I30" i="15"/>
  <c r="J30" i="15" s="1"/>
  <c r="M29" i="15"/>
  <c r="I29" i="15"/>
  <c r="J29" i="15" s="1"/>
  <c r="I28" i="15"/>
  <c r="J28" i="15" s="1"/>
  <c r="I27" i="15"/>
  <c r="J27" i="15" s="1"/>
  <c r="I26" i="15"/>
  <c r="J26" i="15" s="1"/>
  <c r="I25" i="15"/>
  <c r="J25" i="15" s="1"/>
  <c r="I24" i="15"/>
  <c r="J24" i="15" s="1"/>
  <c r="I23" i="15"/>
  <c r="J23" i="15" s="1"/>
  <c r="L23" i="15" s="1"/>
  <c r="I21" i="15"/>
  <c r="J21" i="15" s="1"/>
  <c r="I20" i="15"/>
  <c r="J20" i="15" s="1"/>
  <c r="I19" i="15"/>
  <c r="J19" i="15" s="1"/>
  <c r="I18" i="15"/>
  <c r="J18" i="15" s="1"/>
  <c r="I17" i="15"/>
  <c r="J17" i="15" s="1"/>
  <c r="I16" i="15"/>
  <c r="J16" i="15" s="1"/>
  <c r="I15" i="15"/>
  <c r="J15" i="15" s="1"/>
  <c r="I14" i="15"/>
  <c r="J14" i="15" s="1"/>
  <c r="I10" i="15"/>
  <c r="J10" i="15" s="1"/>
  <c r="L10" i="15" s="1"/>
  <c r="I9" i="15"/>
  <c r="J9" i="15" s="1"/>
  <c r="I8" i="15"/>
  <c r="J8" i="15" s="1"/>
  <c r="I7" i="15"/>
  <c r="J7" i="15" s="1"/>
  <c r="I6" i="15"/>
  <c r="J6" i="15" s="1"/>
  <c r="I5" i="15"/>
  <c r="J5" i="15" s="1"/>
  <c r="I4" i="15"/>
  <c r="J4" i="15" s="1"/>
  <c r="I3" i="15"/>
  <c r="J3" i="15" s="1"/>
  <c r="D11" i="25" l="1"/>
  <c r="L229" i="15"/>
  <c r="K229" i="15"/>
  <c r="K303" i="15"/>
  <c r="L303" i="15"/>
  <c r="K293" i="15"/>
  <c r="L293" i="15"/>
  <c r="K294" i="15"/>
  <c r="L294" i="15"/>
  <c r="K301" i="15"/>
  <c r="L301" i="15"/>
  <c r="K292" i="15"/>
  <c r="L292" i="15"/>
  <c r="K299" i="15"/>
  <c r="L299" i="15"/>
  <c r="K300" i="15"/>
  <c r="L300" i="15"/>
  <c r="K291" i="15"/>
  <c r="L291" i="15"/>
  <c r="K295" i="15"/>
  <c r="L295" i="15"/>
  <c r="K298" i="15"/>
  <c r="L298" i="15"/>
  <c r="K302" i="15"/>
  <c r="L302" i="15"/>
  <c r="K282" i="15"/>
  <c r="L282" i="15"/>
  <c r="K275" i="15"/>
  <c r="L275" i="15"/>
  <c r="K279" i="15"/>
  <c r="L279" i="15"/>
  <c r="K283" i="15"/>
  <c r="L283" i="15"/>
  <c r="K287" i="15"/>
  <c r="L287" i="15"/>
  <c r="K278" i="15"/>
  <c r="L278" i="15"/>
  <c r="K276" i="15"/>
  <c r="L276" i="15"/>
  <c r="K280" i="15"/>
  <c r="L280" i="15"/>
  <c r="K284" i="15"/>
  <c r="L284" i="15"/>
  <c r="K288" i="15"/>
  <c r="L288" i="15"/>
  <c r="K286" i="15"/>
  <c r="L286" i="15"/>
  <c r="K277" i="15"/>
  <c r="L277" i="15"/>
  <c r="K281" i="15"/>
  <c r="L281" i="15"/>
  <c r="K285" i="15"/>
  <c r="L285" i="15"/>
  <c r="K289" i="15"/>
  <c r="L289" i="15"/>
  <c r="K290" i="15"/>
  <c r="L290" i="15"/>
  <c r="K264" i="15"/>
  <c r="K265" i="15"/>
  <c r="K266" i="15"/>
  <c r="K267" i="15"/>
  <c r="K268" i="15"/>
  <c r="K269" i="15"/>
  <c r="K270" i="15"/>
  <c r="K271" i="15"/>
  <c r="K272" i="15"/>
  <c r="K273" i="15"/>
  <c r="K250" i="15"/>
  <c r="L250" i="15"/>
  <c r="K259" i="15"/>
  <c r="L259" i="15"/>
  <c r="K247" i="15"/>
  <c r="L247" i="15"/>
  <c r="K244" i="15"/>
  <c r="L244" i="15"/>
  <c r="K248" i="15"/>
  <c r="L248" i="15"/>
  <c r="K252" i="15"/>
  <c r="L252" i="15"/>
  <c r="K261" i="15"/>
  <c r="L261" i="15"/>
  <c r="K246" i="15"/>
  <c r="L246" i="15"/>
  <c r="K254" i="15"/>
  <c r="L254" i="15"/>
  <c r="K263" i="15"/>
  <c r="L263" i="15"/>
  <c r="K243" i="15"/>
  <c r="L243" i="15"/>
  <c r="K251" i="15"/>
  <c r="L251" i="15"/>
  <c r="K260" i="15"/>
  <c r="L260" i="15"/>
  <c r="K245" i="15"/>
  <c r="L245" i="15"/>
  <c r="K249" i="15"/>
  <c r="L249" i="15"/>
  <c r="K253" i="15"/>
  <c r="L253" i="15"/>
  <c r="K262" i="15"/>
  <c r="L262" i="15"/>
  <c r="L240" i="15"/>
  <c r="L256" i="15"/>
  <c r="L257" i="15"/>
  <c r="K224" i="15"/>
  <c r="L224" i="15"/>
  <c r="K220" i="15"/>
  <c r="L220" i="15"/>
  <c r="K225" i="15"/>
  <c r="L225" i="15"/>
  <c r="K222" i="15"/>
  <c r="L222" i="15"/>
  <c r="K226" i="15"/>
  <c r="L226" i="15"/>
  <c r="K219" i="15"/>
  <c r="L219" i="15"/>
  <c r="K223" i="15"/>
  <c r="L223" i="15"/>
  <c r="K228" i="15"/>
  <c r="K230" i="15"/>
  <c r="K231" i="15"/>
  <c r="K232" i="15"/>
  <c r="K233" i="15"/>
  <c r="K234" i="15"/>
  <c r="K235" i="15"/>
  <c r="K236" i="15"/>
  <c r="K167" i="15"/>
  <c r="L167" i="15"/>
  <c r="K176" i="15"/>
  <c r="L176" i="15"/>
  <c r="K184" i="15"/>
  <c r="L184" i="15"/>
  <c r="K193" i="15"/>
  <c r="L193" i="15"/>
  <c r="K199" i="15"/>
  <c r="L199" i="15"/>
  <c r="K211" i="15"/>
  <c r="L211" i="15"/>
  <c r="K215" i="15"/>
  <c r="L215" i="15"/>
  <c r="K168" i="15"/>
  <c r="L168" i="15"/>
  <c r="K173" i="15"/>
  <c r="L173" i="15"/>
  <c r="K177" i="15"/>
  <c r="L177" i="15"/>
  <c r="K181" i="15"/>
  <c r="L181" i="15"/>
  <c r="K185" i="15"/>
  <c r="L185" i="15"/>
  <c r="K190" i="15"/>
  <c r="L190" i="15"/>
  <c r="K195" i="15"/>
  <c r="L195" i="15"/>
  <c r="K200" i="15"/>
  <c r="L200" i="15"/>
  <c r="K204" i="15"/>
  <c r="L204" i="15"/>
  <c r="K208" i="15"/>
  <c r="L208" i="15"/>
  <c r="K212" i="15"/>
  <c r="L212" i="15"/>
  <c r="K216" i="15"/>
  <c r="L216" i="15"/>
  <c r="K203" i="15"/>
  <c r="L203" i="15"/>
  <c r="K169" i="15"/>
  <c r="L169" i="15"/>
  <c r="K174" i="15"/>
  <c r="L174" i="15"/>
  <c r="K178" i="15"/>
  <c r="L178" i="15"/>
  <c r="K182" i="15"/>
  <c r="L182" i="15"/>
  <c r="K186" i="15"/>
  <c r="L186" i="15"/>
  <c r="K191" i="15"/>
  <c r="L191" i="15"/>
  <c r="K197" i="15"/>
  <c r="L197" i="15"/>
  <c r="K201" i="15"/>
  <c r="L201" i="15"/>
  <c r="K205" i="15"/>
  <c r="L205" i="15"/>
  <c r="K209" i="15"/>
  <c r="L209" i="15"/>
  <c r="K213" i="15"/>
  <c r="L213" i="15"/>
  <c r="K172" i="15"/>
  <c r="L172" i="15"/>
  <c r="K180" i="15"/>
  <c r="L180" i="15"/>
  <c r="K189" i="15"/>
  <c r="L189" i="15"/>
  <c r="K207" i="15"/>
  <c r="L207" i="15"/>
  <c r="K166" i="15"/>
  <c r="L166" i="15"/>
  <c r="K170" i="15"/>
  <c r="L170" i="15"/>
  <c r="K175" i="15"/>
  <c r="L175" i="15"/>
  <c r="K179" i="15"/>
  <c r="L179" i="15"/>
  <c r="K183" i="15"/>
  <c r="L183" i="15"/>
  <c r="K187" i="15"/>
  <c r="L187" i="15"/>
  <c r="K192" i="15"/>
  <c r="L192" i="15"/>
  <c r="K198" i="15"/>
  <c r="L198" i="15"/>
  <c r="K202" i="15"/>
  <c r="L202" i="15"/>
  <c r="K206" i="15"/>
  <c r="L206" i="15"/>
  <c r="K210" i="15"/>
  <c r="L210" i="15"/>
  <c r="K214" i="15"/>
  <c r="L214" i="15"/>
  <c r="K126" i="15"/>
  <c r="L126" i="15"/>
  <c r="K165" i="15"/>
  <c r="L165" i="15"/>
  <c r="K123" i="15"/>
  <c r="L123" i="15"/>
  <c r="K127" i="15"/>
  <c r="L127" i="15"/>
  <c r="K140" i="15"/>
  <c r="L140" i="15"/>
  <c r="K144" i="15"/>
  <c r="L144" i="15"/>
  <c r="K148" i="15"/>
  <c r="L148" i="15"/>
  <c r="K122" i="15"/>
  <c r="L122" i="15"/>
  <c r="K143" i="15"/>
  <c r="L143" i="15"/>
  <c r="K147" i="15"/>
  <c r="L147" i="15"/>
  <c r="K124" i="15"/>
  <c r="L124" i="15"/>
  <c r="K141" i="15"/>
  <c r="L141" i="15"/>
  <c r="K145" i="15"/>
  <c r="L145" i="15"/>
  <c r="K121" i="15"/>
  <c r="L121" i="15"/>
  <c r="K125" i="15"/>
  <c r="L125" i="15"/>
  <c r="K142" i="15"/>
  <c r="L142" i="15"/>
  <c r="K146" i="15"/>
  <c r="L146" i="15"/>
  <c r="K164" i="15"/>
  <c r="L164" i="15"/>
  <c r="K129" i="15"/>
  <c r="K130" i="15"/>
  <c r="K131" i="15"/>
  <c r="K132" i="15"/>
  <c r="K133" i="15"/>
  <c r="K134" i="15"/>
  <c r="K135" i="15"/>
  <c r="K136" i="15"/>
  <c r="K137" i="15"/>
  <c r="K138" i="15"/>
  <c r="K150" i="15"/>
  <c r="K151" i="15"/>
  <c r="K152" i="15"/>
  <c r="K153" i="15"/>
  <c r="K154" i="15"/>
  <c r="K155" i="15"/>
  <c r="K160" i="15"/>
  <c r="K161" i="15"/>
  <c r="K162" i="15"/>
  <c r="K112" i="15"/>
  <c r="L112" i="15"/>
  <c r="K104" i="15"/>
  <c r="L104" i="15"/>
  <c r="K113" i="15"/>
  <c r="L113" i="15"/>
  <c r="K117" i="15"/>
  <c r="L117" i="15"/>
  <c r="K116" i="15"/>
  <c r="L116" i="15"/>
  <c r="K105" i="15"/>
  <c r="L105" i="15"/>
  <c r="K110" i="15"/>
  <c r="L110" i="15"/>
  <c r="K114" i="15"/>
  <c r="L114" i="15"/>
  <c r="K118" i="15"/>
  <c r="L118" i="15"/>
  <c r="K120" i="15"/>
  <c r="L120" i="15"/>
  <c r="K111" i="15"/>
  <c r="L111" i="15"/>
  <c r="K115" i="15"/>
  <c r="L115" i="15"/>
  <c r="K119" i="15"/>
  <c r="L119" i="15"/>
  <c r="K107" i="15"/>
  <c r="K108" i="15"/>
  <c r="K81" i="15"/>
  <c r="L81" i="15"/>
  <c r="K103" i="15"/>
  <c r="L103" i="15"/>
  <c r="K71" i="15"/>
  <c r="L71" i="15"/>
  <c r="K82" i="15"/>
  <c r="L82" i="15"/>
  <c r="K96" i="15"/>
  <c r="L96" i="15"/>
  <c r="K66" i="15"/>
  <c r="L66" i="15"/>
  <c r="K72" i="15"/>
  <c r="L72" i="15"/>
  <c r="K97" i="15"/>
  <c r="L97" i="15"/>
  <c r="K101" i="15"/>
  <c r="L101" i="15"/>
  <c r="K64" i="15"/>
  <c r="L64" i="15"/>
  <c r="K74" i="15"/>
  <c r="L74" i="15"/>
  <c r="K95" i="15"/>
  <c r="L95" i="15"/>
  <c r="K99" i="15"/>
  <c r="L99" i="15"/>
  <c r="K65" i="15"/>
  <c r="L65" i="15"/>
  <c r="K100" i="15"/>
  <c r="L100" i="15"/>
  <c r="K63" i="15"/>
  <c r="L63" i="15"/>
  <c r="K73" i="15"/>
  <c r="L73" i="15"/>
  <c r="K79" i="15"/>
  <c r="L79" i="15"/>
  <c r="K94" i="15"/>
  <c r="L94" i="15"/>
  <c r="K98" i="15"/>
  <c r="L98" i="15"/>
  <c r="K102" i="15"/>
  <c r="L102" i="15"/>
  <c r="K85" i="15"/>
  <c r="K92" i="15"/>
  <c r="L86" i="15"/>
  <c r="K17" i="15"/>
  <c r="L17" i="15"/>
  <c r="K43" i="15"/>
  <c r="L43" i="15"/>
  <c r="K54" i="15"/>
  <c r="L54" i="15"/>
  <c r="K62" i="15"/>
  <c r="L62" i="15"/>
  <c r="L27" i="15"/>
  <c r="K27" i="15"/>
  <c r="K30" i="15"/>
  <c r="L30" i="15"/>
  <c r="K44" i="15"/>
  <c r="L44" i="15"/>
  <c r="K55" i="15"/>
  <c r="L55" i="15"/>
  <c r="L28" i="15"/>
  <c r="K28" i="15"/>
  <c r="K31" i="15"/>
  <c r="L31" i="15"/>
  <c r="K45" i="15"/>
  <c r="L45" i="15"/>
  <c r="K51" i="15"/>
  <c r="L51" i="15"/>
  <c r="K56" i="15"/>
  <c r="L56" i="15"/>
  <c r="K60" i="15"/>
  <c r="L60" i="15"/>
  <c r="K33" i="15"/>
  <c r="L33" i="15"/>
  <c r="K49" i="15"/>
  <c r="L49" i="15"/>
  <c r="K58" i="15"/>
  <c r="L58" i="15"/>
  <c r="K34" i="15"/>
  <c r="L34" i="15"/>
  <c r="K50" i="15"/>
  <c r="L50" i="15"/>
  <c r="K59" i="15"/>
  <c r="L59" i="15"/>
  <c r="K35" i="15"/>
  <c r="L35" i="15"/>
  <c r="L29" i="15"/>
  <c r="K29" i="15"/>
  <c r="K32" i="15"/>
  <c r="L32" i="15"/>
  <c r="K42" i="15"/>
  <c r="L42" i="15"/>
  <c r="K46" i="15"/>
  <c r="L46" i="15"/>
  <c r="K52" i="15"/>
  <c r="L52" i="15"/>
  <c r="K57" i="15"/>
  <c r="L57" i="15"/>
  <c r="K61" i="15"/>
  <c r="L61" i="15"/>
  <c r="L9" i="15"/>
  <c r="K9" i="15"/>
  <c r="K26" i="15"/>
  <c r="L26" i="15"/>
  <c r="K18" i="15"/>
  <c r="L18" i="15"/>
  <c r="K21" i="15"/>
  <c r="L21" i="15"/>
  <c r="L24" i="15"/>
  <c r="K24" i="15"/>
  <c r="L3" i="15"/>
  <c r="K3" i="15"/>
  <c r="K20" i="15"/>
  <c r="L20" i="15"/>
  <c r="K4" i="15"/>
  <c r="L4" i="15"/>
  <c r="L5" i="15"/>
  <c r="K5" i="15"/>
  <c r="K8" i="15"/>
  <c r="L8" i="15"/>
  <c r="K25" i="15"/>
  <c r="L25" i="15"/>
  <c r="K10" i="15"/>
  <c r="K23" i="15"/>
  <c r="I83" i="6" l="1"/>
  <c r="J83" i="6" s="1"/>
  <c r="I80" i="6"/>
  <c r="J80" i="6" s="1"/>
  <c r="I53" i="6"/>
  <c r="J53" i="6" s="1"/>
  <c r="I91" i="6"/>
  <c r="J91" i="6" s="1"/>
  <c r="I90" i="6"/>
  <c r="J90" i="6" s="1"/>
  <c r="I89" i="6"/>
  <c r="J89" i="6" s="1"/>
  <c r="I88" i="6"/>
  <c r="J88" i="6" s="1"/>
  <c r="I87" i="6"/>
  <c r="J87" i="6" s="1"/>
  <c r="I160" i="6"/>
  <c r="J160" i="6" s="1"/>
  <c r="I159" i="6"/>
  <c r="J159" i="6" s="1"/>
  <c r="I158" i="6"/>
  <c r="J158" i="6" s="1"/>
  <c r="I157" i="6"/>
  <c r="J157" i="6" s="1"/>
  <c r="I156" i="6"/>
  <c r="J156" i="6" s="1"/>
  <c r="I48" i="6"/>
  <c r="J48" i="6" s="1"/>
  <c r="I47" i="6"/>
  <c r="J47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22" i="6"/>
  <c r="J22" i="6" s="1"/>
  <c r="I13" i="6"/>
  <c r="J13" i="6" s="1"/>
  <c r="L13" i="6" s="1"/>
  <c r="I12" i="6"/>
  <c r="J12" i="6" s="1"/>
  <c r="L12" i="6" s="1"/>
  <c r="I11" i="6"/>
  <c r="J11" i="6" s="1"/>
  <c r="L11" i="6" s="1"/>
  <c r="I161" i="6"/>
  <c r="J161" i="6" s="1"/>
  <c r="I155" i="6"/>
  <c r="J155" i="6" s="1"/>
  <c r="I154" i="6"/>
  <c r="J154" i="6" s="1"/>
  <c r="I153" i="6"/>
  <c r="J153" i="6" s="1"/>
  <c r="I152" i="6"/>
  <c r="J152" i="6" s="1"/>
  <c r="I151" i="6"/>
  <c r="J151" i="6" s="1"/>
  <c r="I150" i="6"/>
  <c r="J150" i="6" s="1"/>
  <c r="I149" i="6"/>
  <c r="J149" i="6" s="1"/>
  <c r="I148" i="6"/>
  <c r="J148" i="6" s="1"/>
  <c r="L148" i="6" s="1"/>
  <c r="I147" i="6"/>
  <c r="J147" i="6" s="1"/>
  <c r="L147" i="6" s="1"/>
  <c r="I146" i="6"/>
  <c r="J146" i="6" s="1"/>
  <c r="L146" i="6" s="1"/>
  <c r="I145" i="6"/>
  <c r="J145" i="6" s="1"/>
  <c r="L145" i="6" s="1"/>
  <c r="I144" i="6"/>
  <c r="J144" i="6" s="1"/>
  <c r="L144" i="6" s="1"/>
  <c r="I143" i="6"/>
  <c r="J143" i="6" s="1"/>
  <c r="L143" i="6" s="1"/>
  <c r="I142" i="6"/>
  <c r="J142" i="6" s="1"/>
  <c r="L142" i="6" s="1"/>
  <c r="I141" i="6"/>
  <c r="J141" i="6" s="1"/>
  <c r="L141" i="6" s="1"/>
  <c r="I140" i="6"/>
  <c r="J140" i="6" s="1"/>
  <c r="L140" i="6" s="1"/>
  <c r="I139" i="6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 s="1"/>
  <c r="I132" i="6"/>
  <c r="J132" i="6" s="1"/>
  <c r="I131" i="6"/>
  <c r="J131" i="6" s="1"/>
  <c r="I130" i="6"/>
  <c r="J130" i="6" s="1"/>
  <c r="I129" i="6"/>
  <c r="J129" i="6" s="1"/>
  <c r="I128" i="6"/>
  <c r="J128" i="6" s="1"/>
  <c r="I127" i="6"/>
  <c r="J127" i="6" s="1"/>
  <c r="L127" i="6" s="1"/>
  <c r="I126" i="6"/>
  <c r="J126" i="6" s="1"/>
  <c r="L126" i="6" s="1"/>
  <c r="I125" i="6"/>
  <c r="J125" i="6" s="1"/>
  <c r="L125" i="6" s="1"/>
  <c r="I124" i="6"/>
  <c r="J124" i="6" s="1"/>
  <c r="L124" i="6" s="1"/>
  <c r="I123" i="6"/>
  <c r="J123" i="6" s="1"/>
  <c r="L123" i="6" s="1"/>
  <c r="I122" i="6"/>
  <c r="J122" i="6" s="1"/>
  <c r="L122" i="6" s="1"/>
  <c r="I121" i="6"/>
  <c r="J121" i="6" s="1"/>
  <c r="L121" i="6" s="1"/>
  <c r="I120" i="6"/>
  <c r="J120" i="6" s="1"/>
  <c r="I119" i="6"/>
  <c r="J119" i="6" s="1"/>
  <c r="I118" i="6"/>
  <c r="J118" i="6" s="1"/>
  <c r="I117" i="6"/>
  <c r="J117" i="6" s="1"/>
  <c r="I116" i="6"/>
  <c r="J116" i="6" s="1"/>
  <c r="I115" i="6"/>
  <c r="J115" i="6" s="1"/>
  <c r="I114" i="6"/>
  <c r="J114" i="6" s="1"/>
  <c r="I113" i="6"/>
  <c r="J113" i="6" s="1"/>
  <c r="I112" i="6"/>
  <c r="J112" i="6" s="1"/>
  <c r="I111" i="6"/>
  <c r="J111" i="6" s="1"/>
  <c r="I110" i="6"/>
  <c r="J110" i="6" s="1"/>
  <c r="I109" i="6"/>
  <c r="J109" i="6" s="1"/>
  <c r="I108" i="6"/>
  <c r="J108" i="6" s="1"/>
  <c r="I107" i="6"/>
  <c r="J107" i="6" s="1"/>
  <c r="I106" i="6"/>
  <c r="J106" i="6" s="1"/>
  <c r="I105" i="6"/>
  <c r="J105" i="6" s="1"/>
  <c r="I104" i="6"/>
  <c r="J104" i="6" s="1"/>
  <c r="I103" i="6"/>
  <c r="J103" i="6" s="1"/>
  <c r="L103" i="6" s="1"/>
  <c r="I102" i="6"/>
  <c r="J102" i="6" s="1"/>
  <c r="I101" i="6"/>
  <c r="J101" i="6" s="1"/>
  <c r="I100" i="6"/>
  <c r="J100" i="6" s="1"/>
  <c r="I99" i="6"/>
  <c r="J99" i="6" s="1"/>
  <c r="L99" i="6" s="1"/>
  <c r="I98" i="6"/>
  <c r="J98" i="6" s="1"/>
  <c r="I97" i="6"/>
  <c r="J97" i="6" s="1"/>
  <c r="I96" i="6"/>
  <c r="J96" i="6" s="1"/>
  <c r="I95" i="6"/>
  <c r="J95" i="6" s="1"/>
  <c r="L95" i="6" s="1"/>
  <c r="I94" i="6"/>
  <c r="J94" i="6" s="1"/>
  <c r="I93" i="6"/>
  <c r="J93" i="6" s="1"/>
  <c r="I92" i="6"/>
  <c r="J92" i="6" s="1"/>
  <c r="I86" i="6"/>
  <c r="J86" i="6" s="1"/>
  <c r="I85" i="6"/>
  <c r="J85" i="6" s="1"/>
  <c r="I84" i="6"/>
  <c r="J84" i="6" s="1"/>
  <c r="I82" i="6"/>
  <c r="J82" i="6" s="1"/>
  <c r="I81" i="6"/>
  <c r="J81" i="6" s="1"/>
  <c r="I79" i="6"/>
  <c r="J79" i="6" s="1"/>
  <c r="K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L72" i="6" s="1"/>
  <c r="I71" i="6"/>
  <c r="J71" i="6" s="1"/>
  <c r="K71" i="6" s="1"/>
  <c r="I70" i="6"/>
  <c r="J70" i="6" s="1"/>
  <c r="I69" i="6"/>
  <c r="J69" i="6" s="1"/>
  <c r="I68" i="6"/>
  <c r="J68" i="6" s="1"/>
  <c r="I67" i="6"/>
  <c r="J67" i="6" s="1"/>
  <c r="I66" i="6"/>
  <c r="J66" i="6" s="1"/>
  <c r="K66" i="6" s="1"/>
  <c r="I65" i="6"/>
  <c r="J65" i="6" s="1"/>
  <c r="K65" i="6" s="1"/>
  <c r="I64" i="6"/>
  <c r="J64" i="6" s="1"/>
  <c r="I63" i="6"/>
  <c r="J63" i="6" s="1"/>
  <c r="I62" i="6"/>
  <c r="J62" i="6" s="1"/>
  <c r="L62" i="6" s="1"/>
  <c r="I61" i="6"/>
  <c r="J61" i="6" s="1"/>
  <c r="I60" i="6"/>
  <c r="J60" i="6" s="1"/>
  <c r="I59" i="6"/>
  <c r="J59" i="6" s="1"/>
  <c r="I58" i="6"/>
  <c r="J58" i="6" s="1"/>
  <c r="L58" i="6" s="1"/>
  <c r="I57" i="6"/>
  <c r="J57" i="6" s="1"/>
  <c r="I56" i="6"/>
  <c r="J56" i="6" s="1"/>
  <c r="I55" i="6"/>
  <c r="J55" i="6" s="1"/>
  <c r="I54" i="6"/>
  <c r="J54" i="6" s="1"/>
  <c r="L54" i="6" s="1"/>
  <c r="I52" i="6"/>
  <c r="J52" i="6" s="1"/>
  <c r="I51" i="6"/>
  <c r="J51" i="6" s="1"/>
  <c r="K51" i="6" s="1"/>
  <c r="I50" i="6"/>
  <c r="J50" i="6" s="1"/>
  <c r="I49" i="6"/>
  <c r="J49" i="6" s="1"/>
  <c r="I46" i="6"/>
  <c r="J46" i="6" s="1"/>
  <c r="L46" i="6" s="1"/>
  <c r="I45" i="6"/>
  <c r="J45" i="6" s="1"/>
  <c r="K45" i="6" s="1"/>
  <c r="I44" i="6"/>
  <c r="J44" i="6" s="1"/>
  <c r="K44" i="6" s="1"/>
  <c r="I43" i="6"/>
  <c r="J43" i="6" s="1"/>
  <c r="K43" i="6" s="1"/>
  <c r="I42" i="6"/>
  <c r="J42" i="6" s="1"/>
  <c r="K42" i="6" s="1"/>
  <c r="I35" i="6"/>
  <c r="J35" i="6" s="1"/>
  <c r="I34" i="6"/>
  <c r="J34" i="6" s="1"/>
  <c r="I33" i="6"/>
  <c r="J33" i="6" s="1"/>
  <c r="L33" i="6" s="1"/>
  <c r="I32" i="6"/>
  <c r="J32" i="6" s="1"/>
  <c r="K32" i="6" s="1"/>
  <c r="I31" i="6"/>
  <c r="J31" i="6" s="1"/>
  <c r="I30" i="6"/>
  <c r="J30" i="6" s="1"/>
  <c r="M29" i="6"/>
  <c r="I29" i="6"/>
  <c r="J29" i="6" s="1"/>
  <c r="K29" i="6" s="1"/>
  <c r="I28" i="6"/>
  <c r="J28" i="6" s="1"/>
  <c r="I27" i="6"/>
  <c r="J27" i="6" s="1"/>
  <c r="I26" i="6"/>
  <c r="J26" i="6" s="1"/>
  <c r="L26" i="6" s="1"/>
  <c r="I25" i="6"/>
  <c r="J25" i="6" s="1"/>
  <c r="I24" i="6"/>
  <c r="J24" i="6" s="1"/>
  <c r="L24" i="6" s="1"/>
  <c r="I23" i="6"/>
  <c r="J23" i="6" s="1"/>
  <c r="I21" i="6"/>
  <c r="J21" i="6" s="1"/>
  <c r="L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0" i="6"/>
  <c r="J10" i="6" s="1"/>
  <c r="I9" i="6"/>
  <c r="J9" i="6" s="1"/>
  <c r="L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L3" i="6" s="1"/>
  <c r="L83" i="6" l="1"/>
  <c r="K83" i="6"/>
  <c r="L80" i="6"/>
  <c r="K80" i="6"/>
  <c r="L79" i="6"/>
  <c r="K121" i="6"/>
  <c r="K11" i="6"/>
  <c r="K13" i="6"/>
  <c r="K12" i="6"/>
  <c r="L53" i="6"/>
  <c r="K53" i="6"/>
  <c r="L88" i="6"/>
  <c r="K88" i="6"/>
  <c r="L89" i="6"/>
  <c r="K89" i="6"/>
  <c r="L90" i="6"/>
  <c r="K90" i="6"/>
  <c r="L87" i="6"/>
  <c r="K87" i="6"/>
  <c r="L91" i="6"/>
  <c r="K91" i="6"/>
  <c r="L158" i="6"/>
  <c r="K158" i="6"/>
  <c r="L159" i="6"/>
  <c r="K159" i="6"/>
  <c r="L156" i="6"/>
  <c r="K156" i="6"/>
  <c r="L160" i="6"/>
  <c r="K160" i="6"/>
  <c r="L157" i="6"/>
  <c r="K157" i="6"/>
  <c r="L48" i="6"/>
  <c r="K48" i="6"/>
  <c r="L47" i="6"/>
  <c r="K47" i="6"/>
  <c r="L41" i="6"/>
  <c r="K41" i="6"/>
  <c r="L40" i="6"/>
  <c r="K40" i="6"/>
  <c r="L39" i="6"/>
  <c r="K39" i="6"/>
  <c r="L38" i="6"/>
  <c r="K38" i="6"/>
  <c r="L37" i="6"/>
  <c r="K37" i="6"/>
  <c r="L36" i="6"/>
  <c r="K36" i="6"/>
  <c r="L22" i="6"/>
  <c r="K22" i="6"/>
  <c r="L130" i="6"/>
  <c r="K130" i="6"/>
  <c r="L134" i="6"/>
  <c r="K134" i="6"/>
  <c r="L138" i="6"/>
  <c r="K138" i="6"/>
  <c r="L153" i="6"/>
  <c r="K153" i="6"/>
  <c r="K123" i="6"/>
  <c r="K125" i="6"/>
  <c r="K127" i="6"/>
  <c r="L131" i="6"/>
  <c r="K131" i="6"/>
  <c r="L135" i="6"/>
  <c r="K135" i="6"/>
  <c r="K141" i="6"/>
  <c r="K143" i="6"/>
  <c r="K145" i="6"/>
  <c r="K147" i="6"/>
  <c r="L150" i="6"/>
  <c r="K150" i="6"/>
  <c r="L154" i="6"/>
  <c r="K154" i="6"/>
  <c r="L132" i="6"/>
  <c r="K132" i="6"/>
  <c r="L136" i="6"/>
  <c r="K136" i="6"/>
  <c r="L151" i="6"/>
  <c r="K151" i="6"/>
  <c r="L155" i="6"/>
  <c r="K155" i="6"/>
  <c r="K122" i="6"/>
  <c r="K124" i="6"/>
  <c r="K126" i="6"/>
  <c r="L129" i="6"/>
  <c r="K129" i="6"/>
  <c r="L133" i="6"/>
  <c r="K133" i="6"/>
  <c r="L137" i="6"/>
  <c r="K137" i="6"/>
  <c r="K140" i="6"/>
  <c r="K142" i="6"/>
  <c r="K144" i="6"/>
  <c r="K146" i="6"/>
  <c r="K148" i="6"/>
  <c r="L152" i="6"/>
  <c r="K152" i="6"/>
  <c r="L161" i="6"/>
  <c r="K161" i="6"/>
  <c r="L105" i="6"/>
  <c r="K105" i="6"/>
  <c r="L113" i="6"/>
  <c r="K113" i="6"/>
  <c r="L117" i="6"/>
  <c r="K117" i="6"/>
  <c r="L110" i="6"/>
  <c r="K110" i="6"/>
  <c r="L114" i="6"/>
  <c r="K114" i="6"/>
  <c r="L118" i="6"/>
  <c r="K118" i="6"/>
  <c r="L107" i="6"/>
  <c r="K107" i="6"/>
  <c r="L111" i="6"/>
  <c r="K111" i="6"/>
  <c r="L115" i="6"/>
  <c r="K115" i="6"/>
  <c r="L119" i="6"/>
  <c r="K119" i="6"/>
  <c r="L104" i="6"/>
  <c r="K104" i="6"/>
  <c r="L108" i="6"/>
  <c r="K108" i="6"/>
  <c r="L112" i="6"/>
  <c r="K112" i="6"/>
  <c r="L116" i="6"/>
  <c r="K116" i="6"/>
  <c r="L120" i="6"/>
  <c r="K120" i="6"/>
  <c r="L74" i="6"/>
  <c r="K74" i="6"/>
  <c r="L82" i="6"/>
  <c r="K82" i="6"/>
  <c r="L85" i="6"/>
  <c r="K85" i="6"/>
  <c r="L98" i="6"/>
  <c r="K98" i="6"/>
  <c r="K101" i="6"/>
  <c r="L101" i="6"/>
  <c r="L63" i="6"/>
  <c r="K63" i="6"/>
  <c r="L65" i="6"/>
  <c r="K72" i="6"/>
  <c r="L86" i="6"/>
  <c r="K86" i="6"/>
  <c r="L102" i="6"/>
  <c r="K102" i="6"/>
  <c r="L64" i="6"/>
  <c r="K64" i="6"/>
  <c r="L96" i="6"/>
  <c r="K96" i="6"/>
  <c r="L66" i="6"/>
  <c r="L71" i="6"/>
  <c r="L73" i="6"/>
  <c r="K73" i="6"/>
  <c r="L81" i="6"/>
  <c r="K81" i="6"/>
  <c r="L92" i="6"/>
  <c r="K92" i="6"/>
  <c r="L94" i="6"/>
  <c r="K94" i="6"/>
  <c r="K97" i="6"/>
  <c r="L97" i="6"/>
  <c r="L100" i="6"/>
  <c r="K100" i="6"/>
  <c r="K95" i="6"/>
  <c r="K99" i="6"/>
  <c r="K103" i="6"/>
  <c r="L42" i="6"/>
  <c r="L32" i="6"/>
  <c r="K46" i="6"/>
  <c r="L44" i="6"/>
  <c r="L30" i="6"/>
  <c r="K30" i="6"/>
  <c r="L34" i="6"/>
  <c r="K34" i="6"/>
  <c r="L57" i="6"/>
  <c r="K57" i="6"/>
  <c r="K60" i="6"/>
  <c r="L60" i="6"/>
  <c r="L27" i="6"/>
  <c r="K27" i="6"/>
  <c r="L29" i="6"/>
  <c r="L31" i="6"/>
  <c r="K31" i="6"/>
  <c r="L35" i="6"/>
  <c r="K35" i="6"/>
  <c r="L61" i="6"/>
  <c r="K61" i="6"/>
  <c r="L28" i="6"/>
  <c r="K28" i="6"/>
  <c r="K33" i="6"/>
  <c r="L43" i="6"/>
  <c r="L45" i="6"/>
  <c r="L49" i="6"/>
  <c r="K49" i="6"/>
  <c r="L51" i="6"/>
  <c r="L55" i="6"/>
  <c r="K55" i="6"/>
  <c r="L50" i="6"/>
  <c r="K50" i="6"/>
  <c r="L52" i="6"/>
  <c r="K52" i="6"/>
  <c r="K56" i="6"/>
  <c r="L56" i="6"/>
  <c r="L59" i="6"/>
  <c r="K59" i="6"/>
  <c r="K54" i="6"/>
  <c r="K58" i="6"/>
  <c r="K62" i="6"/>
  <c r="K5" i="6"/>
  <c r="L5" i="6"/>
  <c r="K8" i="6"/>
  <c r="L8" i="6"/>
  <c r="L17" i="6"/>
  <c r="K17" i="6"/>
  <c r="L20" i="6"/>
  <c r="K20" i="6"/>
  <c r="K23" i="6"/>
  <c r="L23" i="6"/>
  <c r="K18" i="6"/>
  <c r="L18" i="6"/>
  <c r="L4" i="6"/>
  <c r="K4" i="6"/>
  <c r="K10" i="6"/>
  <c r="L10" i="6"/>
  <c r="K25" i="6"/>
  <c r="L25" i="6"/>
  <c r="K3" i="6"/>
  <c r="K9" i="6"/>
  <c r="K21" i="6"/>
  <c r="K24" i="6"/>
  <c r="K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</authors>
  <commentList>
    <comment ref="M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C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ANDINA</t>
        </r>
      </text>
    </comment>
    <comment ref="M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M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C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31/05/24 pagaran detraccion</t>
        </r>
      </text>
    </comment>
    <comment ref="M3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81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G9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9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G9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99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Q9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G10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G101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EL PDF CONSIDERA TC DEL 26/03/24
3.727</t>
        </r>
      </text>
    </comment>
    <comment ref="M102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J10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FIGURA UN ABONO DE 118 EN BCP $</t>
        </r>
      </text>
    </comment>
    <comment ref="M12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50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AUROCO</author>
    <author>auroco-pc2</author>
    <author>virginia corine alarcon ulloa</author>
  </authors>
  <commentList>
    <comment ref="M8" authorId="0" shapeId="0" xr:uid="{D1F2C1AB-6659-4709-AB5F-BAC8D60307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" authorId="0" shapeId="0" xr:uid="{ED2C8DB6-47BD-44E7-BB6E-B357A75FBDB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" authorId="0" shapeId="0" xr:uid="{438F6E2D-A77F-4E8B-A5A5-A963D7B293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" authorId="0" shapeId="0" xr:uid="{143F8721-06DF-4B5C-8E67-2A1764889BB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EMAIL AVISO FINANZAS AGROVET</t>
        </r>
      </text>
    </comment>
    <comment ref="M13" authorId="0" shapeId="0" xr:uid="{962C212C-E8D3-4094-B91C-14BC5F6DC51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" authorId="0" shapeId="0" xr:uid="{1F13AB68-6F29-49E8-A66E-F5D8EEAB4D4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5" authorId="0" shapeId="0" xr:uid="{4562CDAA-9D8F-4FEC-BF6D-134967A479F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6" authorId="0" shapeId="0" xr:uid="{70EAD531-2181-4C9C-B84A-1DE12A91AC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" authorId="0" shapeId="0" xr:uid="{84FFD904-457B-4CD7-B1D4-B9488D31C6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CONSTANCIA</t>
        </r>
      </text>
    </comment>
    <comment ref="O20" authorId="0" shapeId="0" xr:uid="{5A469B33-C37F-4F31-A453-1E7B0B793F2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21" authorId="0" shapeId="0" xr:uid="{0D2886D2-925E-4729-A38C-4746CE27F22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3" authorId="0" shapeId="0" xr:uid="{5CD540DE-F1B0-4B02-A6B0-8C23A5347F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TRANSFERENDIA</t>
        </r>
      </text>
    </comment>
    <comment ref="M24" authorId="0" shapeId="0" xr:uid="{69CA188A-80A4-42DB-8480-DE5E2E7F281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25" authorId="0" shapeId="0" xr:uid="{026370B0-4068-4733-9AB2-9F7E1CBD937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
F002-3937</t>
        </r>
      </text>
    </comment>
    <comment ref="Q25" authorId="0" shapeId="0" xr:uid="{E824B2A3-E4BA-41AD-BC19-3F5DE1DC15E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29/08/24 SE EXTORNARA
NUEVO PAGO 1937 29/08/24</t>
        </r>
      </text>
    </comment>
    <comment ref="M26" authorId="0" shapeId="0" xr:uid="{FADADD07-42F8-4C45-BA7C-C4DF54BF539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8" authorId="0" shapeId="0" xr:uid="{1E149BA9-8712-4DE9-BA4C-03A85CEBB9D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29" authorId="0" shapeId="0" xr:uid="{A87D18E9-2EB8-4CC7-9E5E-7A5749D2E6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monto depositado en soles 15,741</t>
        </r>
      </text>
    </comment>
    <comment ref="Q29" authorId="0" shapeId="0" xr:uid="{3E607F68-61EE-426A-AB51-3CC2A0D7FA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30" authorId="0" shapeId="0" xr:uid="{8421E3B2-FEDF-4A60-9DD7-A323778D693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31" authorId="0" shapeId="0" xr:uid="{205313BD-9B06-4C2D-8FBA-EC8FD6798B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
US$ 42,521.31 ( pago de dos facturas)</t>
        </r>
      </text>
    </comment>
    <comment ref="M34" authorId="0" shapeId="0" xr:uid="{CBE939B6-8F8A-4D92-A660-77A211C5B9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45" authorId="0" shapeId="0" xr:uid="{FC380638-997E-4397-B19D-0EB460631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ANULADO POR ERROR, SE EMITE NUEVA FACTURA Y SE DIO AVISO</t>
        </r>
      </text>
    </comment>
    <comment ref="M49" authorId="0" shapeId="0" xr:uid="{D248E225-6203-4700-B2F9-A264FA80D7C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0" authorId="0" shapeId="0" xr:uid="{B082D31D-6C2E-4959-80A6-664BD23013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55" authorId="0" shapeId="0" xr:uid="{3B854FBE-CFC6-4E86-A134-FC264B1DF63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55" authorId="0" shapeId="0" xr:uid="{0311B201-1EF4-4AC7-8694-AB54DE5AF0A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56" authorId="0" shapeId="0" xr:uid="{2B14DF56-344B-417F-AF00-7DBC2854898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R61" authorId="0" shapeId="0" xr:uid="{C1FF4A15-D703-469B-A39F-E3EBB251329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LA FACTURA QUE ANULARON POR ERROR TRASPASARON EL PAGO A LA NUEVA FACTURA.
MODIFICACION EN SUNAT</t>
        </r>
      </text>
    </comment>
    <comment ref="M71" authorId="0" shapeId="0" xr:uid="{BF2A1B2A-C7E6-4DED-82F6-CFD3BD246AE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71" authorId="0" shapeId="0" xr:uid="{43DA4183-F9B8-435A-A7DA-FF6E81B961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aurodetraccion</t>
        </r>
      </text>
    </comment>
    <comment ref="M72" authorId="0" shapeId="0" xr:uid="{958DCF71-86E7-4A38-AF05-576EED32DFC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73" authorId="0" shapeId="0" xr:uid="{3B05DAA8-BAD9-4EE4-A1C1-A311454543A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4" authorId="0" shapeId="0" xr:uid="{B5D64DB7-04C9-4DDA-827A-FFC09482A3A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5" authorId="0" shapeId="0" xr:uid="{3C14F6CA-AB71-45C1-A76D-B3CC7D5D9B6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6" authorId="0" shapeId="0" xr:uid="{EAB8A603-BD2B-43F0-9591-E2CD9DBD5D8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7" authorId="0" shapeId="0" xr:uid="{D2324C77-DDD8-4D82-A6A0-BCCA4678EC2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78" authorId="0" shapeId="0" xr:uid="{0B049555-7FFF-4D91-8E4E-7A8BEDD50B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M81" authorId="0" shapeId="0" xr:uid="{7961E248-2F08-4D41-A369-BCEC357E4AA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81" authorId="0" shapeId="0" xr:uid="{73B44AAD-A3AC-43ED-B3BC-9589E98C977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82" authorId="0" shapeId="0" xr:uid="{BF7CDFF9-A275-48C6-8A1E-88F132CC70C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DEPOSITADO $ 10000</t>
        </r>
      </text>
    </comment>
    <comment ref="M87" authorId="0" shapeId="0" xr:uid="{12938B1F-D62E-4E30-A4B6-64D55352E84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8" authorId="0" shapeId="0" xr:uid="{BD2941DC-79FD-4B19-A355-545944EC53B5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89" authorId="0" shapeId="0" xr:uid="{B1FDCE3F-B933-4B26-90D3-13E1A4C30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0" authorId="0" shapeId="0" xr:uid="{29C2271F-889C-40E5-A37B-645BC08CB03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BAUCHER</t>
        </r>
      </text>
    </comment>
    <comment ref="M97" authorId="0" shapeId="0" xr:uid="{1D6CB46E-95F9-4B7F-B38B-A5E3D70A2B7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PAGOS AGROVET</t>
        </r>
      </text>
    </comment>
    <comment ref="M98" authorId="0" shapeId="0" xr:uid="{2FFD2D0E-CE8D-4B41-BE23-9B17CB7DCB4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99" authorId="0" shapeId="0" xr:uid="{2185A16F-4DFC-4E3D-9299-B3022DADE30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99" authorId="0" shapeId="0" xr:uid="{3808CCF2-FF95-44A9-9A5E-62F0D7D139E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0" authorId="0" shapeId="0" xr:uid="{212CD222-8157-472D-885C-AB8D01E55C2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LETRA
</t>
        </r>
      </text>
    </comment>
    <comment ref="Q100" authorId="0" shapeId="0" xr:uid="{E77B01D1-BB33-45F7-8508-91BDC4865B6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1" authorId="0" shapeId="0" xr:uid="{E788FA51-CE8D-42D6-94F9-3AB2791AC05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2" authorId="0" shapeId="0" xr:uid="{03308AA8-545F-40D6-9157-6C43AE8F88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3" authorId="0" shapeId="0" xr:uid="{A4C2E021-1365-40A7-944A-A3E6B41430C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03" authorId="0" shapeId="0" xr:uid="{A968933A-0157-4A10-809D-31DA5CC9451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05" authorId="0" shapeId="0" xr:uid="{27137835-BE12-45FA-9056-66E09FF6B4B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06" authorId="0" shapeId="0" xr:uid="{E1B7BA3D-F68A-4264-95E5-785B830B7BA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840.51 importe total depositado</t>
        </r>
      </text>
    </comment>
    <comment ref="Q107" authorId="0" shapeId="0" xr:uid="{C766A749-0A4E-456B-95E6-371F5F128A6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08" authorId="0" shapeId="0" xr:uid="{73E0B43D-AFAF-41C4-8815-49BBDADCFD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10" authorId="0" shapeId="0" xr:uid="{EC9917E5-C676-4CDC-AA47-E9B9EA59674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12" authorId="0" shapeId="0" xr:uid="{5FB5DA65-45F3-472E-A2F6-E802F80A7F6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O114" authorId="0" shapeId="0" xr:uid="{177B6E31-222F-49CA-8502-C6DE2C1B092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5" authorId="0" shapeId="0" xr:uid="{4A9181D4-78B1-4B9A-BDB5-6A77399633F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6" authorId="0" shapeId="0" xr:uid="{426D2A12-6EB6-45D2-9CFF-B8D1FE2A57A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O117" authorId="0" shapeId="0" xr:uid="{D3520A8E-999F-4075-9ADF-7EDB4C214BB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F001-13755
F001-13756</t>
        </r>
      </text>
    </comment>
    <comment ref="M118" authorId="0" shapeId="0" xr:uid="{EF6DF987-7855-42FE-BDF3-981DFEAE52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AVISO DE AGROVET</t>
        </r>
      </text>
    </comment>
    <comment ref="M120" authorId="0" shapeId="0" xr:uid="{BF42696B-125C-4247-AA99-F082388BEF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1" authorId="0" shapeId="0" xr:uid="{58B7B0D5-5BF1-43DE-856A-F497E1E4B9B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23" authorId="0" shapeId="0" xr:uid="{63C540B6-ED6B-4763-93EA-978CA8D5B5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26" authorId="0" shapeId="0" xr:uid="{FD47B631-95C0-460D-9401-67D14FB405E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27" authorId="0" shapeId="0" xr:uid="{200346F5-F332-400A-8903-2B7EA79507F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2" authorId="0" shapeId="0" xr:uid="{FE05AC06-6A15-4977-96A9-12F0D7F1CF1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33" authorId="0" shapeId="0" xr:uid="{E2322923-6809-4017-BD75-1A85410ABD1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37" authorId="0" shapeId="0" xr:uid="{8B167B52-C68E-42F1-B980-5D78EA0DF12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2" authorId="0" shapeId="0" xr:uid="{708CB760-D215-4319-B12D-EDA63B29278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43" authorId="0" shapeId="0" xr:uid="{4C7F01FF-F870-4B8C-87D2-774BD6B5900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4" authorId="0" shapeId="0" xr:uid="{B5BC2BD4-FCEF-4D6D-B1C7-00B7AFB2456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47" authorId="0" shapeId="0" xr:uid="{E2B01D47-A6FF-4F16-8055-F851DFA5BC2A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47" authorId="0" shapeId="0" xr:uid="{2559C319-AD60-4392-963F-D999F6B257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48" authorId="0" shapeId="0" xr:uid="{351E0B0A-F86C-489D-AEF3-B4AB1C80330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49" authorId="0" shapeId="0" xr:uid="{8EE78480-5C84-4231-8CB8-8C50177AE9F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50" authorId="0" shapeId="0" xr:uid="{AE497903-3D0C-4006-86F3-ACC0A0B5B2F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50" authorId="0" shapeId="0" xr:uid="{FAA83766-42A2-424E-B95C-20750ACA919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
</t>
        </r>
      </text>
    </comment>
    <comment ref="Q152" authorId="0" shapeId="0" xr:uid="{6F0C410D-DAF4-4D23-B704-65E4C6AA7D7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0" authorId="0" shapeId="0" xr:uid="{F879C0A1-D2B2-417E-B9B8-07358E4E5F9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66" authorId="0" shapeId="0" xr:uid="{72E05B97-6A9B-488E-A36E-0374ABAC7E1E}">
      <text>
        <r>
          <rPr>
            <b/>
            <sz val="9"/>
            <color indexed="81"/>
            <rFont val="Tahoma"/>
            <family val="2"/>
          </rPr>
          <t xml:space="preserve">AUROCO:
</t>
        </r>
        <r>
          <rPr>
            <sz val="9"/>
            <color indexed="81"/>
            <rFont val="Tahoma"/>
            <family val="2"/>
          </rPr>
          <t>AUTODETRACCION</t>
        </r>
      </text>
    </comment>
    <comment ref="M169" authorId="0" shapeId="0" xr:uid="{6649E03C-C987-4072-89F4-B76EDC1BE29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C170" authorId="0" shapeId="0" xr:uid="{9F450DE3-FBC6-4749-BCD6-188A33FE3E8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E001-193 NOTA DE CREDITO DSCTO</t>
        </r>
      </text>
    </comment>
    <comment ref="H170" authorId="0" shapeId="0" xr:uid="{18C36188-98E2-467A-A81C-41893E03818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SE MODIFICA IMPORTE POR REDUCCION DE LA FACTURA CON NOTA DE CREDITO</t>
        </r>
      </text>
    </comment>
    <comment ref="M170" authorId="0" shapeId="0" xr:uid="{12137045-0B82-4117-AD38-4DD05940B61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IMPORTE TOTAL ABONADO $84604.03
EL SALDO SERA PARA E001-1780</t>
        </r>
      </text>
    </comment>
    <comment ref="M174" authorId="0" shapeId="0" xr:uid="{D7CD0BEC-125E-4548-8427-AB691417E06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77" authorId="0" shapeId="0" xr:uid="{09BF07A2-40B9-4D3D-BA34-7FF06B7D5D35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178" authorId="0" shapeId="0" xr:uid="{B26476DE-5E7D-436D-B99A-BBF5437DEFC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179" authorId="0" shapeId="0" xr:uid="{D3695D45-1CF9-4EDB-A0A9-CB626705C66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181" authorId="0" shapeId="0" xr:uid="{C25AFF22-0826-47C9-9DF8-D6925D6ABD9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6" authorId="0" shapeId="0" xr:uid="{22DC5BEA-B11F-48C7-9622-5B9CA0D35C6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87" authorId="0" shapeId="0" xr:uid="{CE1DF91B-CFA3-4AEE-8572-4EA6889FCA51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SALDO DEL ABONO POR 84604.03 DE LA E001-1764</t>
        </r>
      </text>
    </comment>
    <comment ref="M188" authorId="0" shapeId="0" xr:uid="{5066908C-8027-43CC-B29F-5543F1D281D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0" authorId="0" shapeId="0" xr:uid="{24B70354-A3E7-4A93-9BA7-C6162FBF5DA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1" authorId="0" shapeId="0" xr:uid="{E8C7E4B4-8F3E-43D8-A963-513DA814AF0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197" authorId="0" shapeId="0" xr:uid="{0F824334-6069-4DB8-9632-46ECC2BE102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8" authorId="0" shapeId="0" xr:uid="{4006DEA8-6F07-40B5-A5F4-55ED69D53A27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199" authorId="0" shapeId="0" xr:uid="{D7934052-420C-4FB3-9B06-AE9EA99238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0" authorId="0" shapeId="0" xr:uid="{C6790F2C-B82D-4481-8861-88455BE67C4F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1" authorId="0" shapeId="0" xr:uid="{BE3FDB42-646D-4912-A526-F8CE68EF62E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02" authorId="0" shapeId="0" xr:uid="{98F27403-CC5E-42B6-980B-157B2116741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COMPENSACION:
F001-14199
F001-14200
F001-14201</t>
        </r>
      </text>
    </comment>
    <comment ref="M211" authorId="0" shapeId="0" xr:uid="{B5F323C7-0CE7-4821-980F-474E0C677E4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2" authorId="1" shapeId="0" xr:uid="{197E5178-14D0-45F1-9288-670DFF194EC8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13" authorId="0" shapeId="0" xr:uid="{943BFDAA-46A9-4F4E-B7C2-50F4A934EA9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13" authorId="0" shapeId="0" xr:uid="{03063AA8-2973-4263-B20A-0CA9080E4E8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15" authorId="2" shapeId="0" xr:uid="{9BFEE189-5992-4E8B-8F73-E83CC3E5BF66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M216" authorId="0" shapeId="0" xr:uid="{F35BE3A0-CF69-4882-A56E-5EA2C9747F26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20" authorId="0" shapeId="0" xr:uid="{D6312755-DBE3-48DF-A5C9-ED7EA12E2E3C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2" authorId="0" shapeId="0" xr:uid="{3CBEBE8C-392E-40AA-A9BA-72252BBBC809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30/10/24</t>
        </r>
      </text>
    </comment>
    <comment ref="M226" authorId="0" shapeId="0" xr:uid="{FD1A3D95-DC74-4C50-8A1D-4DF9B135317E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26" authorId="0" shapeId="0" xr:uid="{3D49D44D-CEF5-4A13-A905-4F91E96415D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E228" authorId="0" shapeId="0" xr:uid="{680B2FD5-AC1D-439A-801D-4EC40162AAC4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28" authorId="1" shapeId="0" xr:uid="{FD028A25-2E02-48EA-B64E-97C00610D48F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E229" authorId="0" shapeId="0" xr:uid="{84E7A679-D767-40BF-921C-3111D5D6C30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PROGRAMADO 25/10/24</t>
        </r>
      </text>
    </comment>
    <comment ref="M245" authorId="0" shapeId="0" xr:uid="{D278C250-FEF8-4DF2-83D6-05BA69FE7E32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5" authorId="0" shapeId="0" xr:uid="{07E68E3E-6FDE-4003-AB7E-8215ED398B50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6" authorId="0" shapeId="0" xr:uid="{785DBBDE-9BA1-4595-8EEA-7293CEF47C48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Q246" authorId="0" shapeId="0" xr:uid="{D2AB16B1-2B0D-4AC9-B071-EBEBD41BCD13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Q247" authorId="1" shapeId="0" xr:uid="{CEC21774-FB25-4D46-AC85-1D3BF2D3C28B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  <comment ref="M248" authorId="0" shapeId="0" xr:uid="{05A61130-E7E0-45E8-9701-DFA8B8C24C0D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TRANSFERENCIA</t>
        </r>
      </text>
    </comment>
    <comment ref="M263" authorId="0" shapeId="0" xr:uid="{BC1972A0-FB8C-4B25-837B-2164A175241B}">
      <text>
        <r>
          <rPr>
            <b/>
            <sz val="9"/>
            <color indexed="81"/>
            <rFont val="Tahoma"/>
            <family val="2"/>
          </rPr>
          <t>AUROCO:</t>
        </r>
        <r>
          <rPr>
            <sz val="9"/>
            <color indexed="81"/>
            <rFont val="Tahoma"/>
            <family val="2"/>
          </rPr>
          <t xml:space="preserve">
PANTALLA DE AGROVET</t>
        </r>
      </text>
    </comment>
    <comment ref="M273" authorId="2" shapeId="0" xr:uid="{3D30555C-1AC4-45F3-81EB-4F2C81C0D394}">
      <text>
        <r>
          <rPr>
            <sz val="11"/>
            <color theme="1"/>
            <rFont val="Calibri"/>
            <family val="2"/>
            <scheme val="minor"/>
          </rPr>
          <t>virginia corine alarcon ulloa:
TRANSFERENCIA</t>
        </r>
      </text>
    </comment>
    <comment ref="Q279" authorId="1" shapeId="0" xr:uid="{3D331358-DA50-4AA9-9BB4-AF0425115DF0}">
      <text>
        <r>
          <rPr>
            <b/>
            <sz val="9"/>
            <color indexed="81"/>
            <rFont val="Tahoma"/>
            <family val="2"/>
          </rPr>
          <t>auroco-pc2:</t>
        </r>
        <r>
          <rPr>
            <sz val="9"/>
            <color indexed="81"/>
            <rFont val="Tahoma"/>
            <family val="2"/>
          </rPr>
          <t xml:space="preserve">
AUTODETRACCION</t>
        </r>
      </text>
    </comment>
  </commentList>
</comments>
</file>

<file path=xl/sharedStrings.xml><?xml version="1.0" encoding="utf-8"?>
<sst xmlns="http://schemas.openxmlformats.org/spreadsheetml/2006/main" count="2263" uniqueCount="432">
  <si>
    <t>ITEM</t>
  </si>
  <si>
    <t>E001-16</t>
  </si>
  <si>
    <t>CAFERMA SAC</t>
  </si>
  <si>
    <t>E001-1622 </t>
  </si>
  <si>
    <t xml:space="preserve">CONECTA PRODUCCIONES </t>
  </si>
  <si>
    <t>E001-1623</t>
  </si>
  <si>
    <t>TENDENZE PRODUCCIONES</t>
  </si>
  <si>
    <t>E001-1624</t>
  </si>
  <si>
    <t>MORA PUBLICIDAD</t>
  </si>
  <si>
    <t>E001-1625</t>
  </si>
  <si>
    <t xml:space="preserve">COMPAÑIA PERUANA DE RADIODIFUSION </t>
  </si>
  <si>
    <t>E001-1626</t>
  </si>
  <si>
    <t>E001-1627</t>
  </si>
  <si>
    <t>E001-1628</t>
  </si>
  <si>
    <t xml:space="preserve">MEDIA NETWORKS </t>
  </si>
  <si>
    <t>E001-1629</t>
  </si>
  <si>
    <t>AGROVET</t>
  </si>
  <si>
    <t>E001-1630</t>
  </si>
  <si>
    <t>TELEVISION NACIONAL PERUANA</t>
  </si>
  <si>
    <t>E001-1631</t>
  </si>
  <si>
    <t>E001-1632</t>
  </si>
  <si>
    <t>E001-1633</t>
  </si>
  <si>
    <t>TRES SINERGIAS</t>
  </si>
  <si>
    <t>E001-1634</t>
  </si>
  <si>
    <t>E001-1635</t>
  </si>
  <si>
    <t>E001-1636</t>
  </si>
  <si>
    <t xml:space="preserve">ANDINA </t>
  </si>
  <si>
    <t>E001-1637</t>
  </si>
  <si>
    <t>E001-1638</t>
  </si>
  <si>
    <t>E001-1639</t>
  </si>
  <si>
    <t>E001-1640</t>
  </si>
  <si>
    <t>COMPAÑÍA LATINOAMERICANA</t>
  </si>
  <si>
    <t>E001-1641</t>
  </si>
  <si>
    <t>LABACH PERU</t>
  </si>
  <si>
    <t xml:space="preserve">E001-1642 </t>
  </si>
  <si>
    <t>E001-1643</t>
  </si>
  <si>
    <t>E001-1644</t>
  </si>
  <si>
    <t>E001-1645</t>
  </si>
  <si>
    <t>BONAPHARM</t>
  </si>
  <si>
    <t>E001-1646</t>
  </si>
  <si>
    <t>MULTIMEDIOS FACTORY</t>
  </si>
  <si>
    <t>E001-1647</t>
  </si>
  <si>
    <t>E001-1648</t>
  </si>
  <si>
    <t>E001-1649</t>
  </si>
  <si>
    <t>CORPORACION GRAFICA &amp; PUBLICITARIA</t>
  </si>
  <si>
    <t>E001-1650</t>
  </si>
  <si>
    <t xml:space="preserve">CONSORCIO FÚTBOL PERÚ </t>
  </si>
  <si>
    <t>E001-1651</t>
  </si>
  <si>
    <t xml:space="preserve"> DINERS CLUB PERU S A </t>
  </si>
  <si>
    <t>E001-1652</t>
  </si>
  <si>
    <t>E001-1653</t>
  </si>
  <si>
    <t>CRP MEDIOS Y ENTRETENINIENTO</t>
  </si>
  <si>
    <t>E001-1654</t>
  </si>
  <si>
    <t>MAGENSA</t>
  </si>
  <si>
    <t>E001-1655</t>
  </si>
  <si>
    <t>E001-1656</t>
  </si>
  <si>
    <t xml:space="preserve">IDEAS OVEN MEDIA </t>
  </si>
  <si>
    <t>E001-1657</t>
  </si>
  <si>
    <t>E001-1658</t>
  </si>
  <si>
    <t>E001-1659</t>
  </si>
  <si>
    <t>CAJA MUNICIPAL DE AHORRO Y CREDITO DE ICA</t>
  </si>
  <si>
    <t>E001-1660</t>
  </si>
  <si>
    <t>AD PERU</t>
  </si>
  <si>
    <t>E001-1661</t>
  </si>
  <si>
    <t>E001-1662</t>
  </si>
  <si>
    <t>E001-1663</t>
  </si>
  <si>
    <t>E001-1664</t>
  </si>
  <si>
    <t>E001-1665</t>
  </si>
  <si>
    <t>E001-1666</t>
  </si>
  <si>
    <t>E001-1667</t>
  </si>
  <si>
    <t>ROMERO INGA RAUL OSCAR</t>
  </si>
  <si>
    <t>E001-1668</t>
  </si>
  <si>
    <t>E001-1669</t>
  </si>
  <si>
    <t>E001-1670</t>
  </si>
  <si>
    <t>E001-1671</t>
  </si>
  <si>
    <t>E001-1672</t>
  </si>
  <si>
    <t>E001-1673</t>
  </si>
  <si>
    <t>E001-1674</t>
  </si>
  <si>
    <t>E001-1675</t>
  </si>
  <si>
    <t>E001-1676</t>
  </si>
  <si>
    <t>E001-1677</t>
  </si>
  <si>
    <t>ALIEX SAC</t>
  </si>
  <si>
    <t>E001-1678</t>
  </si>
  <si>
    <t>E001-1679</t>
  </si>
  <si>
    <t>E001-1680</t>
  </si>
  <si>
    <t>E001-1681</t>
  </si>
  <si>
    <t>E001-1682</t>
  </si>
  <si>
    <t>E001-1683</t>
  </si>
  <si>
    <t>E001-1684</t>
  </si>
  <si>
    <t>E001-1685</t>
  </si>
  <si>
    <t>E001-1686</t>
  </si>
  <si>
    <t>E001-1687</t>
  </si>
  <si>
    <t>E001-1688</t>
  </si>
  <si>
    <t>LABORATORIOS FARMACEUTICOS MARKOS</t>
  </si>
  <si>
    <t>E001-1689</t>
  </si>
  <si>
    <t>E001-1690</t>
  </si>
  <si>
    <t>E001-1691</t>
  </si>
  <si>
    <t>E001-1692</t>
  </si>
  <si>
    <t>E001-1693</t>
  </si>
  <si>
    <t>ASEI</t>
  </si>
  <si>
    <t>E001-1694</t>
  </si>
  <si>
    <t>E001-1695</t>
  </si>
  <si>
    <t>E001-1696</t>
  </si>
  <si>
    <t>E001-1697</t>
  </si>
  <si>
    <t>E001-1698</t>
  </si>
  <si>
    <t>E001-1699</t>
  </si>
  <si>
    <t>E001-1700</t>
  </si>
  <si>
    <t>E001-1701</t>
  </si>
  <si>
    <t xml:space="preserve">ZENDRA IMPORT S.A.C. </t>
  </si>
  <si>
    <t>E001-1702</t>
  </si>
  <si>
    <t>KING TECH</t>
  </si>
  <si>
    <t>E001-1703</t>
  </si>
  <si>
    <t>DISTRIBUIDORA CONTINENTAL</t>
  </si>
  <si>
    <t>E001-1704</t>
  </si>
  <si>
    <t>E001-1705</t>
  </si>
  <si>
    <t xml:space="preserve">BRAEDT S.A. Ó BRSA </t>
  </si>
  <si>
    <t>E001-1706</t>
  </si>
  <si>
    <t>E001-1707</t>
  </si>
  <si>
    <t>E001-1708</t>
  </si>
  <si>
    <t>E001-1709</t>
  </si>
  <si>
    <t>E001-1710</t>
  </si>
  <si>
    <t>E001-1711</t>
  </si>
  <si>
    <t>E001-1712</t>
  </si>
  <si>
    <t>E001-1713</t>
  </si>
  <si>
    <t>E001-1714</t>
  </si>
  <si>
    <t>E001-1715</t>
  </si>
  <si>
    <t>E001-1716</t>
  </si>
  <si>
    <t>E001-1717</t>
  </si>
  <si>
    <t>E001-1718</t>
  </si>
  <si>
    <t>E001-1719</t>
  </si>
  <si>
    <t>E001-1720</t>
  </si>
  <si>
    <t>UNIVERSIDAD ESAN</t>
  </si>
  <si>
    <t>E001-1721</t>
  </si>
  <si>
    <t>SANTIAGO QUEIROLO S.A.C.</t>
  </si>
  <si>
    <t>E001-1722</t>
  </si>
  <si>
    <t>E001-1723</t>
  </si>
  <si>
    <t>E001-1724</t>
  </si>
  <si>
    <t>E001-1725</t>
  </si>
  <si>
    <t>E001-1726</t>
  </si>
  <si>
    <t>E001-1727</t>
  </si>
  <si>
    <t>E001-1728</t>
  </si>
  <si>
    <t>E001-1729</t>
  </si>
  <si>
    <t xml:space="preserve">MOVISUN E.I.R.L. </t>
  </si>
  <si>
    <t>E001-1730</t>
  </si>
  <si>
    <t>E001-1731</t>
  </si>
  <si>
    <t>E001-1732</t>
  </si>
  <si>
    <t>E001-1733</t>
  </si>
  <si>
    <t>E001-1734</t>
  </si>
  <si>
    <t>TOP RANK</t>
  </si>
  <si>
    <t>E001-1735</t>
  </si>
  <si>
    <t xml:space="preserve">ROLA MEDIA SALES S.A. </t>
  </si>
  <si>
    <t>E001-1736</t>
  </si>
  <si>
    <t>E001-1737</t>
  </si>
  <si>
    <t>E001-1738</t>
  </si>
  <si>
    <t>E001-1739</t>
  </si>
  <si>
    <t>FUNELL MEDIA S.A.C. </t>
  </si>
  <si>
    <t>E001-1740</t>
  </si>
  <si>
    <t>E001-1741</t>
  </si>
  <si>
    <t>E001-1742</t>
  </si>
  <si>
    <t>E001-1743</t>
  </si>
  <si>
    <t xml:space="preserve">INTELIGENCIA Y ENTRETENIMIENTO DIGITAL S.A.C. </t>
  </si>
  <si>
    <t>E001-1744</t>
  </si>
  <si>
    <t>E001-1745</t>
  </si>
  <si>
    <t>KRONOS PUBLICIDAD</t>
  </si>
  <si>
    <t>E001-1746</t>
  </si>
  <si>
    <t>E001-1747</t>
  </si>
  <si>
    <t>E001-1748</t>
  </si>
  <si>
    <t>E001-1749</t>
  </si>
  <si>
    <t>E001-1750</t>
  </si>
  <si>
    <t>E001-1751</t>
  </si>
  <si>
    <t>E001-1752</t>
  </si>
  <si>
    <t>AGRICOLA VIÑA VIEJA</t>
  </si>
  <si>
    <t>E001-1753</t>
  </si>
  <si>
    <t>E001-1754</t>
  </si>
  <si>
    <t>REGISTRO DE VENTAS</t>
  </si>
  <si>
    <t>SALDOS CONCAR</t>
  </si>
  <si>
    <t xml:space="preserve">COBRANZA </t>
  </si>
  <si>
    <t>DETRACCION</t>
  </si>
  <si>
    <t>BN</t>
  </si>
  <si>
    <t>EECC MES BANCOS</t>
  </si>
  <si>
    <t>RUC</t>
  </si>
  <si>
    <t xml:space="preserve">RAZON SOCIAL </t>
  </si>
  <si>
    <t>TP</t>
  </si>
  <si>
    <t>FACTURA</t>
  </si>
  <si>
    <t>FECHA EMISION</t>
  </si>
  <si>
    <t xml:space="preserve">T.C </t>
  </si>
  <si>
    <t>B.IMPONIBLE</t>
  </si>
  <si>
    <t>IGV</t>
  </si>
  <si>
    <t>TOTAL</t>
  </si>
  <si>
    <t>COBRANZA 88%</t>
  </si>
  <si>
    <t>DETRACCION 12%</t>
  </si>
  <si>
    <t>PAGO A CUENTA</t>
  </si>
  <si>
    <t>ESTADO</t>
  </si>
  <si>
    <t>BANCO</t>
  </si>
  <si>
    <t xml:space="preserve">FECHA </t>
  </si>
  <si>
    <t>FECHA</t>
  </si>
  <si>
    <t>ENERO</t>
  </si>
  <si>
    <t>NOTA DE CREDITO E001-170</t>
  </si>
  <si>
    <t>NOTA DE CREDITOE001-168</t>
  </si>
  <si>
    <t>CANCELADO</t>
  </si>
  <si>
    <t>BBVA</t>
  </si>
  <si>
    <t>EECC ENERO 2024</t>
  </si>
  <si>
    <t>X</t>
  </si>
  <si>
    <t>BCP</t>
  </si>
  <si>
    <t>NO AFECTA A DETRACCION</t>
  </si>
  <si>
    <t>EECC FEBRERO 2024</t>
  </si>
  <si>
    <t>EECC MARZO 2024</t>
  </si>
  <si>
    <t>EECC ABRIL 2024</t>
  </si>
  <si>
    <t>NOTA DE CREDITO E001-E001-169</t>
  </si>
  <si>
    <t>FEBRERO</t>
  </si>
  <si>
    <t>x</t>
  </si>
  <si>
    <t xml:space="preserve"> 09/02/2024 </t>
  </si>
  <si>
    <t>NOTA DE CREDITO E001-172</t>
  </si>
  <si>
    <t>NOTA DE CREDITO E001-173</t>
  </si>
  <si>
    <t>NOTA DE CREDITO E001-174</t>
  </si>
  <si>
    <t>NOTA DE CREDITO E001-171</t>
  </si>
  <si>
    <t>EECC MAYO 2024</t>
  </si>
  <si>
    <t>MARZO</t>
  </si>
  <si>
    <t>EECC MAYO</t>
  </si>
  <si>
    <t>ANULADO NC E001-175</t>
  </si>
  <si>
    <t>ANULADO NC E001-176</t>
  </si>
  <si>
    <t>ANULADO NC E001-177</t>
  </si>
  <si>
    <t>ANULADO NC E001-178</t>
  </si>
  <si>
    <t>ANULADO NC E001-179</t>
  </si>
  <si>
    <t>ANULADO NC E001-180</t>
  </si>
  <si>
    <t>ANULADO NC E001-181</t>
  </si>
  <si>
    <t>ABRIL</t>
  </si>
  <si>
    <t xml:space="preserve"> 09/04/2024 </t>
  </si>
  <si>
    <t xml:space="preserve">NOTA DE CREDITO  E001 - 1709  </t>
  </si>
  <si>
    <t>MAYO</t>
  </si>
  <si>
    <r>
      <t>20100067081</t>
    </r>
    <r>
      <rPr>
        <sz val="10"/>
        <color rgb="FF000000"/>
        <rFont val="Calibri"/>
        <family val="2"/>
        <scheme val="minor"/>
      </rPr>
      <t> </t>
    </r>
  </si>
  <si>
    <t>NOTA DE CREDITO E001-182</t>
  </si>
  <si>
    <r>
      <t>WORWAG PHARMA PERU S.R.L.</t>
    </r>
    <r>
      <rPr>
        <sz val="10"/>
        <color rgb="FF000000"/>
        <rFont val="Calibri"/>
        <family val="2"/>
        <scheme val="minor"/>
      </rPr>
      <t> </t>
    </r>
  </si>
  <si>
    <t>EECC MAYO 24</t>
  </si>
  <si>
    <t>NOTA DE CREDITO E001-183</t>
  </si>
  <si>
    <t>NOTA DE CREDITO E001-184</t>
  </si>
  <si>
    <t xml:space="preserve">NOTA DE CREDITO E001-186 </t>
  </si>
  <si>
    <t>NOTA DE CREDITO E001-188</t>
  </si>
  <si>
    <t>NOTA DE CREDITO</t>
  </si>
  <si>
    <t>EECC JULIO 2024</t>
  </si>
  <si>
    <t>COMPENSACION</t>
  </si>
  <si>
    <t xml:space="preserve">MORA PUBLICIDAD </t>
  </si>
  <si>
    <t xml:space="preserve">AGROVET </t>
  </si>
  <si>
    <t>EECC AGOSTO 2024</t>
  </si>
  <si>
    <t>EECC SEPTIEMBRE 2024</t>
  </si>
  <si>
    <t xml:space="preserve"> MORA PUBLICIDAD </t>
  </si>
  <si>
    <t>EECC JUNIO 2024</t>
  </si>
  <si>
    <t>NOTA DE CREDITO  E001 - 185</t>
  </si>
  <si>
    <t xml:space="preserve">BONAPHARM S.A.C. </t>
  </si>
  <si>
    <t>TOP RANK PUBLICIDAD S.A.C.</t>
  </si>
  <si>
    <t>CANJE</t>
  </si>
  <si>
    <t>E001-1755</t>
  </si>
  <si>
    <t>NOTA DE CREDITO E001-189</t>
  </si>
  <si>
    <t>E001-1756</t>
  </si>
  <si>
    <t>E001-1757</t>
  </si>
  <si>
    <t>E001-1758</t>
  </si>
  <si>
    <t>E001-1759</t>
  </si>
  <si>
    <t xml:space="preserve"> LINFINIT S.A.C.</t>
  </si>
  <si>
    <t>E001-1760</t>
  </si>
  <si>
    <t xml:space="preserve">COMPAñIA E INVERSIONES FORLI S.A.C. </t>
  </si>
  <si>
    <t>E001-1761</t>
  </si>
  <si>
    <t xml:space="preserve">LABORATORIO QUIMICO VETERINARIO LABET S.A.C. - LABET S.A.C. </t>
  </si>
  <si>
    <t>E001-1762</t>
  </si>
  <si>
    <t>E001-1763</t>
  </si>
  <si>
    <t>E001-1764</t>
  </si>
  <si>
    <t>E001-1765</t>
  </si>
  <si>
    <t>E001-1766</t>
  </si>
  <si>
    <t xml:space="preserve">NOTA DE CREDITO E001-191 </t>
  </si>
  <si>
    <t>E001-1767</t>
  </si>
  <si>
    <t>E001-1768</t>
  </si>
  <si>
    <t>NOTA DE CREDITO E001-192</t>
  </si>
  <si>
    <t>E001-1769</t>
  </si>
  <si>
    <t>E001-1770</t>
  </si>
  <si>
    <t>E001-1771</t>
  </si>
  <si>
    <t>E001-1772</t>
  </si>
  <si>
    <t>E001-1773</t>
  </si>
  <si>
    <t>E001-1774</t>
  </si>
  <si>
    <t>E001-1775</t>
  </si>
  <si>
    <t>E001-1776</t>
  </si>
  <si>
    <t>E001-1777</t>
  </si>
  <si>
    <t>E001-1778</t>
  </si>
  <si>
    <t>E001-1779</t>
  </si>
  <si>
    <t>E001-1780</t>
  </si>
  <si>
    <t>E001-1781</t>
  </si>
  <si>
    <t>E001-1782</t>
  </si>
  <si>
    <t>E001-1783</t>
  </si>
  <si>
    <t>E001-1784</t>
  </si>
  <si>
    <t>E001-1785</t>
  </si>
  <si>
    <t>E001-1786</t>
  </si>
  <si>
    <t>E001-1787</t>
  </si>
  <si>
    <t>E001-1788</t>
  </si>
  <si>
    <t>E001-1789</t>
  </si>
  <si>
    <t>E001-1790</t>
  </si>
  <si>
    <t>E001-1791</t>
  </si>
  <si>
    <t>E001-1792</t>
  </si>
  <si>
    <t>E001-1793</t>
  </si>
  <si>
    <t>E001-1794</t>
  </si>
  <si>
    <t>E001-1795</t>
  </si>
  <si>
    <t>E001-1796</t>
  </si>
  <si>
    <t>E001-1797</t>
  </si>
  <si>
    <t>E001-1798</t>
  </si>
  <si>
    <t>E001-1799</t>
  </si>
  <si>
    <t>E001-1800</t>
  </si>
  <si>
    <t>E001-1801</t>
  </si>
  <si>
    <t>E001-1802</t>
  </si>
  <si>
    <t>E001-1803</t>
  </si>
  <si>
    <t>E001-1804</t>
  </si>
  <si>
    <t>E001-1805</t>
  </si>
  <si>
    <t>E001-1806</t>
  </si>
  <si>
    <t>E001-17</t>
  </si>
  <si>
    <t>E001-18</t>
  </si>
  <si>
    <t>E001-1807</t>
  </si>
  <si>
    <t>STAFF DE NEGOCIOS</t>
  </si>
  <si>
    <t>E001-1808</t>
  </si>
  <si>
    <t>E001-1809</t>
  </si>
  <si>
    <t>UNIMED DEL PERU</t>
  </si>
  <si>
    <t>E001-1810</t>
  </si>
  <si>
    <t>E001-1811</t>
  </si>
  <si>
    <t>E001-1812</t>
  </si>
  <si>
    <t>E001-1813</t>
  </si>
  <si>
    <t>E001-1814</t>
  </si>
  <si>
    <t>E001-1815</t>
  </si>
  <si>
    <t>E001-1816</t>
  </si>
  <si>
    <t>E001-1817</t>
  </si>
  <si>
    <t>NOTA DE CREDITO E001-194</t>
  </si>
  <si>
    <t>E001-1818</t>
  </si>
  <si>
    <t>E001-1819</t>
  </si>
  <si>
    <t>E001-1820</t>
  </si>
  <si>
    <t>E001-1821</t>
  </si>
  <si>
    <t>E001-1822</t>
  </si>
  <si>
    <t>E001-193</t>
  </si>
  <si>
    <t>E001-19</t>
  </si>
  <si>
    <t>E001-20</t>
  </si>
  <si>
    <t>E001-1823</t>
  </si>
  <si>
    <t>OPTIMIZA MEDIA SAC</t>
  </si>
  <si>
    <t>E001-1824</t>
  </si>
  <si>
    <t>E001-1825</t>
  </si>
  <si>
    <t xml:space="preserve">CAJA MUNICIPAL DE AHORRO Y CREDITO DE ICA </t>
  </si>
  <si>
    <t>E001-1826</t>
  </si>
  <si>
    <t xml:space="preserve">STAR CINEMA GROUP SOCIEDAD ANONIMA CERRADA </t>
  </si>
  <si>
    <t>E001-1827</t>
  </si>
  <si>
    <t>E001-1828</t>
  </si>
  <si>
    <t xml:space="preserve">AD PERU </t>
  </si>
  <si>
    <t>E001-1829</t>
  </si>
  <si>
    <t>E001-1830</t>
  </si>
  <si>
    <t>E001-1831</t>
  </si>
  <si>
    <t>E001-1832</t>
  </si>
  <si>
    <t xml:space="preserve">COMPARTAMOS FINANCIERA S.A. </t>
  </si>
  <si>
    <t>E001-1833</t>
  </si>
  <si>
    <t>E001-1834</t>
  </si>
  <si>
    <t>E001-1835</t>
  </si>
  <si>
    <t>E001-1836</t>
  </si>
  <si>
    <t>NOTA DE CREDITO E001-195</t>
  </si>
  <si>
    <t>E001-1837</t>
  </si>
  <si>
    <t>NOTA DE CREDITO E001-196</t>
  </si>
  <si>
    <t>E001-1838</t>
  </si>
  <si>
    <t>NOTA DE CREDITO E001-197</t>
  </si>
  <si>
    <t>E001-1839</t>
  </si>
  <si>
    <t>E001-1840</t>
  </si>
  <si>
    <t>E001-1841</t>
  </si>
  <si>
    <t>E001-1842</t>
  </si>
  <si>
    <t>E001-1843</t>
  </si>
  <si>
    <t>E001-1844</t>
  </si>
  <si>
    <t>E001-1845</t>
  </si>
  <si>
    <t>E001-1846 </t>
  </si>
  <si>
    <t>E001-1847</t>
  </si>
  <si>
    <t>E001-1848</t>
  </si>
  <si>
    <t>E001-1849</t>
  </si>
  <si>
    <t>E001-1850</t>
  </si>
  <si>
    <t>E001-1851</t>
  </si>
  <si>
    <t>E001-1852</t>
  </si>
  <si>
    <t>E001-1853</t>
  </si>
  <si>
    <t>NOTA DE CREDITO E001-198</t>
  </si>
  <si>
    <t>CAMARA PERUANA DE LA CONSTRUCCION</t>
  </si>
  <si>
    <t>E001-1854</t>
  </si>
  <si>
    <t>CAMBIO BN</t>
  </si>
  <si>
    <t>E001-1855</t>
  </si>
  <si>
    <t>E001-1856</t>
  </si>
  <si>
    <t>E001-1857</t>
  </si>
  <si>
    <t>E001-1858</t>
  </si>
  <si>
    <t>E001-1859</t>
  </si>
  <si>
    <t>E001-1860</t>
  </si>
  <si>
    <t>E001-1861</t>
  </si>
  <si>
    <t>E001-1862</t>
  </si>
  <si>
    <t>E001-1863</t>
  </si>
  <si>
    <t>E001-1864</t>
  </si>
  <si>
    <t>E001-1865</t>
  </si>
  <si>
    <t>E001-1866</t>
  </si>
  <si>
    <t>E001-1867</t>
  </si>
  <si>
    <t>E001-1868</t>
  </si>
  <si>
    <t>E001-1869</t>
  </si>
  <si>
    <t xml:space="preserve">OREGON FOODS S.A.C. </t>
  </si>
  <si>
    <t>E001-1870</t>
  </si>
  <si>
    <t>NOTA DE CREDITO E001-199</t>
  </si>
  <si>
    <t>E001-1871</t>
  </si>
  <si>
    <t>E001-1872</t>
  </si>
  <si>
    <t>LQ TRADING IMPORT EXPORT</t>
  </si>
  <si>
    <t>E001-1873</t>
  </si>
  <si>
    <t>E001-1874</t>
  </si>
  <si>
    <t>E001-1875</t>
  </si>
  <si>
    <t>E001-1876</t>
  </si>
  <si>
    <t>E001-1877</t>
  </si>
  <si>
    <t>E001-1878</t>
  </si>
  <si>
    <t>E001-1879</t>
  </si>
  <si>
    <t>E001-1880</t>
  </si>
  <si>
    <t>E001-1881</t>
  </si>
  <si>
    <t>E001-1883</t>
  </si>
  <si>
    <t>E001-1884</t>
  </si>
  <si>
    <t>E001-1885</t>
  </si>
  <si>
    <t>LA GRANJA VILLA Y SU MUNDO</t>
  </si>
  <si>
    <t>INDUSTRIA PANIFICADORA SAN JOSE SAC</t>
  </si>
  <si>
    <t>E0011882</t>
  </si>
  <si>
    <t>NOTA DE CREDITO E001-200</t>
  </si>
  <si>
    <t>KING TECH CORPORATION SAC</t>
  </si>
  <si>
    <t>JUNIO</t>
  </si>
  <si>
    <t>JULIO</t>
  </si>
  <si>
    <t>AGOSTO</t>
  </si>
  <si>
    <t>OCTUBRE</t>
  </si>
  <si>
    <t>SEPTIEMBRE</t>
  </si>
  <si>
    <t>MES</t>
  </si>
  <si>
    <t xml:space="preserve">COBRANZA 88% </t>
  </si>
  <si>
    <t>SOLES</t>
  </si>
  <si>
    <t>REDONDEO</t>
  </si>
  <si>
    <t>DOLARES (1 CUOTA)</t>
  </si>
  <si>
    <t>MONTO BASE</t>
  </si>
  <si>
    <t>DETRACCION (S/)</t>
  </si>
  <si>
    <t>CUOTA 1</t>
  </si>
  <si>
    <t>FACTURA A EMITIR (CREDITO)</t>
  </si>
  <si>
    <t>CUOTA 2</t>
  </si>
  <si>
    <t>CUOTA 3</t>
  </si>
  <si>
    <t>CUOTA TOTAL</t>
  </si>
  <si>
    <t>DOLARES (3 CUOTA)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</si>
</sst>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_ * #,##0.000_ ;_ * \-#,##0.000_ ;_ * &quot;-&quot;??_ ;_ @_ "/>
    <numFmt numFmtId="167" formatCode="dd/mm/yy;@"/>
    <numFmt numFmtId="168" formatCode="_ * #,##0.000_ ;_ * \-#,##0.000_ ;_ * &quot;-&quot;???_ ;_ @_ "/>
    <numFmt numFmtId="169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7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4" fontId="3" fillId="8" borderId="1" xfId="0" applyNumberFormat="1" applyFont="1" applyFill="1" applyBorder="1"/>
    <xf numFmtId="0" fontId="0" fillId="8" borderId="0" xfId="0" applyFill="1"/>
    <xf numFmtId="14" fontId="5" fillId="0" borderId="1" xfId="0" applyNumberFormat="1" applyFont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14" fontId="5" fillId="9" borderId="1" xfId="0" applyNumberFormat="1" applyFont="1" applyFill="1" applyBorder="1" applyAlignment="1">
      <alignment horizontal="center"/>
    </xf>
    <xf numFmtId="164" fontId="2" fillId="0" borderId="1" xfId="1" applyFont="1" applyBorder="1" applyAlignment="1">
      <alignment horizontal="right"/>
    </xf>
    <xf numFmtId="164" fontId="3" fillId="0" borderId="1" xfId="1" applyFont="1" applyBorder="1" applyAlignment="1">
      <alignment horizontal="right" vertical="center"/>
    </xf>
    <xf numFmtId="164" fontId="6" fillId="0" borderId="1" xfId="1" applyFont="1" applyBorder="1" applyAlignment="1">
      <alignment horizontal="right" vertical="center"/>
    </xf>
    <xf numFmtId="164" fontId="2" fillId="9" borderId="1" xfId="1" applyFont="1" applyFill="1" applyBorder="1" applyAlignment="1">
      <alignment horizontal="right"/>
    </xf>
    <xf numFmtId="164" fontId="3" fillId="9" borderId="1" xfId="1" applyFont="1" applyFill="1" applyBorder="1" applyAlignment="1">
      <alignment horizontal="right" vertical="center"/>
    </xf>
    <xf numFmtId="164" fontId="3" fillId="0" borderId="1" xfId="1" applyFont="1" applyBorder="1"/>
    <xf numFmtId="164" fontId="5" fillId="9" borderId="1" xfId="1" applyFont="1" applyFill="1" applyBorder="1" applyAlignment="1">
      <alignment horizontal="right"/>
    </xf>
    <xf numFmtId="164" fontId="5" fillId="0" borderId="1" xfId="1" applyFont="1" applyBorder="1"/>
    <xf numFmtId="164" fontId="3" fillId="9" borderId="0" xfId="1" applyFont="1" applyFill="1"/>
    <xf numFmtId="164" fontId="3" fillId="9" borderId="6" xfId="1" applyFont="1" applyFill="1" applyBorder="1" applyAlignment="1">
      <alignment horizontal="right"/>
    </xf>
    <xf numFmtId="4" fontId="3" fillId="9" borderId="1" xfId="1" applyNumberFormat="1" applyFont="1" applyFill="1" applyBorder="1" applyAlignment="1">
      <alignment horizontal="center" vertical="center"/>
    </xf>
    <xf numFmtId="164" fontId="3" fillId="9" borderId="1" xfId="1" applyFont="1" applyFill="1" applyBorder="1"/>
    <xf numFmtId="164" fontId="5" fillId="0" borderId="1" xfId="1" applyFont="1" applyBorder="1" applyAlignment="1">
      <alignment horizontal="right"/>
    </xf>
    <xf numFmtId="164" fontId="5" fillId="0" borderId="1" xfId="1" applyFont="1" applyBorder="1" applyAlignment="1">
      <alignment horizontal="right" vertical="center"/>
    </xf>
    <xf numFmtId="164" fontId="3" fillId="0" borderId="1" xfId="1" applyFont="1" applyBorder="1" applyAlignment="1">
      <alignment horizontal="right"/>
    </xf>
    <xf numFmtId="164" fontId="3" fillId="8" borderId="1" xfId="1" applyFont="1" applyFill="1" applyBorder="1" applyAlignment="1">
      <alignment horizontal="right"/>
    </xf>
    <xf numFmtId="164" fontId="3" fillId="8" borderId="1" xfId="1" applyFont="1" applyFill="1" applyBorder="1" applyAlignment="1">
      <alignment horizontal="right" vertical="center"/>
    </xf>
    <xf numFmtId="164" fontId="7" fillId="0" borderId="1" xfId="1" applyFont="1" applyBorder="1" applyAlignment="1">
      <alignment horizontal="right" vertical="center"/>
    </xf>
    <xf numFmtId="164" fontId="6" fillId="10" borderId="1" xfId="1" applyFont="1" applyFill="1" applyBorder="1" applyAlignment="1">
      <alignment horizontal="right"/>
    </xf>
    <xf numFmtId="164" fontId="6" fillId="8" borderId="1" xfId="1" applyFont="1" applyFill="1" applyBorder="1" applyAlignment="1">
      <alignment horizontal="right" vertical="center"/>
    </xf>
    <xf numFmtId="164" fontId="6" fillId="0" borderId="1" xfId="1" applyFont="1" applyBorder="1" applyAlignment="1">
      <alignment horizontal="right"/>
    </xf>
    <xf numFmtId="164" fontId="7" fillId="0" borderId="1" xfId="1" applyFont="1" applyBorder="1" applyAlignment="1">
      <alignment horizontal="right"/>
    </xf>
    <xf numFmtId="164" fontId="3" fillId="0" borderId="1" xfId="1" applyFont="1" applyBorder="1" applyAlignment="1">
      <alignment horizontal="center"/>
    </xf>
    <xf numFmtId="164" fontId="3" fillId="8" borderId="1" xfId="1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164" fontId="2" fillId="0" borderId="1" xfId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3" fillId="9" borderId="1" xfId="1" applyFont="1" applyFill="1" applyBorder="1" applyAlignment="1">
      <alignment horizontal="center"/>
    </xf>
    <xf numFmtId="14" fontId="11" fillId="9" borderId="1" xfId="0" applyNumberFormat="1" applyFont="1" applyFill="1" applyBorder="1" applyAlignment="1">
      <alignment horizontal="center"/>
    </xf>
    <xf numFmtId="164" fontId="11" fillId="9" borderId="1" xfId="0" applyNumberFormat="1" applyFont="1" applyFill="1" applyBorder="1"/>
    <xf numFmtId="0" fontId="11" fillId="9" borderId="1" xfId="0" applyFont="1" applyFill="1" applyBorder="1" applyAlignment="1">
      <alignment horizontal="center"/>
    </xf>
    <xf numFmtId="164" fontId="11" fillId="9" borderId="1" xfId="1" applyFont="1" applyFill="1" applyBorder="1"/>
    <xf numFmtId="164" fontId="3" fillId="0" borderId="1" xfId="1" applyFont="1" applyFill="1" applyBorder="1" applyAlignment="1">
      <alignment horizontal="right" vertical="center"/>
    </xf>
    <xf numFmtId="164" fontId="11" fillId="0" borderId="1" xfId="1" applyFont="1" applyBorder="1" applyAlignment="1">
      <alignment horizontal="center"/>
    </xf>
    <xf numFmtId="0" fontId="3" fillId="9" borderId="5" xfId="0" applyFont="1" applyFill="1" applyBorder="1"/>
    <xf numFmtId="0" fontId="2" fillId="9" borderId="5" xfId="0" applyFont="1" applyFill="1" applyBorder="1" applyAlignment="1">
      <alignment horizontal="center"/>
    </xf>
    <xf numFmtId="14" fontId="3" fillId="9" borderId="5" xfId="0" applyNumberFormat="1" applyFont="1" applyFill="1" applyBorder="1" applyAlignment="1">
      <alignment horizontal="center"/>
    </xf>
    <xf numFmtId="164" fontId="3" fillId="9" borderId="5" xfId="1" applyFont="1" applyFill="1" applyBorder="1"/>
    <xf numFmtId="164" fontId="3" fillId="9" borderId="7" xfId="1" applyFont="1" applyFill="1" applyBorder="1"/>
    <xf numFmtId="14" fontId="3" fillId="9" borderId="7" xfId="0" applyNumberFormat="1" applyFont="1" applyFill="1" applyBorder="1" applyAlignment="1">
      <alignment horizontal="center"/>
    </xf>
    <xf numFmtId="0" fontId="3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2" fillId="0" borderId="1" xfId="1" applyFont="1" applyBorder="1"/>
    <xf numFmtId="164" fontId="3" fillId="0" borderId="1" xfId="0" applyNumberFormat="1" applyFont="1" applyBorder="1"/>
    <xf numFmtId="0" fontId="2" fillId="8" borderId="1" xfId="0" applyFont="1" applyFill="1" applyBorder="1" applyAlignment="1">
      <alignment horizontal="center"/>
    </xf>
    <xf numFmtId="164" fontId="6" fillId="9" borderId="1" xfId="1" applyFont="1" applyFill="1" applyBorder="1" applyAlignment="1">
      <alignment horizontal="right" vertical="center"/>
    </xf>
    <xf numFmtId="164" fontId="6" fillId="0" borderId="1" xfId="1" applyFont="1" applyBorder="1"/>
    <xf numFmtId="164" fontId="6" fillId="9" borderId="4" xfId="1" applyFont="1" applyFill="1" applyBorder="1" applyAlignment="1">
      <alignment horizontal="right" vertical="center"/>
    </xf>
    <xf numFmtId="164" fontId="7" fillId="0" borderId="1" xfId="1" applyFont="1" applyBorder="1"/>
    <xf numFmtId="164" fontId="7" fillId="9" borderId="4" xfId="1" applyFont="1" applyFill="1" applyBorder="1" applyAlignment="1">
      <alignment horizontal="right" vertical="center"/>
    </xf>
    <xf numFmtId="164" fontId="6" fillId="9" borderId="6" xfId="1" applyFont="1" applyFill="1" applyBorder="1" applyAlignment="1">
      <alignment horizontal="right"/>
    </xf>
    <xf numFmtId="164" fontId="6" fillId="9" borderId="8" xfId="1" applyFont="1" applyFill="1" applyBorder="1" applyAlignment="1">
      <alignment horizontal="right" vertical="center"/>
    </xf>
    <xf numFmtId="164" fontId="14" fillId="9" borderId="1" xfId="1" applyFont="1" applyFill="1" applyBorder="1" applyAlignment="1">
      <alignment horizontal="right"/>
    </xf>
    <xf numFmtId="164" fontId="6" fillId="11" borderId="1" xfId="1" applyFont="1" applyFill="1" applyBorder="1" applyAlignment="1">
      <alignment horizontal="right" vertical="center"/>
    </xf>
    <xf numFmtId="164" fontId="6" fillId="13" borderId="1" xfId="1" applyFont="1" applyFill="1" applyBorder="1" applyAlignment="1">
      <alignment horizontal="right" vertical="center"/>
    </xf>
    <xf numFmtId="164" fontId="6" fillId="0" borderId="2" xfId="1" applyFont="1" applyBorder="1" applyAlignment="1">
      <alignment horizontal="right"/>
    </xf>
    <xf numFmtId="0" fontId="3" fillId="0" borderId="4" xfId="0" applyFont="1" applyBorder="1"/>
    <xf numFmtId="164" fontId="5" fillId="0" borderId="1" xfId="1" applyFont="1" applyBorder="1" applyAlignment="1">
      <alignment horizontal="center"/>
    </xf>
    <xf numFmtId="164" fontId="7" fillId="10" borderId="1" xfId="1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164" fontId="6" fillId="0" borderId="5" xfId="1" applyFont="1" applyBorder="1" applyAlignment="1">
      <alignment horizontal="right" vertical="center"/>
    </xf>
    <xf numFmtId="164" fontId="5" fillId="0" borderId="1" xfId="1" applyFont="1" applyFill="1" applyBorder="1" applyAlignment="1">
      <alignment horizontal="right"/>
    </xf>
    <xf numFmtId="164" fontId="5" fillId="0" borderId="1" xfId="1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64" fontId="3" fillId="0" borderId="5" xfId="1" applyFont="1" applyBorder="1"/>
    <xf numFmtId="0" fontId="3" fillId="0" borderId="5" xfId="0" applyFont="1" applyBorder="1"/>
    <xf numFmtId="164" fontId="3" fillId="0" borderId="5" xfId="1" applyFont="1" applyBorder="1" applyAlignment="1">
      <alignment horizontal="center"/>
    </xf>
    <xf numFmtId="0" fontId="13" fillId="2" borderId="1" xfId="0" applyFont="1" applyFill="1" applyBorder="1" applyAlignment="1">
      <alignment vertical="center"/>
    </xf>
    <xf numFmtId="14" fontId="3" fillId="15" borderId="1" xfId="0" applyNumberFormat="1" applyFont="1" applyFill="1" applyBorder="1" applyAlignment="1">
      <alignment horizontal="center"/>
    </xf>
    <xf numFmtId="4" fontId="5" fillId="0" borderId="1" xfId="0" applyNumberFormat="1" applyFont="1" applyBorder="1"/>
    <xf numFmtId="0" fontId="3" fillId="16" borderId="4" xfId="0" applyFont="1" applyFill="1" applyBorder="1"/>
    <xf numFmtId="0" fontId="3" fillId="16" borderId="1" xfId="0" applyFont="1" applyFill="1" applyBorder="1"/>
    <xf numFmtId="164" fontId="3" fillId="16" borderId="1" xfId="1" applyFont="1" applyFill="1" applyBorder="1" applyAlignment="1"/>
    <xf numFmtId="164" fontId="3" fillId="16" borderId="1" xfId="1" applyFont="1" applyFill="1" applyBorder="1"/>
    <xf numFmtId="0" fontId="3" fillId="1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7" borderId="1" xfId="0" applyFont="1" applyFill="1" applyBorder="1"/>
    <xf numFmtId="0" fontId="11" fillId="0" borderId="1" xfId="0" applyFont="1" applyBorder="1"/>
    <xf numFmtId="0" fontId="3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164" fontId="6" fillId="0" borderId="1" xfId="1" applyFont="1" applyBorder="1" applyAlignment="1">
      <alignment vertical="center"/>
    </xf>
    <xf numFmtId="2" fontId="3" fillId="9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2" fontId="6" fillId="0" borderId="1" xfId="1" applyNumberFormat="1" applyFont="1" applyBorder="1" applyAlignment="1">
      <alignment vertical="center"/>
    </xf>
    <xf numFmtId="2" fontId="6" fillId="9" borderId="1" xfId="1" applyNumberFormat="1" applyFont="1" applyFill="1" applyBorder="1" applyAlignment="1">
      <alignment vertical="center"/>
    </xf>
    <xf numFmtId="14" fontId="3" fillId="9" borderId="1" xfId="0" applyNumberFormat="1" applyFont="1" applyFill="1" applyBorder="1" applyAlignment="1">
      <alignment vertical="center"/>
    </xf>
    <xf numFmtId="164" fontId="2" fillId="9" borderId="1" xfId="1" applyFont="1" applyFill="1" applyBorder="1" applyAlignment="1">
      <alignment vertical="center"/>
    </xf>
    <xf numFmtId="164" fontId="6" fillId="9" borderId="1" xfId="1" applyFont="1" applyFill="1" applyBorder="1" applyAlignment="1">
      <alignment vertical="center"/>
    </xf>
    <xf numFmtId="0" fontId="2" fillId="9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3" fillId="0" borderId="7" xfId="1" applyFont="1" applyBorder="1"/>
    <xf numFmtId="164" fontId="6" fillId="0" borderId="7" xfId="1" applyFont="1" applyBorder="1"/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4" fontId="3" fillId="9" borderId="1" xfId="1" applyFont="1" applyFill="1" applyBorder="1" applyAlignment="1">
      <alignment vertical="center"/>
    </xf>
    <xf numFmtId="164" fontId="14" fillId="9" borderId="1" xfId="1" applyFont="1" applyFill="1" applyBorder="1" applyAlignment="1"/>
    <xf numFmtId="0" fontId="3" fillId="7" borderId="1" xfId="0" applyFont="1" applyFill="1" applyBorder="1" applyAlignment="1">
      <alignment vertical="center"/>
    </xf>
    <xf numFmtId="164" fontId="11" fillId="9" borderId="7" xfId="0" applyNumberFormat="1" applyFont="1" applyFill="1" applyBorder="1"/>
    <xf numFmtId="1" fontId="3" fillId="0" borderId="1" xfId="0" applyNumberFormat="1" applyFont="1" applyBorder="1" applyAlignment="1">
      <alignment vertical="center"/>
    </xf>
    <xf numFmtId="164" fontId="2" fillId="0" borderId="1" xfId="1" applyFont="1" applyFill="1" applyBorder="1" applyAlignment="1">
      <alignment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2" fillId="0" borderId="1" xfId="1" applyFont="1" applyFill="1" applyBorder="1" applyAlignment="1"/>
    <xf numFmtId="164" fontId="6" fillId="9" borderId="1" xfId="1" applyFont="1" applyFill="1" applyBorder="1"/>
    <xf numFmtId="164" fontId="3" fillId="12" borderId="1" xfId="1" applyFont="1" applyFill="1" applyBorder="1"/>
    <xf numFmtId="14" fontId="3" fillId="12" borderId="1" xfId="0" applyNumberFormat="1" applyFont="1" applyFill="1" applyBorder="1"/>
    <xf numFmtId="164" fontId="11" fillId="9" borderId="1" xfId="1" applyFont="1" applyFill="1" applyBorder="1" applyAlignment="1">
      <alignment horizontal="center"/>
    </xf>
    <xf numFmtId="0" fontId="7" fillId="0" borderId="1" xfId="0" applyFont="1" applyBorder="1"/>
    <xf numFmtId="0" fontId="3" fillId="11" borderId="1" xfId="0" applyFont="1" applyFill="1" applyBorder="1"/>
    <xf numFmtId="164" fontId="3" fillId="9" borderId="1" xfId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3" fillId="16" borderId="1" xfId="1" applyFont="1" applyFill="1" applyBorder="1" applyAlignment="1">
      <alignment horizontal="center"/>
    </xf>
    <xf numFmtId="164" fontId="6" fillId="16" borderId="1" xfId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167" fontId="11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164" fontId="6" fillId="17" borderId="1" xfId="1" applyFont="1" applyFill="1" applyBorder="1" applyAlignment="1">
      <alignment horizontal="right" vertical="center"/>
    </xf>
    <xf numFmtId="167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15" fillId="0" borderId="1" xfId="1" applyFont="1" applyBorder="1"/>
    <xf numFmtId="0" fontId="3" fillId="11" borderId="1" xfId="0" applyFont="1" applyFill="1" applyBorder="1" applyAlignment="1">
      <alignment horizontal="center"/>
    </xf>
    <xf numFmtId="14" fontId="15" fillId="0" borderId="1" xfId="0" applyNumberFormat="1" applyFont="1" applyBorder="1"/>
    <xf numFmtId="14" fontId="3" fillId="16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6" fillId="0" borderId="5" xfId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2" fontId="3" fillId="9" borderId="1" xfId="0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right" vertical="center"/>
    </xf>
    <xf numFmtId="164" fontId="7" fillId="9" borderId="1" xfId="1" applyFont="1" applyFill="1" applyBorder="1" applyAlignment="1">
      <alignment horizontal="right" vertical="center"/>
    </xf>
    <xf numFmtId="164" fontId="6" fillId="9" borderId="1" xfId="1" applyFont="1" applyFill="1" applyBorder="1" applyAlignment="1">
      <alignment horizontal="right"/>
    </xf>
    <xf numFmtId="0" fontId="3" fillId="9" borderId="1" xfId="0" applyFont="1" applyFill="1" applyBorder="1" applyAlignment="1">
      <alignment horizontal="right" vertical="center" wrapText="1"/>
    </xf>
    <xf numFmtId="2" fontId="11" fillId="9" borderId="1" xfId="0" applyNumberFormat="1" applyFont="1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4" fontId="6" fillId="18" borderId="1" xfId="1" applyFont="1" applyFill="1" applyBorder="1" applyAlignment="1">
      <alignment horizontal="right" vertical="center"/>
    </xf>
    <xf numFmtId="164" fontId="3" fillId="9" borderId="1" xfId="1" applyFont="1" applyFill="1" applyBorder="1" applyAlignment="1"/>
    <xf numFmtId="14" fontId="3" fillId="9" borderId="1" xfId="1" applyNumberFormat="1" applyFont="1" applyFill="1" applyBorder="1" applyAlignment="1">
      <alignment horizontal="center"/>
    </xf>
    <xf numFmtId="166" fontId="3" fillId="9" borderId="1" xfId="1" applyNumberFormat="1" applyFont="1" applyFill="1" applyBorder="1" applyAlignment="1">
      <alignment horizontal="center"/>
    </xf>
    <xf numFmtId="164" fontId="11" fillId="9" borderId="1" xfId="1" applyFont="1" applyFill="1" applyBorder="1" applyAlignment="1"/>
    <xf numFmtId="14" fontId="11" fillId="9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11" fillId="9" borderId="1" xfId="1" applyFont="1" applyFill="1" applyBorder="1" applyAlignment="1">
      <alignment horizontal="right" vertical="center"/>
    </xf>
    <xf numFmtId="164" fontId="8" fillId="9" borderId="1" xfId="1" applyFont="1" applyFill="1" applyBorder="1" applyAlignment="1">
      <alignment horizontal="right" vertical="center"/>
    </xf>
    <xf numFmtId="2" fontId="3" fillId="9" borderId="1" xfId="1" applyNumberFormat="1" applyFont="1" applyFill="1" applyBorder="1" applyAlignment="1">
      <alignment horizontal="center" vertical="center"/>
    </xf>
    <xf numFmtId="164" fontId="5" fillId="9" borderId="1" xfId="1" applyFont="1" applyFill="1" applyBorder="1" applyAlignment="1"/>
    <xf numFmtId="164" fontId="5" fillId="9" borderId="1" xfId="1" applyFont="1" applyFill="1" applyBorder="1" applyAlignment="1">
      <alignment horizontal="center"/>
    </xf>
    <xf numFmtId="14" fontId="5" fillId="9" borderId="1" xfId="1" applyNumberFormat="1" applyFont="1" applyFill="1" applyBorder="1" applyAlignment="1">
      <alignment horizontal="center"/>
    </xf>
    <xf numFmtId="164" fontId="5" fillId="9" borderId="1" xfId="1" applyFont="1" applyFill="1" applyBorder="1" applyAlignment="1">
      <alignment horizontal="right" vertical="center"/>
    </xf>
    <xf numFmtId="164" fontId="3" fillId="9" borderId="1" xfId="1" applyFont="1" applyFill="1" applyBorder="1" applyAlignment="1">
      <alignment horizontal="left"/>
    </xf>
    <xf numFmtId="0" fontId="6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2" fontId="3" fillId="0" borderId="1" xfId="0" applyNumberFormat="1" applyFont="1" applyBorder="1"/>
    <xf numFmtId="2" fontId="3" fillId="0" borderId="1" xfId="1" applyNumberFormat="1" applyFont="1" applyBorder="1"/>
    <xf numFmtId="2" fontId="3" fillId="0" borderId="1" xfId="0" applyNumberFormat="1" applyFont="1" applyBorder="1" applyAlignment="1">
      <alignment horizontal="right"/>
    </xf>
    <xf numFmtId="164" fontId="3" fillId="19" borderId="1" xfId="1" applyFont="1" applyFill="1" applyBorder="1"/>
    <xf numFmtId="0" fontId="3" fillId="20" borderId="1" xfId="0" applyFont="1" applyFill="1" applyBorder="1" applyAlignment="1">
      <alignment horizontal="left"/>
    </xf>
    <xf numFmtId="0" fontId="3" fillId="20" borderId="1" xfId="0" applyFont="1" applyFill="1" applyBorder="1"/>
    <xf numFmtId="0" fontId="2" fillId="20" borderId="1" xfId="0" applyFont="1" applyFill="1" applyBorder="1" applyAlignment="1">
      <alignment horizontal="center"/>
    </xf>
    <xf numFmtId="14" fontId="3" fillId="20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164" fontId="3" fillId="20" borderId="1" xfId="1" applyFont="1" applyFill="1" applyBorder="1"/>
    <xf numFmtId="164" fontId="3" fillId="20" borderId="1" xfId="1" applyFont="1" applyFill="1" applyBorder="1" applyAlignment="1">
      <alignment horizontal="right" vertical="center"/>
    </xf>
    <xf numFmtId="164" fontId="6" fillId="20" borderId="1" xfId="1" applyFont="1" applyFill="1" applyBorder="1" applyAlignment="1">
      <alignment horizontal="right" vertical="center"/>
    </xf>
    <xf numFmtId="0" fontId="11" fillId="20" borderId="1" xfId="0" applyFont="1" applyFill="1" applyBorder="1" applyAlignment="1">
      <alignment horizontal="center"/>
    </xf>
    <xf numFmtId="164" fontId="3" fillId="12" borderId="1" xfId="1" applyFont="1" applyFill="1" applyBorder="1" applyAlignment="1"/>
    <xf numFmtId="164" fontId="3" fillId="12" borderId="1" xfId="1" applyFont="1" applyFill="1" applyBorder="1" applyAlignment="1">
      <alignment horizontal="center"/>
    </xf>
    <xf numFmtId="14" fontId="3" fillId="12" borderId="1" xfId="1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right" vertical="center"/>
    </xf>
    <xf numFmtId="2" fontId="11" fillId="9" borderId="1" xfId="0" applyNumberFormat="1" applyFont="1" applyFill="1" applyBorder="1" applyAlignment="1">
      <alignment vertical="center"/>
    </xf>
    <xf numFmtId="14" fontId="3" fillId="19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3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166" fontId="5" fillId="9" borderId="1" xfId="1" applyNumberFormat="1" applyFont="1" applyFill="1" applyBorder="1" applyAlignment="1">
      <alignment horizontal="right"/>
    </xf>
    <xf numFmtId="166" fontId="3" fillId="9" borderId="1" xfId="1" applyNumberFormat="1" applyFont="1" applyFill="1" applyBorder="1" applyAlignment="1">
      <alignment horizontal="right"/>
    </xf>
    <xf numFmtId="166" fontId="11" fillId="9" borderId="1" xfId="1" applyNumberFormat="1" applyFont="1" applyFill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165" fontId="11" fillId="0" borderId="1" xfId="0" applyNumberFormat="1" applyFont="1" applyBorder="1" applyAlignment="1">
      <alignment horizontal="right"/>
    </xf>
    <xf numFmtId="164" fontId="17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8" fillId="21" borderId="1" xfId="1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0" borderId="0" xfId="0" applyFont="1"/>
    <xf numFmtId="0" fontId="20" fillId="22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4" fontId="17" fillId="0" borderId="0" xfId="0" applyNumberFormat="1" applyFont="1"/>
    <xf numFmtId="164" fontId="17" fillId="0" borderId="0" xfId="1" applyFont="1"/>
    <xf numFmtId="9" fontId="17" fillId="0" borderId="0" xfId="0" applyNumberFormat="1" applyFont="1"/>
    <xf numFmtId="164" fontId="17" fillId="0" borderId="0" xfId="1" applyFont="1" applyFill="1" applyBorder="1"/>
    <xf numFmtId="168" fontId="17" fillId="0" borderId="0" xfId="0" applyNumberFormat="1" applyFont="1"/>
    <xf numFmtId="166" fontId="17" fillId="0" borderId="0" xfId="0" applyNumberFormat="1" applyFont="1"/>
    <xf numFmtId="165" fontId="17" fillId="2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7" fillId="21" borderId="1" xfId="0" applyNumberFormat="1" applyFont="1" applyFill="1" applyBorder="1" applyAlignment="1">
      <alignment horizontal="center" vertical="center"/>
    </xf>
    <xf numFmtId="169" fontId="17" fillId="0" borderId="0" xfId="0" applyNumberFormat="1" applyFont="1"/>
    <xf numFmtId="164" fontId="18" fillId="23" borderId="1" xfId="1" applyFont="1" applyFill="1" applyBorder="1" applyAlignment="1">
      <alignment horizontal="center" vertical="center"/>
    </xf>
    <xf numFmtId="164" fontId="18" fillId="0" borderId="0" xfId="1" applyFont="1" applyFill="1" applyBorder="1" applyAlignment="1">
      <alignment horizontal="center" vertical="center"/>
    </xf>
    <xf numFmtId="164" fontId="17" fillId="0" borderId="1" xfId="0" applyNumberFormat="1" applyFont="1" applyBorder="1"/>
    <xf numFmtId="0" fontId="18" fillId="0" borderId="1" xfId="0" applyFont="1" applyBorder="1"/>
    <xf numFmtId="0" fontId="17" fillId="18" borderId="1" xfId="0" applyFont="1" applyFill="1" applyBorder="1"/>
    <xf numFmtId="164" fontId="17" fillId="18" borderId="1" xfId="0" applyNumberFormat="1" applyFont="1" applyFill="1" applyBorder="1"/>
    <xf numFmtId="164" fontId="21" fillId="0" borderId="1" xfId="1" applyFont="1" applyBorder="1" applyAlignment="1">
      <alignment horizontal="left" vertical="center"/>
    </xf>
    <xf numFmtId="164" fontId="22" fillId="21" borderId="1" xfId="1" applyFont="1" applyFill="1" applyBorder="1" applyAlignment="1">
      <alignment horizontal="left" vertical="center"/>
    </xf>
    <xf numFmtId="164" fontId="18" fillId="23" borderId="7" xfId="1" applyFont="1" applyFill="1" applyBorder="1" applyAlignment="1">
      <alignment horizontal="center" vertical="center"/>
    </xf>
    <xf numFmtId="164" fontId="21" fillId="21" borderId="1" xfId="1" applyFont="1" applyFill="1" applyBorder="1" applyAlignment="1">
      <alignment horizontal="center" vertical="center"/>
    </xf>
    <xf numFmtId="164" fontId="21" fillId="0" borderId="1" xfId="1" applyFont="1" applyBorder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1" fillId="18" borderId="1" xfId="0" applyFont="1" applyFill="1" applyBorder="1" applyAlignment="1">
      <alignment horizontal="right"/>
    </xf>
    <xf numFmtId="164" fontId="21" fillId="18" borderId="1" xfId="0" applyNumberFormat="1" applyFont="1" applyFill="1" applyBorder="1" applyAlignment="1">
      <alignment horizontal="right"/>
    </xf>
    <xf numFmtId="9" fontId="18" fillId="0" borderId="0" xfId="0" applyNumberFormat="1" applyFont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20" fillId="22" borderId="9" xfId="0" applyFont="1" applyFill="1" applyBorder="1" applyAlignment="1">
      <alignment horizontal="center" vertical="center"/>
    </xf>
    <xf numFmtId="0" fontId="20" fillId="22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4" fontId="3" fillId="0" borderId="5" xfId="1" applyFont="1" applyBorder="1" applyAlignment="1">
      <alignment horizontal="center" vertical="center"/>
    </xf>
    <xf numFmtId="164" fontId="3" fillId="0" borderId="6" xfId="1" applyFont="1" applyBorder="1" applyAlignment="1">
      <alignment horizontal="center" vertical="center"/>
    </xf>
    <xf numFmtId="164" fontId="3" fillId="0" borderId="7" xfId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64" fontId="6" fillId="6" borderId="2" xfId="1" applyFont="1" applyFill="1" applyBorder="1" applyAlignment="1">
      <alignment horizontal="center"/>
    </xf>
    <xf numFmtId="164" fontId="6" fillId="6" borderId="3" xfId="1" applyFont="1" applyFill="1" applyBorder="1" applyAlignment="1">
      <alignment horizontal="center"/>
    </xf>
    <xf numFmtId="164" fontId="6" fillId="6" borderId="4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9" borderId="5" xfId="1" applyFont="1" applyFill="1" applyBorder="1" applyAlignment="1">
      <alignment horizontal="center" vertical="center"/>
    </xf>
    <xf numFmtId="164" fontId="3" fillId="9" borderId="7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14" fontId="3" fillId="9" borderId="5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6" xfId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3" fillId="6" borderId="1" xfId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4" fontId="3" fillId="9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164" fontId="6" fillId="6" borderId="1" xfId="1" applyFont="1" applyFill="1" applyBorder="1" applyAlignment="1">
      <alignment horizontal="center"/>
    </xf>
    <xf numFmtId="164" fontId="6" fillId="9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2" fontId="3" fillId="9" borderId="1" xfId="1" applyNumberFormat="1" applyFont="1" applyFill="1" applyBorder="1" applyAlignment="1">
      <alignment horizontal="left" vertical="center"/>
    </xf>
    <xf numFmtId="2" fontId="3" fillId="9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/>
    </xf>
    <xf numFmtId="164" fontId="2" fillId="0" borderId="1" xfId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2" fillId="9" borderId="1" xfId="1" applyFont="1" applyFill="1" applyBorder="1" applyAlignment="1">
      <alignment horizontal="center" vertical="center"/>
    </xf>
    <xf numFmtId="164" fontId="14" fillId="9" borderId="1" xfId="1" applyFont="1" applyFill="1" applyBorder="1" applyAlignment="1">
      <alignment horizontal="center"/>
    </xf>
    <xf numFmtId="2" fontId="6" fillId="0" borderId="1" xfId="1" applyNumberFormat="1" applyFont="1" applyBorder="1" applyAlignment="1">
      <alignment horizontal="right" vertical="center"/>
    </xf>
    <xf numFmtId="2" fontId="6" fillId="9" borderId="1" xfId="1" applyNumberFormat="1" applyFont="1" applyFill="1" applyBorder="1" applyAlignment="1">
      <alignment horizontal="right" vertical="center"/>
    </xf>
    <xf numFmtId="2" fontId="3" fillId="9" borderId="1" xfId="0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right" vertical="center"/>
    </xf>
    <xf numFmtId="164" fontId="8" fillId="6" borderId="2" xfId="1" applyFont="1" applyFill="1" applyBorder="1" applyAlignment="1">
      <alignment horizontal="center"/>
    </xf>
    <xf numFmtId="164" fontId="8" fillId="6" borderId="3" xfId="1" applyFont="1" applyFill="1" applyBorder="1" applyAlignment="1">
      <alignment horizontal="center"/>
    </xf>
    <xf numFmtId="164" fontId="8" fillId="6" borderId="4" xfId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702DC"/>
      <color rgb="FFF703FD"/>
      <color rgb="FF5F0161"/>
      <color rgb="FFFFFF66"/>
      <color rgb="FFFFFFCC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5E75-771E-47F4-8866-D961BA07C60A}">
  <sheetPr>
    <tabColor rgb="FFFFFF00"/>
  </sheetPr>
  <dimension ref="A1:R48"/>
  <sheetViews>
    <sheetView showGridLines="0" zoomScale="60" zoomScaleNormal="60" workbookViewId="0">
      <selection activeCell="B4" sqref="B4"/>
    </sheetView>
  </sheetViews>
  <sheetFormatPr baseColWidth="10" defaultRowHeight="26.25" x14ac:dyDescent="0.4"/>
  <cols>
    <col min="1" max="1" width="17.5703125" style="253" customWidth="1"/>
    <col min="2" max="2" width="23.5703125" style="253" customWidth="1"/>
    <col min="3" max="3" width="33" style="253" customWidth="1"/>
    <col min="4" max="5" width="19.42578125" style="253" bestFit="1" customWidth="1"/>
    <col min="6" max="6" width="28.7109375" style="253" bestFit="1" customWidth="1"/>
    <col min="7" max="7" width="30.42578125" style="253" bestFit="1" customWidth="1"/>
    <col min="8" max="10" width="20.7109375" style="253" bestFit="1" customWidth="1"/>
    <col min="11" max="12" width="17.42578125" style="253" bestFit="1" customWidth="1"/>
    <col min="13" max="13" width="11.42578125" style="253"/>
    <col min="14" max="14" width="21.42578125" style="253" customWidth="1"/>
    <col min="15" max="16" width="19.42578125" style="253" bestFit="1" customWidth="1"/>
    <col min="17" max="17" width="21.42578125" style="253" bestFit="1" customWidth="1"/>
    <col min="18" max="16384" width="11.42578125" style="253"/>
  </cols>
  <sheetData>
    <row r="1" spans="1:8" x14ac:dyDescent="0.4">
      <c r="A1" s="281" t="s">
        <v>423</v>
      </c>
      <c r="B1" s="282"/>
      <c r="C1" s="282"/>
      <c r="D1" s="282"/>
      <c r="E1" s="282"/>
      <c r="F1" s="282"/>
      <c r="G1" s="283"/>
    </row>
    <row r="2" spans="1:8" x14ac:dyDescent="0.4">
      <c r="A2" s="254" t="s">
        <v>185</v>
      </c>
      <c r="B2" s="254" t="s">
        <v>195</v>
      </c>
      <c r="C2" s="254" t="s">
        <v>186</v>
      </c>
      <c r="D2" s="254" t="s">
        <v>187</v>
      </c>
      <c r="E2" s="254" t="s">
        <v>188</v>
      </c>
      <c r="F2" s="255" t="s">
        <v>420</v>
      </c>
      <c r="G2" s="255" t="s">
        <v>190</v>
      </c>
      <c r="H2" s="280">
        <v>0.12</v>
      </c>
    </row>
    <row r="3" spans="1:8" s="250" customFormat="1" x14ac:dyDescent="0.25">
      <c r="A3" s="262">
        <f>+VLOOKUP(B3,FECHAS!A:B,2,0)</f>
        <v>3.8050000000000002</v>
      </c>
      <c r="B3" s="264">
        <v>45468</v>
      </c>
      <c r="C3" s="249">
        <v>9750</v>
      </c>
      <c r="D3" s="249">
        <f>+C3*0.18</f>
        <v>1755</v>
      </c>
      <c r="E3" s="249">
        <f>+C3+D3</f>
        <v>11505</v>
      </c>
      <c r="F3" s="251">
        <f t="shared" ref="F3" si="0">+E3-(E3*12%)</f>
        <v>10124.4</v>
      </c>
      <c r="G3" s="251">
        <f>+(E3*H2)*A3</f>
        <v>5253.183</v>
      </c>
    </row>
    <row r="4" spans="1:8" x14ac:dyDescent="0.4">
      <c r="E4" s="257"/>
      <c r="G4" s="266">
        <f>+ROUND(G3,0)</f>
        <v>5253</v>
      </c>
      <c r="H4" s="253" t="s">
        <v>422</v>
      </c>
    </row>
    <row r="5" spans="1:8" x14ac:dyDescent="0.4">
      <c r="E5" s="257"/>
      <c r="G5" s="267"/>
    </row>
    <row r="6" spans="1:8" x14ac:dyDescent="0.4">
      <c r="C6" s="284" t="s">
        <v>427</v>
      </c>
      <c r="D6" s="285"/>
      <c r="E6" s="257"/>
      <c r="G6" s="267"/>
    </row>
    <row r="7" spans="1:8" x14ac:dyDescent="0.4">
      <c r="C7" s="269" t="s">
        <v>424</v>
      </c>
      <c r="D7" s="268">
        <f>+C3</f>
        <v>9750</v>
      </c>
      <c r="E7" s="257"/>
      <c r="G7" s="267"/>
    </row>
    <row r="8" spans="1:8" x14ac:dyDescent="0.4">
      <c r="C8" s="269" t="s">
        <v>187</v>
      </c>
      <c r="D8" s="268">
        <f>+D3</f>
        <v>1755</v>
      </c>
      <c r="E8" s="257"/>
      <c r="G8" s="267"/>
    </row>
    <row r="9" spans="1:8" x14ac:dyDescent="0.4">
      <c r="C9" s="269" t="s">
        <v>188</v>
      </c>
      <c r="D9" s="268">
        <f>+E3</f>
        <v>11505</v>
      </c>
      <c r="E9" s="257"/>
      <c r="F9" s="256"/>
      <c r="G9" s="257"/>
    </row>
    <row r="10" spans="1:8" x14ac:dyDescent="0.4">
      <c r="C10" s="270" t="s">
        <v>425</v>
      </c>
      <c r="D10" s="271">
        <f>+G4</f>
        <v>5253</v>
      </c>
      <c r="E10" s="257"/>
      <c r="F10" s="256"/>
      <c r="G10" s="257"/>
    </row>
    <row r="11" spans="1:8" x14ac:dyDescent="0.4">
      <c r="C11" s="270" t="s">
        <v>426</v>
      </c>
      <c r="D11" s="271">
        <f>+D9-(G4/A3)</f>
        <v>10124.448094612351</v>
      </c>
      <c r="E11" s="257"/>
      <c r="F11" s="256"/>
      <c r="G11" s="257"/>
    </row>
    <row r="12" spans="1:8" x14ac:dyDescent="0.4">
      <c r="E12" s="257"/>
      <c r="F12" s="256"/>
      <c r="G12" s="257"/>
    </row>
    <row r="13" spans="1:8" x14ac:dyDescent="0.4">
      <c r="E13" s="257"/>
      <c r="F13" s="256"/>
      <c r="G13" s="257"/>
    </row>
    <row r="14" spans="1:8" x14ac:dyDescent="0.4">
      <c r="E14" s="257"/>
      <c r="F14" s="256"/>
      <c r="G14" s="257"/>
    </row>
    <row r="15" spans="1:8" x14ac:dyDescent="0.4">
      <c r="A15" s="281" t="s">
        <v>431</v>
      </c>
      <c r="B15" s="282"/>
      <c r="C15" s="282"/>
      <c r="D15" s="282"/>
      <c r="E15" s="282"/>
      <c r="F15" s="282"/>
      <c r="G15" s="283"/>
    </row>
    <row r="16" spans="1:8" x14ac:dyDescent="0.4">
      <c r="A16" s="254" t="s">
        <v>185</v>
      </c>
      <c r="B16" s="254" t="s">
        <v>195</v>
      </c>
      <c r="C16" s="254" t="s">
        <v>186</v>
      </c>
      <c r="D16" s="254" t="s">
        <v>187</v>
      </c>
      <c r="E16" s="254" t="s">
        <v>188</v>
      </c>
      <c r="F16" s="255" t="s">
        <v>420</v>
      </c>
      <c r="G16" s="255" t="s">
        <v>190</v>
      </c>
      <c r="H16" s="280">
        <v>0.12</v>
      </c>
    </row>
    <row r="17" spans="1:8" x14ac:dyDescent="0.4">
      <c r="A17" s="262">
        <f>+VLOOKUP(B17,FECHAS!A:B,2,0)</f>
        <v>3.581</v>
      </c>
      <c r="B17" s="264">
        <v>45833</v>
      </c>
      <c r="C17" s="249">
        <v>13806.08</v>
      </c>
      <c r="D17" s="249">
        <f>+C17*0.18</f>
        <v>2485.0944</v>
      </c>
      <c r="E17" s="249">
        <f>+C17+D17</f>
        <v>16291.1744</v>
      </c>
      <c r="F17" s="251">
        <f t="shared" ref="F17:F20" si="1">+E17-(E17*12%)</f>
        <v>14336.233472</v>
      </c>
      <c r="G17" s="251">
        <f>+(E17*$H$16)*$A$17</f>
        <v>7000.6434631679995</v>
      </c>
      <c r="H17" s="250"/>
    </row>
    <row r="18" spans="1:8" x14ac:dyDescent="0.4">
      <c r="A18" s="277"/>
      <c r="B18" s="275" t="s">
        <v>426</v>
      </c>
      <c r="C18" s="276">
        <v>4428.6899999999996</v>
      </c>
      <c r="D18" s="272">
        <f>+C18*0.18</f>
        <v>797.16419999999994</v>
      </c>
      <c r="E18" s="272">
        <f>+C18+D18</f>
        <v>5225.8541999999998</v>
      </c>
      <c r="F18" s="273">
        <f t="shared" si="1"/>
        <v>4598.7516959999994</v>
      </c>
      <c r="G18" s="273">
        <f>+ROUND((E18*$H$16)*$A$17,0)</f>
        <v>2246</v>
      </c>
      <c r="H18" s="250"/>
    </row>
    <row r="19" spans="1:8" x14ac:dyDescent="0.4">
      <c r="A19" s="277"/>
      <c r="B19" s="275" t="s">
        <v>428</v>
      </c>
      <c r="C19" s="276">
        <v>2669.33</v>
      </c>
      <c r="D19" s="272">
        <f>+C19*0.18</f>
        <v>480.47939999999994</v>
      </c>
      <c r="E19" s="272">
        <f>+C19+D19</f>
        <v>3149.8094000000001</v>
      </c>
      <c r="F19" s="273">
        <f t="shared" si="1"/>
        <v>2771.8322720000001</v>
      </c>
      <c r="G19" s="273">
        <f>+ROUND((E19*$H$16)*$A$17,0)</f>
        <v>1354</v>
      </c>
      <c r="H19" s="250"/>
    </row>
    <row r="20" spans="1:8" x14ac:dyDescent="0.4">
      <c r="A20" s="277"/>
      <c r="B20" s="275" t="s">
        <v>429</v>
      </c>
      <c r="C20" s="276">
        <v>6708.06</v>
      </c>
      <c r="D20" s="272">
        <f>+C20*0.18</f>
        <v>1207.4508000000001</v>
      </c>
      <c r="E20" s="272">
        <f>+C20+D20</f>
        <v>7915.5108</v>
      </c>
      <c r="F20" s="273">
        <f t="shared" si="1"/>
        <v>6965.649504</v>
      </c>
      <c r="G20" s="273">
        <f>+ROUND((E20*$H$16)*$A$17,0)</f>
        <v>3401</v>
      </c>
      <c r="H20" s="250"/>
    </row>
    <row r="21" spans="1:8" x14ac:dyDescent="0.4">
      <c r="E21" s="257"/>
      <c r="F21" s="256"/>
      <c r="G21" s="274">
        <f>+G18+G19+G20</f>
        <v>7001</v>
      </c>
      <c r="H21" s="253" t="s">
        <v>422</v>
      </c>
    </row>
    <row r="22" spans="1:8" x14ac:dyDescent="0.4">
      <c r="E22" s="257"/>
      <c r="G22" s="267"/>
    </row>
    <row r="23" spans="1:8" x14ac:dyDescent="0.4">
      <c r="C23" s="284" t="s">
        <v>427</v>
      </c>
      <c r="D23" s="285"/>
      <c r="E23" s="257"/>
      <c r="G23" s="267"/>
    </row>
    <row r="24" spans="1:8" x14ac:dyDescent="0.4">
      <c r="C24" s="269" t="s">
        <v>424</v>
      </c>
      <c r="D24" s="268">
        <f>+C17</f>
        <v>13806.08</v>
      </c>
      <c r="E24" s="257"/>
      <c r="G24" s="267"/>
    </row>
    <row r="25" spans="1:8" x14ac:dyDescent="0.4">
      <c r="C25" s="269" t="s">
        <v>187</v>
      </c>
      <c r="D25" s="268">
        <f>+D17</f>
        <v>2485.0944</v>
      </c>
      <c r="E25" s="257"/>
      <c r="G25" s="267"/>
    </row>
    <row r="26" spans="1:8" x14ac:dyDescent="0.4">
      <c r="C26" s="269" t="s">
        <v>188</v>
      </c>
      <c r="D26" s="268">
        <f>+E17</f>
        <v>16291.1744</v>
      </c>
      <c r="E26" s="257"/>
      <c r="G26" s="267"/>
    </row>
    <row r="27" spans="1:8" x14ac:dyDescent="0.4">
      <c r="C27" s="270" t="s">
        <v>425</v>
      </c>
      <c r="D27" s="271">
        <f>+G21</f>
        <v>7001</v>
      </c>
      <c r="E27" s="257">
        <f>+ROUND(G17,0)-D27</f>
        <v>0</v>
      </c>
      <c r="G27" s="267"/>
    </row>
    <row r="28" spans="1:8" x14ac:dyDescent="0.4">
      <c r="C28" s="270" t="s">
        <v>430</v>
      </c>
      <c r="D28" s="271">
        <f>+D26-(G21/A17)</f>
        <v>14336.133908517173</v>
      </c>
      <c r="E28" s="257"/>
      <c r="G28" s="267"/>
    </row>
    <row r="29" spans="1:8" x14ac:dyDescent="0.4">
      <c r="C29" s="278" t="s">
        <v>426</v>
      </c>
      <c r="D29" s="279">
        <f>+E18-(G18/$A$17)</f>
        <v>4598.6550936051381</v>
      </c>
      <c r="E29" s="257"/>
      <c r="G29" s="267"/>
    </row>
    <row r="30" spans="1:8" x14ac:dyDescent="0.4">
      <c r="C30" s="278" t="s">
        <v>428</v>
      </c>
      <c r="D30" s="279">
        <f>+E19-(G19/$A$17)</f>
        <v>2771.7027258866237</v>
      </c>
      <c r="E30" s="257"/>
      <c r="G30" s="267"/>
    </row>
    <row r="31" spans="1:8" x14ac:dyDescent="0.4">
      <c r="C31" s="278" t="s">
        <v>429</v>
      </c>
      <c r="D31" s="279">
        <f>+E20-(G20/$A$17)</f>
        <v>6965.7760890254121</v>
      </c>
      <c r="E31" s="257"/>
      <c r="G31" s="267"/>
    </row>
    <row r="32" spans="1:8" x14ac:dyDescent="0.4">
      <c r="E32" s="257"/>
      <c r="G32" s="267"/>
    </row>
    <row r="33" spans="1:18" x14ac:dyDescent="0.4">
      <c r="C33" s="257"/>
      <c r="E33" s="256"/>
      <c r="F33" s="257"/>
      <c r="H33" s="265"/>
      <c r="I33" s="257"/>
      <c r="J33" s="256"/>
    </row>
    <row r="35" spans="1:18" x14ac:dyDescent="0.4">
      <c r="A35" s="281" t="s">
        <v>421</v>
      </c>
      <c r="B35" s="282"/>
      <c r="C35" s="282"/>
      <c r="D35" s="282"/>
      <c r="E35" s="282"/>
      <c r="F35" s="282"/>
      <c r="G35" s="283"/>
    </row>
    <row r="36" spans="1:18" x14ac:dyDescent="0.4">
      <c r="A36" s="254" t="s">
        <v>185</v>
      </c>
      <c r="B36" s="254"/>
      <c r="C36" s="254" t="s">
        <v>186</v>
      </c>
      <c r="D36" s="254" t="s">
        <v>187</v>
      </c>
      <c r="E36" s="254" t="s">
        <v>188</v>
      </c>
      <c r="F36" s="255" t="s">
        <v>420</v>
      </c>
      <c r="G36" s="255" t="s">
        <v>190</v>
      </c>
      <c r="H36" s="258">
        <v>0.03</v>
      </c>
    </row>
    <row r="37" spans="1:18" x14ac:dyDescent="0.4">
      <c r="A37" s="252" t="s">
        <v>202</v>
      </c>
      <c r="B37" s="252"/>
      <c r="C37" s="249">
        <v>38500</v>
      </c>
      <c r="D37" s="249">
        <f>+C37*0.18</f>
        <v>6930</v>
      </c>
      <c r="E37" s="249">
        <f>+C37+D37</f>
        <v>45430</v>
      </c>
      <c r="F37" s="251">
        <f t="shared" ref="F37" si="2">+E37-(E37*12%)</f>
        <v>39978.400000000001</v>
      </c>
      <c r="G37" s="251">
        <f>+(E37*H36)</f>
        <v>1362.8999999999999</v>
      </c>
    </row>
    <row r="39" spans="1:18" x14ac:dyDescent="0.4">
      <c r="I39" s="259"/>
      <c r="N39" s="259"/>
      <c r="O39" s="259"/>
      <c r="P39" s="259"/>
      <c r="Q39" s="259"/>
      <c r="R39" s="259"/>
    </row>
    <row r="40" spans="1:18" x14ac:dyDescent="0.4">
      <c r="N40" s="259"/>
      <c r="O40" s="259"/>
      <c r="P40" s="259"/>
      <c r="Q40" s="259"/>
      <c r="R40" s="259"/>
    </row>
    <row r="41" spans="1:18" x14ac:dyDescent="0.4">
      <c r="N41" s="259"/>
      <c r="O41" s="259"/>
      <c r="P41" s="259"/>
      <c r="Q41" s="259"/>
      <c r="R41" s="259"/>
    </row>
    <row r="42" spans="1:18" x14ac:dyDescent="0.4">
      <c r="N42" s="259"/>
      <c r="O42" s="259"/>
      <c r="P42" s="259"/>
      <c r="Q42" s="259"/>
      <c r="R42" s="259"/>
    </row>
    <row r="43" spans="1:18" x14ac:dyDescent="0.4">
      <c r="P43" s="256"/>
    </row>
    <row r="44" spans="1:18" x14ac:dyDescent="0.4">
      <c r="P44" s="259"/>
    </row>
    <row r="45" spans="1:18" x14ac:dyDescent="0.4">
      <c r="O45" s="256"/>
      <c r="Q45" s="260"/>
    </row>
    <row r="46" spans="1:18" x14ac:dyDescent="0.4">
      <c r="P46" s="256"/>
      <c r="Q46" s="261"/>
    </row>
    <row r="48" spans="1:18" x14ac:dyDescent="0.4">
      <c r="O48" s="256"/>
    </row>
  </sheetData>
  <mergeCells count="5">
    <mergeCell ref="A1:G1"/>
    <mergeCell ref="A35:G35"/>
    <mergeCell ref="A15:G15"/>
    <mergeCell ref="C6:D6"/>
    <mergeCell ref="C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B907-A7C5-4BEF-87AA-7748B45249EE}">
  <dimension ref="A1:B215"/>
  <sheetViews>
    <sheetView tabSelected="1" topLeftCell="A190" workbookViewId="0">
      <selection activeCell="C216" sqref="C216"/>
    </sheetView>
  </sheetViews>
  <sheetFormatPr baseColWidth="10" defaultRowHeight="15" x14ac:dyDescent="0.25"/>
  <sheetData>
    <row r="1" spans="1:1" x14ac:dyDescent="0.25">
      <c r="A1" s="263">
        <v>45809</v>
      </c>
    </row>
    <row r="2" spans="1:1" x14ac:dyDescent="0.25">
      <c r="A2" s="263">
        <v>45810</v>
      </c>
    </row>
    <row r="3" spans="1:1" x14ac:dyDescent="0.25">
      <c r="A3" s="263">
        <v>45811</v>
      </c>
    </row>
    <row r="4" spans="1:1" x14ac:dyDescent="0.25">
      <c r="A4" s="263">
        <v>45812</v>
      </c>
    </row>
    <row r="5" spans="1:1" x14ac:dyDescent="0.25">
      <c r="A5" s="263">
        <v>45813</v>
      </c>
    </row>
    <row r="6" spans="1:1" x14ac:dyDescent="0.25">
      <c r="A6" s="263">
        <v>45814</v>
      </c>
    </row>
    <row r="7" spans="1:1" x14ac:dyDescent="0.25">
      <c r="A7" s="263">
        <v>45815</v>
      </c>
    </row>
    <row r="8" spans="1:1" x14ac:dyDescent="0.25">
      <c r="A8" s="263">
        <v>45816</v>
      </c>
    </row>
    <row r="9" spans="1:1" x14ac:dyDescent="0.25">
      <c r="A9" s="263">
        <v>45817</v>
      </c>
    </row>
    <row r="10" spans="1:1" x14ac:dyDescent="0.25">
      <c r="A10" s="263">
        <v>45818</v>
      </c>
    </row>
    <row r="11" spans="1:1" x14ac:dyDescent="0.25">
      <c r="A11" s="263">
        <v>45819</v>
      </c>
    </row>
    <row r="12" spans="1:1" x14ac:dyDescent="0.25">
      <c r="A12" s="263">
        <v>45820</v>
      </c>
    </row>
    <row r="13" spans="1:1" x14ac:dyDescent="0.25">
      <c r="A13" s="263">
        <v>45821</v>
      </c>
    </row>
    <row r="14" spans="1:1" x14ac:dyDescent="0.25">
      <c r="A14" s="263">
        <v>45822</v>
      </c>
    </row>
    <row r="15" spans="1:1" x14ac:dyDescent="0.25">
      <c r="A15" s="263">
        <v>45823</v>
      </c>
    </row>
    <row r="16" spans="1:1" x14ac:dyDescent="0.25">
      <c r="A16" s="263">
        <v>45824</v>
      </c>
    </row>
    <row r="17" spans="1:2" x14ac:dyDescent="0.25">
      <c r="A17" s="263">
        <v>45825</v>
      </c>
    </row>
    <row r="18" spans="1:2" x14ac:dyDescent="0.25">
      <c r="A18" s="263">
        <v>45826</v>
      </c>
    </row>
    <row r="19" spans="1:2" x14ac:dyDescent="0.25">
      <c r="A19" s="263">
        <v>45827</v>
      </c>
    </row>
    <row r="20" spans="1:2" x14ac:dyDescent="0.25">
      <c r="A20" s="263">
        <v>45828</v>
      </c>
    </row>
    <row r="21" spans="1:2" x14ac:dyDescent="0.25">
      <c r="A21" s="263">
        <v>45829</v>
      </c>
    </row>
    <row r="22" spans="1:2" x14ac:dyDescent="0.25">
      <c r="A22" s="263">
        <v>45830</v>
      </c>
    </row>
    <row r="23" spans="1:2" x14ac:dyDescent="0.25">
      <c r="A23" s="263">
        <v>45831</v>
      </c>
    </row>
    <row r="24" spans="1:2" x14ac:dyDescent="0.25">
      <c r="A24" s="263">
        <v>45832</v>
      </c>
      <c r="B24">
        <v>3.6059999999999999</v>
      </c>
    </row>
    <row r="25" spans="1:2" x14ac:dyDescent="0.25">
      <c r="A25" s="263">
        <v>45833</v>
      </c>
      <c r="B25">
        <v>3.581</v>
      </c>
    </row>
    <row r="26" spans="1:2" x14ac:dyDescent="0.25">
      <c r="A26" s="263">
        <v>45834</v>
      </c>
    </row>
    <row r="27" spans="1:2" x14ac:dyDescent="0.25">
      <c r="A27" s="263">
        <v>45835</v>
      </c>
    </row>
    <row r="28" spans="1:2" x14ac:dyDescent="0.25">
      <c r="A28" s="263">
        <v>45836</v>
      </c>
    </row>
    <row r="29" spans="1:2" x14ac:dyDescent="0.25">
      <c r="A29" s="263">
        <v>45837</v>
      </c>
    </row>
    <row r="30" spans="1:2" x14ac:dyDescent="0.25">
      <c r="A30" s="263">
        <v>45838</v>
      </c>
    </row>
    <row r="31" spans="1:2" x14ac:dyDescent="0.25">
      <c r="A31" s="263">
        <v>45839</v>
      </c>
    </row>
    <row r="32" spans="1:2" x14ac:dyDescent="0.25">
      <c r="A32" s="263">
        <v>45840</v>
      </c>
    </row>
    <row r="33" spans="1:1" x14ac:dyDescent="0.25">
      <c r="A33" s="263">
        <v>45841</v>
      </c>
    </row>
    <row r="34" spans="1:1" x14ac:dyDescent="0.25">
      <c r="A34" s="263">
        <v>45842</v>
      </c>
    </row>
    <row r="35" spans="1:1" x14ac:dyDescent="0.25">
      <c r="A35" s="263">
        <v>45843</v>
      </c>
    </row>
    <row r="36" spans="1:1" x14ac:dyDescent="0.25">
      <c r="A36" s="263">
        <v>45844</v>
      </c>
    </row>
    <row r="37" spans="1:1" x14ac:dyDescent="0.25">
      <c r="A37" s="263">
        <v>45845</v>
      </c>
    </row>
    <row r="38" spans="1:1" x14ac:dyDescent="0.25">
      <c r="A38" s="263">
        <v>45846</v>
      </c>
    </row>
    <row r="39" spans="1:1" x14ac:dyDescent="0.25">
      <c r="A39" s="263">
        <v>45847</v>
      </c>
    </row>
    <row r="40" spans="1:1" x14ac:dyDescent="0.25">
      <c r="A40" s="263">
        <v>45848</v>
      </c>
    </row>
    <row r="41" spans="1:1" x14ac:dyDescent="0.25">
      <c r="A41" s="263">
        <v>45849</v>
      </c>
    </row>
    <row r="42" spans="1:1" x14ac:dyDescent="0.25">
      <c r="A42" s="263">
        <v>45850</v>
      </c>
    </row>
    <row r="43" spans="1:1" x14ac:dyDescent="0.25">
      <c r="A43" s="263">
        <v>45851</v>
      </c>
    </row>
    <row r="44" spans="1:1" x14ac:dyDescent="0.25">
      <c r="A44" s="263">
        <v>45852</v>
      </c>
    </row>
    <row r="45" spans="1:1" x14ac:dyDescent="0.25">
      <c r="A45" s="263">
        <v>45853</v>
      </c>
    </row>
    <row r="46" spans="1:1" x14ac:dyDescent="0.25">
      <c r="A46" s="263">
        <v>45854</v>
      </c>
    </row>
    <row r="47" spans="1:1" x14ac:dyDescent="0.25">
      <c r="A47" s="263">
        <v>45855</v>
      </c>
    </row>
    <row r="48" spans="1:1" x14ac:dyDescent="0.25">
      <c r="A48" s="263">
        <v>45856</v>
      </c>
    </row>
    <row r="49" spans="1:1" x14ac:dyDescent="0.25">
      <c r="A49" s="263">
        <v>45857</v>
      </c>
    </row>
    <row r="50" spans="1:1" x14ac:dyDescent="0.25">
      <c r="A50" s="263">
        <v>45858</v>
      </c>
    </row>
    <row r="51" spans="1:1" x14ac:dyDescent="0.25">
      <c r="A51" s="263">
        <v>45859</v>
      </c>
    </row>
    <row r="52" spans="1:1" x14ac:dyDescent="0.25">
      <c r="A52" s="263">
        <v>45860</v>
      </c>
    </row>
    <row r="53" spans="1:1" x14ac:dyDescent="0.25">
      <c r="A53" s="263">
        <v>45861</v>
      </c>
    </row>
    <row r="54" spans="1:1" x14ac:dyDescent="0.25">
      <c r="A54" s="263">
        <v>45862</v>
      </c>
    </row>
    <row r="55" spans="1:1" x14ac:dyDescent="0.25">
      <c r="A55" s="263">
        <v>45863</v>
      </c>
    </row>
    <row r="56" spans="1:1" x14ac:dyDescent="0.25">
      <c r="A56" s="263">
        <v>45864</v>
      </c>
    </row>
    <row r="57" spans="1:1" x14ac:dyDescent="0.25">
      <c r="A57" s="263">
        <v>45865</v>
      </c>
    </row>
    <row r="58" spans="1:1" x14ac:dyDescent="0.25">
      <c r="A58" s="263">
        <v>45866</v>
      </c>
    </row>
    <row r="59" spans="1:1" x14ac:dyDescent="0.25">
      <c r="A59" s="263">
        <v>45867</v>
      </c>
    </row>
    <row r="60" spans="1:1" x14ac:dyDescent="0.25">
      <c r="A60" s="263">
        <v>45868</v>
      </c>
    </row>
    <row r="61" spans="1:1" x14ac:dyDescent="0.25">
      <c r="A61" s="263">
        <v>45869</v>
      </c>
    </row>
    <row r="62" spans="1:1" x14ac:dyDescent="0.25">
      <c r="A62" s="263">
        <v>45870</v>
      </c>
    </row>
    <row r="63" spans="1:1" x14ac:dyDescent="0.25">
      <c r="A63" s="263">
        <v>45871</v>
      </c>
    </row>
    <row r="64" spans="1:1" x14ac:dyDescent="0.25">
      <c r="A64" s="263">
        <v>45872</v>
      </c>
    </row>
    <row r="65" spans="1:1" x14ac:dyDescent="0.25">
      <c r="A65" s="263">
        <v>45873</v>
      </c>
    </row>
    <row r="66" spans="1:1" x14ac:dyDescent="0.25">
      <c r="A66" s="263">
        <v>45874</v>
      </c>
    </row>
    <row r="67" spans="1:1" x14ac:dyDescent="0.25">
      <c r="A67" s="263">
        <v>45875</v>
      </c>
    </row>
    <row r="68" spans="1:1" x14ac:dyDescent="0.25">
      <c r="A68" s="263">
        <v>45876</v>
      </c>
    </row>
    <row r="69" spans="1:1" x14ac:dyDescent="0.25">
      <c r="A69" s="263">
        <v>45877</v>
      </c>
    </row>
    <row r="70" spans="1:1" x14ac:dyDescent="0.25">
      <c r="A70" s="263">
        <v>45878</v>
      </c>
    </row>
    <row r="71" spans="1:1" x14ac:dyDescent="0.25">
      <c r="A71" s="263">
        <v>45879</v>
      </c>
    </row>
    <row r="72" spans="1:1" x14ac:dyDescent="0.25">
      <c r="A72" s="263">
        <v>45880</v>
      </c>
    </row>
    <row r="73" spans="1:1" x14ac:dyDescent="0.25">
      <c r="A73" s="263">
        <v>45881</v>
      </c>
    </row>
    <row r="74" spans="1:1" x14ac:dyDescent="0.25">
      <c r="A74" s="263">
        <v>45882</v>
      </c>
    </row>
    <row r="75" spans="1:1" x14ac:dyDescent="0.25">
      <c r="A75" s="263">
        <v>45883</v>
      </c>
    </row>
    <row r="76" spans="1:1" x14ac:dyDescent="0.25">
      <c r="A76" s="263">
        <v>45884</v>
      </c>
    </row>
    <row r="77" spans="1:1" x14ac:dyDescent="0.25">
      <c r="A77" s="263">
        <v>45885</v>
      </c>
    </row>
    <row r="78" spans="1:1" x14ac:dyDescent="0.25">
      <c r="A78" s="263">
        <v>45886</v>
      </c>
    </row>
    <row r="79" spans="1:1" x14ac:dyDescent="0.25">
      <c r="A79" s="263">
        <v>45887</v>
      </c>
    </row>
    <row r="80" spans="1:1" x14ac:dyDescent="0.25">
      <c r="A80" s="263">
        <v>45888</v>
      </c>
    </row>
    <row r="81" spans="1:1" x14ac:dyDescent="0.25">
      <c r="A81" s="263">
        <v>45889</v>
      </c>
    </row>
    <row r="82" spans="1:1" x14ac:dyDescent="0.25">
      <c r="A82" s="263">
        <v>45890</v>
      </c>
    </row>
    <row r="83" spans="1:1" x14ac:dyDescent="0.25">
      <c r="A83" s="263">
        <v>45891</v>
      </c>
    </row>
    <row r="84" spans="1:1" x14ac:dyDescent="0.25">
      <c r="A84" s="263">
        <v>45892</v>
      </c>
    </row>
    <row r="85" spans="1:1" x14ac:dyDescent="0.25">
      <c r="A85" s="263">
        <v>45893</v>
      </c>
    </row>
    <row r="86" spans="1:1" x14ac:dyDescent="0.25">
      <c r="A86" s="263">
        <v>45894</v>
      </c>
    </row>
    <row r="87" spans="1:1" x14ac:dyDescent="0.25">
      <c r="A87" s="263">
        <v>45895</v>
      </c>
    </row>
    <row r="88" spans="1:1" x14ac:dyDescent="0.25">
      <c r="A88" s="263">
        <v>45896</v>
      </c>
    </row>
    <row r="89" spans="1:1" x14ac:dyDescent="0.25">
      <c r="A89" s="263">
        <v>45897</v>
      </c>
    </row>
    <row r="90" spans="1:1" x14ac:dyDescent="0.25">
      <c r="A90" s="263">
        <v>45898</v>
      </c>
    </row>
    <row r="91" spans="1:1" x14ac:dyDescent="0.25">
      <c r="A91" s="263">
        <v>45899</v>
      </c>
    </row>
    <row r="92" spans="1:1" x14ac:dyDescent="0.25">
      <c r="A92" s="263">
        <v>45900</v>
      </c>
    </row>
    <row r="93" spans="1:1" x14ac:dyDescent="0.25">
      <c r="A93" s="263">
        <v>45901</v>
      </c>
    </row>
    <row r="94" spans="1:1" x14ac:dyDescent="0.25">
      <c r="A94" s="263">
        <v>45902</v>
      </c>
    </row>
    <row r="95" spans="1:1" x14ac:dyDescent="0.25">
      <c r="A95" s="263">
        <v>45903</v>
      </c>
    </row>
    <row r="96" spans="1:1" x14ac:dyDescent="0.25">
      <c r="A96" s="263">
        <v>45904</v>
      </c>
    </row>
    <row r="97" spans="1:1" x14ac:dyDescent="0.25">
      <c r="A97" s="263">
        <v>45905</v>
      </c>
    </row>
    <row r="98" spans="1:1" x14ac:dyDescent="0.25">
      <c r="A98" s="263">
        <v>45906</v>
      </c>
    </row>
    <row r="99" spans="1:1" x14ac:dyDescent="0.25">
      <c r="A99" s="263">
        <v>45907</v>
      </c>
    </row>
    <row r="100" spans="1:1" x14ac:dyDescent="0.25">
      <c r="A100" s="263">
        <v>45908</v>
      </c>
    </row>
    <row r="101" spans="1:1" x14ac:dyDescent="0.25">
      <c r="A101" s="263">
        <v>45909</v>
      </c>
    </row>
    <row r="102" spans="1:1" x14ac:dyDescent="0.25">
      <c r="A102" s="263">
        <v>45910</v>
      </c>
    </row>
    <row r="103" spans="1:1" x14ac:dyDescent="0.25">
      <c r="A103" s="263">
        <v>45911</v>
      </c>
    </row>
    <row r="104" spans="1:1" x14ac:dyDescent="0.25">
      <c r="A104" s="263">
        <v>45912</v>
      </c>
    </row>
    <row r="105" spans="1:1" x14ac:dyDescent="0.25">
      <c r="A105" s="263">
        <v>45913</v>
      </c>
    </row>
    <row r="106" spans="1:1" x14ac:dyDescent="0.25">
      <c r="A106" s="263">
        <v>45914</v>
      </c>
    </row>
    <row r="107" spans="1:1" x14ac:dyDescent="0.25">
      <c r="A107" s="263">
        <v>45915</v>
      </c>
    </row>
    <row r="108" spans="1:1" x14ac:dyDescent="0.25">
      <c r="A108" s="263">
        <v>45916</v>
      </c>
    </row>
    <row r="109" spans="1:1" x14ac:dyDescent="0.25">
      <c r="A109" s="263">
        <v>45917</v>
      </c>
    </row>
    <row r="110" spans="1:1" x14ac:dyDescent="0.25">
      <c r="A110" s="263">
        <v>45918</v>
      </c>
    </row>
    <row r="111" spans="1:1" x14ac:dyDescent="0.25">
      <c r="A111" s="263">
        <v>45919</v>
      </c>
    </row>
    <row r="112" spans="1:1" x14ac:dyDescent="0.25">
      <c r="A112" s="263">
        <v>45920</v>
      </c>
    </row>
    <row r="113" spans="1:1" x14ac:dyDescent="0.25">
      <c r="A113" s="263">
        <v>45921</v>
      </c>
    </row>
    <row r="114" spans="1:1" x14ac:dyDescent="0.25">
      <c r="A114" s="263">
        <v>45922</v>
      </c>
    </row>
    <row r="115" spans="1:1" x14ac:dyDescent="0.25">
      <c r="A115" s="263">
        <v>45923</v>
      </c>
    </row>
    <row r="116" spans="1:1" x14ac:dyDescent="0.25">
      <c r="A116" s="263">
        <v>45924</v>
      </c>
    </row>
    <row r="117" spans="1:1" x14ac:dyDescent="0.25">
      <c r="A117" s="263">
        <v>45925</v>
      </c>
    </row>
    <row r="118" spans="1:1" x14ac:dyDescent="0.25">
      <c r="A118" s="263">
        <v>45926</v>
      </c>
    </row>
    <row r="119" spans="1:1" x14ac:dyDescent="0.25">
      <c r="A119" s="263">
        <v>45927</v>
      </c>
    </row>
    <row r="120" spans="1:1" x14ac:dyDescent="0.25">
      <c r="A120" s="263">
        <v>45928</v>
      </c>
    </row>
    <row r="121" spans="1:1" x14ac:dyDescent="0.25">
      <c r="A121" s="263">
        <v>45929</v>
      </c>
    </row>
    <row r="122" spans="1:1" x14ac:dyDescent="0.25">
      <c r="A122" s="263">
        <v>45930</v>
      </c>
    </row>
    <row r="123" spans="1:1" x14ac:dyDescent="0.25">
      <c r="A123" s="263">
        <v>45931</v>
      </c>
    </row>
    <row r="124" spans="1:1" x14ac:dyDescent="0.25">
      <c r="A124" s="263">
        <v>45932</v>
      </c>
    </row>
    <row r="125" spans="1:1" x14ac:dyDescent="0.25">
      <c r="A125" s="263">
        <v>45933</v>
      </c>
    </row>
    <row r="126" spans="1:1" x14ac:dyDescent="0.25">
      <c r="A126" s="263">
        <v>45934</v>
      </c>
    </row>
    <row r="127" spans="1:1" x14ac:dyDescent="0.25">
      <c r="A127" s="263">
        <v>45935</v>
      </c>
    </row>
    <row r="128" spans="1:1" x14ac:dyDescent="0.25">
      <c r="A128" s="263">
        <v>45936</v>
      </c>
    </row>
    <row r="129" spans="1:1" x14ac:dyDescent="0.25">
      <c r="A129" s="263">
        <v>45937</v>
      </c>
    </row>
    <row r="130" spans="1:1" x14ac:dyDescent="0.25">
      <c r="A130" s="263">
        <v>45938</v>
      </c>
    </row>
    <row r="131" spans="1:1" x14ac:dyDescent="0.25">
      <c r="A131" s="263">
        <v>45939</v>
      </c>
    </row>
    <row r="132" spans="1:1" x14ac:dyDescent="0.25">
      <c r="A132" s="263">
        <v>45940</v>
      </c>
    </row>
    <row r="133" spans="1:1" x14ac:dyDescent="0.25">
      <c r="A133" s="263">
        <v>45941</v>
      </c>
    </row>
    <row r="134" spans="1:1" x14ac:dyDescent="0.25">
      <c r="A134" s="263">
        <v>45942</v>
      </c>
    </row>
    <row r="135" spans="1:1" x14ac:dyDescent="0.25">
      <c r="A135" s="263">
        <v>45943</v>
      </c>
    </row>
    <row r="136" spans="1:1" x14ac:dyDescent="0.25">
      <c r="A136" s="263">
        <v>45944</v>
      </c>
    </row>
    <row r="137" spans="1:1" x14ac:dyDescent="0.25">
      <c r="A137" s="263">
        <v>45945</v>
      </c>
    </row>
    <row r="138" spans="1:1" x14ac:dyDescent="0.25">
      <c r="A138" s="263">
        <v>45946</v>
      </c>
    </row>
    <row r="139" spans="1:1" x14ac:dyDescent="0.25">
      <c r="A139" s="263">
        <v>45947</v>
      </c>
    </row>
    <row r="140" spans="1:1" x14ac:dyDescent="0.25">
      <c r="A140" s="263">
        <v>45948</v>
      </c>
    </row>
    <row r="141" spans="1:1" x14ac:dyDescent="0.25">
      <c r="A141" s="263">
        <v>45949</v>
      </c>
    </row>
    <row r="142" spans="1:1" x14ac:dyDescent="0.25">
      <c r="A142" s="263">
        <v>45950</v>
      </c>
    </row>
    <row r="143" spans="1:1" x14ac:dyDescent="0.25">
      <c r="A143" s="263">
        <v>45951</v>
      </c>
    </row>
    <row r="144" spans="1:1" x14ac:dyDescent="0.25">
      <c r="A144" s="263">
        <v>45952</v>
      </c>
    </row>
    <row r="145" spans="1:1" x14ac:dyDescent="0.25">
      <c r="A145" s="263">
        <v>45953</v>
      </c>
    </row>
    <row r="146" spans="1:1" x14ac:dyDescent="0.25">
      <c r="A146" s="263">
        <v>45954</v>
      </c>
    </row>
    <row r="147" spans="1:1" x14ac:dyDescent="0.25">
      <c r="A147" s="263">
        <v>45955</v>
      </c>
    </row>
    <row r="148" spans="1:1" x14ac:dyDescent="0.25">
      <c r="A148" s="263">
        <v>45956</v>
      </c>
    </row>
    <row r="149" spans="1:1" x14ac:dyDescent="0.25">
      <c r="A149" s="263">
        <v>45957</v>
      </c>
    </row>
    <row r="150" spans="1:1" x14ac:dyDescent="0.25">
      <c r="A150" s="263">
        <v>45958</v>
      </c>
    </row>
    <row r="151" spans="1:1" x14ac:dyDescent="0.25">
      <c r="A151" s="263">
        <v>45959</v>
      </c>
    </row>
    <row r="152" spans="1:1" x14ac:dyDescent="0.25">
      <c r="A152" s="263">
        <v>45960</v>
      </c>
    </row>
    <row r="153" spans="1:1" x14ac:dyDescent="0.25">
      <c r="A153" s="263">
        <v>45961</v>
      </c>
    </row>
    <row r="154" spans="1:1" x14ac:dyDescent="0.25">
      <c r="A154" s="263">
        <v>45962</v>
      </c>
    </row>
    <row r="155" spans="1:1" x14ac:dyDescent="0.25">
      <c r="A155" s="263">
        <v>45963</v>
      </c>
    </row>
    <row r="156" spans="1:1" x14ac:dyDescent="0.25">
      <c r="A156" s="263">
        <v>45964</v>
      </c>
    </row>
    <row r="157" spans="1:1" x14ac:dyDescent="0.25">
      <c r="A157" s="263">
        <v>45965</v>
      </c>
    </row>
    <row r="158" spans="1:1" x14ac:dyDescent="0.25">
      <c r="A158" s="263">
        <v>45966</v>
      </c>
    </row>
    <row r="159" spans="1:1" x14ac:dyDescent="0.25">
      <c r="A159" s="263">
        <v>45967</v>
      </c>
    </row>
    <row r="160" spans="1:1" x14ac:dyDescent="0.25">
      <c r="A160" s="263">
        <v>45968</v>
      </c>
    </row>
    <row r="161" spans="1:1" x14ac:dyDescent="0.25">
      <c r="A161" s="263">
        <v>45969</v>
      </c>
    </row>
    <row r="162" spans="1:1" x14ac:dyDescent="0.25">
      <c r="A162" s="263">
        <v>45970</v>
      </c>
    </row>
    <row r="163" spans="1:1" x14ac:dyDescent="0.25">
      <c r="A163" s="263">
        <v>45971</v>
      </c>
    </row>
    <row r="164" spans="1:1" x14ac:dyDescent="0.25">
      <c r="A164" s="263">
        <v>45972</v>
      </c>
    </row>
    <row r="165" spans="1:1" x14ac:dyDescent="0.25">
      <c r="A165" s="263">
        <v>45973</v>
      </c>
    </row>
    <row r="166" spans="1:1" x14ac:dyDescent="0.25">
      <c r="A166" s="263">
        <v>45974</v>
      </c>
    </row>
    <row r="167" spans="1:1" x14ac:dyDescent="0.25">
      <c r="A167" s="263">
        <v>45975</v>
      </c>
    </row>
    <row r="168" spans="1:1" x14ac:dyDescent="0.25">
      <c r="A168" s="263">
        <v>45976</v>
      </c>
    </row>
    <row r="169" spans="1:1" x14ac:dyDescent="0.25">
      <c r="A169" s="263">
        <v>45977</v>
      </c>
    </row>
    <row r="170" spans="1:1" x14ac:dyDescent="0.25">
      <c r="A170" s="263">
        <v>45978</v>
      </c>
    </row>
    <row r="171" spans="1:1" x14ac:dyDescent="0.25">
      <c r="A171" s="263">
        <v>45979</v>
      </c>
    </row>
    <row r="172" spans="1:1" x14ac:dyDescent="0.25">
      <c r="A172" s="263">
        <v>45980</v>
      </c>
    </row>
    <row r="173" spans="1:1" x14ac:dyDescent="0.25">
      <c r="A173" s="263">
        <v>45981</v>
      </c>
    </row>
    <row r="174" spans="1:1" x14ac:dyDescent="0.25">
      <c r="A174" s="263">
        <v>45982</v>
      </c>
    </row>
    <row r="175" spans="1:1" x14ac:dyDescent="0.25">
      <c r="A175" s="263">
        <v>45983</v>
      </c>
    </row>
    <row r="176" spans="1:1" x14ac:dyDescent="0.25">
      <c r="A176" s="263">
        <v>45984</v>
      </c>
    </row>
    <row r="177" spans="1:1" x14ac:dyDescent="0.25">
      <c r="A177" s="263">
        <v>45985</v>
      </c>
    </row>
    <row r="178" spans="1:1" x14ac:dyDescent="0.25">
      <c r="A178" s="263">
        <v>45986</v>
      </c>
    </row>
    <row r="179" spans="1:1" x14ac:dyDescent="0.25">
      <c r="A179" s="263">
        <v>45987</v>
      </c>
    </row>
    <row r="180" spans="1:1" x14ac:dyDescent="0.25">
      <c r="A180" s="263">
        <v>45988</v>
      </c>
    </row>
    <row r="181" spans="1:1" x14ac:dyDescent="0.25">
      <c r="A181" s="263">
        <v>45989</v>
      </c>
    </row>
    <row r="182" spans="1:1" x14ac:dyDescent="0.25">
      <c r="A182" s="263">
        <v>45990</v>
      </c>
    </row>
    <row r="183" spans="1:1" x14ac:dyDescent="0.25">
      <c r="A183" s="263">
        <v>45991</v>
      </c>
    </row>
    <row r="184" spans="1:1" x14ac:dyDescent="0.25">
      <c r="A184" s="263">
        <v>45992</v>
      </c>
    </row>
    <row r="185" spans="1:1" x14ac:dyDescent="0.25">
      <c r="A185" s="263">
        <v>45993</v>
      </c>
    </row>
    <row r="186" spans="1:1" x14ac:dyDescent="0.25">
      <c r="A186" s="263">
        <v>45994</v>
      </c>
    </row>
    <row r="187" spans="1:1" x14ac:dyDescent="0.25">
      <c r="A187" s="263">
        <v>45995</v>
      </c>
    </row>
    <row r="188" spans="1:1" x14ac:dyDescent="0.25">
      <c r="A188" s="263">
        <v>45996</v>
      </c>
    </row>
    <row r="189" spans="1:1" x14ac:dyDescent="0.25">
      <c r="A189" s="263">
        <v>45997</v>
      </c>
    </row>
    <row r="190" spans="1:1" x14ac:dyDescent="0.25">
      <c r="A190" s="263">
        <v>45998</v>
      </c>
    </row>
    <row r="191" spans="1:1" x14ac:dyDescent="0.25">
      <c r="A191" s="263">
        <v>45999</v>
      </c>
    </row>
    <row r="192" spans="1:1" x14ac:dyDescent="0.25">
      <c r="A192" s="263">
        <v>46000</v>
      </c>
    </row>
    <row r="193" spans="1:1" x14ac:dyDescent="0.25">
      <c r="A193" s="263">
        <v>46001</v>
      </c>
    </row>
    <row r="194" spans="1:1" x14ac:dyDescent="0.25">
      <c r="A194" s="263">
        <v>46002</v>
      </c>
    </row>
    <row r="195" spans="1:1" x14ac:dyDescent="0.25">
      <c r="A195" s="263">
        <v>46003</v>
      </c>
    </row>
    <row r="196" spans="1:1" x14ac:dyDescent="0.25">
      <c r="A196" s="263">
        <v>46004</v>
      </c>
    </row>
    <row r="197" spans="1:1" x14ac:dyDescent="0.25">
      <c r="A197" s="263">
        <v>46005</v>
      </c>
    </row>
    <row r="198" spans="1:1" x14ac:dyDescent="0.25">
      <c r="A198" s="263">
        <v>46006</v>
      </c>
    </row>
    <row r="199" spans="1:1" x14ac:dyDescent="0.25">
      <c r="A199" s="263">
        <v>46007</v>
      </c>
    </row>
    <row r="200" spans="1:1" x14ac:dyDescent="0.25">
      <c r="A200" s="263">
        <v>46008</v>
      </c>
    </row>
    <row r="201" spans="1:1" x14ac:dyDescent="0.25">
      <c r="A201" s="263">
        <v>46009</v>
      </c>
    </row>
    <row r="202" spans="1:1" x14ac:dyDescent="0.25">
      <c r="A202" s="263">
        <v>46010</v>
      </c>
    </row>
    <row r="203" spans="1:1" x14ac:dyDescent="0.25">
      <c r="A203" s="263">
        <v>46011</v>
      </c>
    </row>
    <row r="204" spans="1:1" x14ac:dyDescent="0.25">
      <c r="A204" s="263">
        <v>46012</v>
      </c>
    </row>
    <row r="205" spans="1:1" x14ac:dyDescent="0.25">
      <c r="A205" s="263">
        <v>46013</v>
      </c>
    </row>
    <row r="206" spans="1:1" x14ac:dyDescent="0.25">
      <c r="A206" s="263">
        <v>46014</v>
      </c>
    </row>
    <row r="207" spans="1:1" x14ac:dyDescent="0.25">
      <c r="A207" s="263">
        <v>46015</v>
      </c>
    </row>
    <row r="208" spans="1:1" x14ac:dyDescent="0.25">
      <c r="A208" s="263">
        <v>46016</v>
      </c>
    </row>
    <row r="209" spans="1:2" x14ac:dyDescent="0.25">
      <c r="A209" s="263">
        <v>46017</v>
      </c>
    </row>
    <row r="210" spans="1:2" x14ac:dyDescent="0.25">
      <c r="A210" s="263">
        <v>46018</v>
      </c>
    </row>
    <row r="211" spans="1:2" x14ac:dyDescent="0.25">
      <c r="A211" s="263">
        <v>46019</v>
      </c>
    </row>
    <row r="212" spans="1:2" x14ac:dyDescent="0.25">
      <c r="A212" s="263">
        <v>46020</v>
      </c>
    </row>
    <row r="213" spans="1:2" x14ac:dyDescent="0.25">
      <c r="A213" s="263">
        <v>46021</v>
      </c>
    </row>
    <row r="214" spans="1:2" x14ac:dyDescent="0.25">
      <c r="A214" s="263">
        <v>46022</v>
      </c>
    </row>
    <row r="215" spans="1:2" x14ac:dyDescent="0.25">
      <c r="A215" s="263">
        <v>45468</v>
      </c>
      <c r="B215">
        <v>3.8050000000000002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61"/>
  <sheetViews>
    <sheetView showGridLines="0" topLeftCell="G1" zoomScaleNormal="100" workbookViewId="0">
      <selection activeCell="I179" sqref="I179"/>
    </sheetView>
  </sheetViews>
  <sheetFormatPr baseColWidth="10" defaultColWidth="11.42578125" defaultRowHeight="15" x14ac:dyDescent="0.25"/>
  <cols>
    <col min="1" max="1" width="11.42578125" style="4"/>
    <col min="2" max="2" width="12" bestFit="1" customWidth="1"/>
    <col min="3" max="3" width="33.5703125" bestFit="1" customWidth="1"/>
    <col min="4" max="4" width="4.5703125" hidden="1" customWidth="1"/>
    <col min="5" max="5" width="11.42578125" style="4"/>
    <col min="11" max="11" width="18" bestFit="1" customWidth="1"/>
    <col min="12" max="12" width="19.28515625" bestFit="1" customWidth="1"/>
    <col min="20" max="20" width="16.5703125" bestFit="1" customWidth="1"/>
  </cols>
  <sheetData>
    <row r="1" spans="1:22" ht="15" customHeight="1" x14ac:dyDescent="0.25">
      <c r="A1" s="327" t="s">
        <v>174</v>
      </c>
      <c r="B1" s="327"/>
      <c r="C1" s="327"/>
      <c r="D1" s="327"/>
      <c r="E1" s="327"/>
      <c r="F1" s="327"/>
      <c r="G1" s="327"/>
      <c r="H1" s="327"/>
      <c r="I1" s="327"/>
      <c r="J1" s="327"/>
      <c r="K1" s="328" t="s">
        <v>175</v>
      </c>
      <c r="L1" s="328"/>
      <c r="M1" s="329" t="s">
        <v>176</v>
      </c>
      <c r="N1" s="329"/>
      <c r="O1" s="329"/>
      <c r="P1" s="329"/>
      <c r="Q1" s="330" t="s">
        <v>177</v>
      </c>
      <c r="R1" s="330"/>
      <c r="S1" s="325" t="s">
        <v>178</v>
      </c>
      <c r="T1" s="326" t="s">
        <v>179</v>
      </c>
    </row>
    <row r="2" spans="1:22" x14ac:dyDescent="0.25">
      <c r="A2" s="69" t="s">
        <v>0</v>
      </c>
      <c r="B2" s="69" t="s">
        <v>180</v>
      </c>
      <c r="C2" s="107" t="s">
        <v>181</v>
      </c>
      <c r="D2" s="69" t="s">
        <v>182</v>
      </c>
      <c r="E2" s="69" t="s">
        <v>183</v>
      </c>
      <c r="F2" s="69" t="s">
        <v>184</v>
      </c>
      <c r="G2" s="69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325"/>
      <c r="T2" s="326"/>
    </row>
    <row r="3" spans="1:22" hidden="1" x14ac:dyDescent="0.25">
      <c r="A3" s="51" t="s">
        <v>196</v>
      </c>
      <c r="B3" s="8">
        <v>20543324915</v>
      </c>
      <c r="C3" s="8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22" t="s">
        <v>197</v>
      </c>
      <c r="N3" s="323"/>
      <c r="O3" s="323"/>
      <c r="P3" s="323"/>
      <c r="Q3" s="323"/>
      <c r="R3" s="324"/>
      <c r="S3" s="1"/>
      <c r="T3" s="3"/>
    </row>
    <row r="4" spans="1:22" hidden="1" x14ac:dyDescent="0.25">
      <c r="A4" s="51" t="s">
        <v>196</v>
      </c>
      <c r="B4" s="8">
        <v>20519163285</v>
      </c>
      <c r="C4" s="8" t="s">
        <v>6</v>
      </c>
      <c r="D4" s="8"/>
      <c r="E4" s="7" t="s">
        <v>5</v>
      </c>
      <c r="F4" s="14">
        <v>45301</v>
      </c>
      <c r="G4" s="7">
        <v>3.7080000000000002</v>
      </c>
      <c r="H4" s="37">
        <v>2821.98</v>
      </c>
      <c r="I4" s="38">
        <f t="shared" ref="I4:I25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22" t="s">
        <v>198</v>
      </c>
      <c r="N4" s="323"/>
      <c r="O4" s="323"/>
      <c r="P4" s="323"/>
      <c r="Q4" s="323"/>
      <c r="R4" s="324"/>
      <c r="S4" s="8"/>
      <c r="T4" s="7"/>
      <c r="U4" s="9"/>
      <c r="V4" s="9"/>
    </row>
    <row r="5" spans="1:22" hidden="1" x14ac:dyDescent="0.25">
      <c r="A5" s="51" t="s">
        <v>196</v>
      </c>
      <c r="B5" s="1">
        <v>20102102321</v>
      </c>
      <c r="C5" s="1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2">
        <v>45327</v>
      </c>
      <c r="T5" s="3" t="s">
        <v>201</v>
      </c>
    </row>
    <row r="6" spans="1:22" hidden="1" x14ac:dyDescent="0.25">
      <c r="A6" s="51" t="s">
        <v>196</v>
      </c>
      <c r="B6" s="1">
        <v>20100049008</v>
      </c>
      <c r="C6" s="1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286" t="s">
        <v>204</v>
      </c>
      <c r="R6" s="288"/>
      <c r="S6" s="1"/>
      <c r="T6" s="3" t="s">
        <v>205</v>
      </c>
    </row>
    <row r="7" spans="1:22" hidden="1" x14ac:dyDescent="0.25">
      <c r="A7" s="51" t="s">
        <v>196</v>
      </c>
      <c r="B7" s="1">
        <v>20100049008</v>
      </c>
      <c r="C7" s="1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286" t="s">
        <v>204</v>
      </c>
      <c r="R7" s="288"/>
      <c r="S7" s="1"/>
      <c r="T7" s="3" t="s">
        <v>205</v>
      </c>
    </row>
    <row r="8" spans="1:22" hidden="1" x14ac:dyDescent="0.25">
      <c r="A8" s="51" t="s">
        <v>196</v>
      </c>
      <c r="B8" s="1">
        <v>20519163285</v>
      </c>
      <c r="C8" s="1" t="s">
        <v>6</v>
      </c>
      <c r="D8" s="1"/>
      <c r="E8" s="3" t="s">
        <v>12</v>
      </c>
      <c r="F8" s="6">
        <v>45306</v>
      </c>
      <c r="G8" s="3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3" t="s">
        <v>206</v>
      </c>
    </row>
    <row r="9" spans="1:22" hidden="1" x14ac:dyDescent="0.25">
      <c r="A9" s="51" t="s">
        <v>196</v>
      </c>
      <c r="B9" s="11">
        <v>20335955065</v>
      </c>
      <c r="C9" s="11" t="s">
        <v>14</v>
      </c>
      <c r="D9" s="11"/>
      <c r="E9" s="10" t="s">
        <v>13</v>
      </c>
      <c r="F9" s="15">
        <v>45308</v>
      </c>
      <c r="G9" s="10">
        <v>3.718</v>
      </c>
      <c r="H9" s="40">
        <v>533.6</v>
      </c>
      <c r="I9" s="41">
        <f t="shared" si="0"/>
        <v>96.048000000000002</v>
      </c>
      <c r="J9" s="41">
        <f t="shared" si="1"/>
        <v>629.64800000000002</v>
      </c>
      <c r="K9" s="44">
        <f t="shared" si="2"/>
        <v>554.09023999999999</v>
      </c>
      <c r="L9" s="44">
        <f t="shared" si="3"/>
        <v>280.92375168000001</v>
      </c>
      <c r="M9" s="48">
        <v>554.07000000000005</v>
      </c>
      <c r="N9" s="10" t="s">
        <v>199</v>
      </c>
      <c r="O9" s="10" t="s">
        <v>203</v>
      </c>
      <c r="P9" s="15">
        <v>45348</v>
      </c>
      <c r="Q9" s="48">
        <v>281</v>
      </c>
      <c r="R9" s="12">
        <v>45315</v>
      </c>
      <c r="S9" s="15">
        <v>45316</v>
      </c>
      <c r="T9" s="10" t="s">
        <v>205</v>
      </c>
      <c r="U9" s="13"/>
      <c r="V9" s="13"/>
    </row>
    <row r="10" spans="1:22" hidden="1" x14ac:dyDescent="0.25">
      <c r="A10" s="51" t="s">
        <v>196</v>
      </c>
      <c r="B10" s="122">
        <v>20250406941</v>
      </c>
      <c r="C10" s="123" t="s">
        <v>16</v>
      </c>
      <c r="D10" s="320"/>
      <c r="E10" s="181" t="s">
        <v>15</v>
      </c>
      <c r="F10" s="174">
        <v>45309</v>
      </c>
      <c r="G10" s="181">
        <v>3.7389999999999999</v>
      </c>
      <c r="H10" s="188">
        <v>106218</v>
      </c>
      <c r="I10" s="188">
        <f t="shared" si="0"/>
        <v>19119.239999999998</v>
      </c>
      <c r="J10" s="188">
        <f t="shared" si="1"/>
        <v>125337.23999999999</v>
      </c>
      <c r="K10" s="124">
        <f t="shared" si="2"/>
        <v>110296.77119999999</v>
      </c>
      <c r="L10" s="124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307">
        <v>56236</v>
      </c>
      <c r="R10" s="306">
        <v>45329</v>
      </c>
      <c r="S10" s="292">
        <v>45330</v>
      </c>
      <c r="T10" s="3" t="s">
        <v>206</v>
      </c>
    </row>
    <row r="11" spans="1:22" hidden="1" x14ac:dyDescent="0.25">
      <c r="A11" s="51" t="s">
        <v>196</v>
      </c>
      <c r="B11" s="122">
        <v>20250406941</v>
      </c>
      <c r="C11" s="123" t="s">
        <v>16</v>
      </c>
      <c r="D11" s="321"/>
      <c r="E11" s="181" t="s">
        <v>15</v>
      </c>
      <c r="F11" s="174">
        <v>45309</v>
      </c>
      <c r="G11" s="181">
        <v>3.7389999999999999</v>
      </c>
      <c r="H11" s="188">
        <v>106218</v>
      </c>
      <c r="I11" s="188">
        <f t="shared" ref="I11:I13" si="4">+H11*0.18</f>
        <v>19119.239999999998</v>
      </c>
      <c r="J11" s="188">
        <f t="shared" ref="J11:J13" si="5">+H11+I11</f>
        <v>125337.23999999999</v>
      </c>
      <c r="K11" s="124">
        <f t="shared" ref="K11:K13" si="6">+J11-(J11*12%)</f>
        <v>110296.77119999999</v>
      </c>
      <c r="L11" s="124">
        <f t="shared" ref="L11:L13" si="7">+(J11*12%)*G11</f>
        <v>56236.312843199994</v>
      </c>
      <c r="M11" s="47">
        <v>27574.19</v>
      </c>
      <c r="N11" s="3" t="s">
        <v>199</v>
      </c>
      <c r="O11" s="3" t="s">
        <v>200</v>
      </c>
      <c r="P11" s="6">
        <v>45366</v>
      </c>
      <c r="Q11" s="307"/>
      <c r="R11" s="306"/>
      <c r="S11" s="321"/>
      <c r="T11" s="3" t="s">
        <v>206</v>
      </c>
    </row>
    <row r="12" spans="1:22" hidden="1" x14ac:dyDescent="0.25">
      <c r="A12" s="51" t="s">
        <v>196</v>
      </c>
      <c r="B12" s="122">
        <v>20250406941</v>
      </c>
      <c r="C12" s="123" t="s">
        <v>16</v>
      </c>
      <c r="D12" s="321"/>
      <c r="E12" s="181" t="s">
        <v>15</v>
      </c>
      <c r="F12" s="174">
        <v>45309</v>
      </c>
      <c r="G12" s="181">
        <v>3.7389999999999999</v>
      </c>
      <c r="H12" s="188">
        <v>106218</v>
      </c>
      <c r="I12" s="188">
        <f t="shared" si="4"/>
        <v>19119.239999999998</v>
      </c>
      <c r="J12" s="188">
        <f t="shared" si="5"/>
        <v>125337.23999999999</v>
      </c>
      <c r="K12" s="124">
        <f t="shared" si="6"/>
        <v>110296.77119999999</v>
      </c>
      <c r="L12" s="124">
        <f t="shared" si="7"/>
        <v>56236.312843199994</v>
      </c>
      <c r="M12" s="36">
        <v>27574.19</v>
      </c>
      <c r="N12" s="16" t="s">
        <v>199</v>
      </c>
      <c r="O12" s="16" t="s">
        <v>200</v>
      </c>
      <c r="P12" s="20">
        <v>45393</v>
      </c>
      <c r="Q12" s="307"/>
      <c r="R12" s="306"/>
      <c r="S12" s="321"/>
      <c r="T12" s="3" t="s">
        <v>207</v>
      </c>
    </row>
    <row r="13" spans="1:22" hidden="1" x14ac:dyDescent="0.25">
      <c r="A13" s="51" t="s">
        <v>196</v>
      </c>
      <c r="B13" s="122">
        <v>20250406941</v>
      </c>
      <c r="C13" s="123" t="s">
        <v>16</v>
      </c>
      <c r="D13" s="301"/>
      <c r="E13" s="181" t="s">
        <v>15</v>
      </c>
      <c r="F13" s="174">
        <v>45309</v>
      </c>
      <c r="G13" s="181">
        <v>3.7389999999999999</v>
      </c>
      <c r="H13" s="188">
        <v>106218</v>
      </c>
      <c r="I13" s="188">
        <f t="shared" si="4"/>
        <v>19119.239999999998</v>
      </c>
      <c r="J13" s="188">
        <f t="shared" si="5"/>
        <v>125337.23999999999</v>
      </c>
      <c r="K13" s="124">
        <f t="shared" si="6"/>
        <v>110296.77119999999</v>
      </c>
      <c r="L13" s="124">
        <f t="shared" si="7"/>
        <v>56236.312843199994</v>
      </c>
      <c r="M13" s="47">
        <v>27574.19</v>
      </c>
      <c r="N13" s="16" t="s">
        <v>199</v>
      </c>
      <c r="O13" s="16" t="s">
        <v>200</v>
      </c>
      <c r="P13" s="108">
        <v>45426</v>
      </c>
      <c r="Q13" s="307"/>
      <c r="R13" s="306"/>
      <c r="S13" s="301"/>
      <c r="T13" s="3"/>
    </row>
    <row r="14" spans="1:22" hidden="1" x14ac:dyDescent="0.25">
      <c r="A14" s="51" t="s">
        <v>196</v>
      </c>
      <c r="B14" s="1">
        <v>20272904422</v>
      </c>
      <c r="C14" s="120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45">
        <f t="shared" si="1"/>
        <v>70.8</v>
      </c>
      <c r="K14" s="43"/>
      <c r="L14" s="43"/>
      <c r="M14" s="30"/>
      <c r="N14" s="1"/>
      <c r="O14" s="1"/>
      <c r="P14" s="3"/>
      <c r="Q14" s="286" t="s">
        <v>204</v>
      </c>
      <c r="R14" s="288"/>
      <c r="S14" s="1"/>
      <c r="T14" s="3"/>
    </row>
    <row r="15" spans="1:22" hidden="1" x14ac:dyDescent="0.25">
      <c r="A15" s="51" t="s">
        <v>196</v>
      </c>
      <c r="B15" s="1">
        <v>20272904422</v>
      </c>
      <c r="C15" s="120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45">
        <f t="shared" si="1"/>
        <v>115.05</v>
      </c>
      <c r="K15" s="43"/>
      <c r="L15" s="43"/>
      <c r="M15" s="30"/>
      <c r="N15" s="1"/>
      <c r="O15" s="1"/>
      <c r="P15" s="3"/>
      <c r="Q15" s="286" t="s">
        <v>204</v>
      </c>
      <c r="R15" s="288"/>
      <c r="S15" s="1"/>
      <c r="T15" s="3"/>
    </row>
    <row r="16" spans="1:22" hidden="1" x14ac:dyDescent="0.25">
      <c r="A16" s="51" t="s">
        <v>196</v>
      </c>
      <c r="B16" s="1">
        <v>20272904422</v>
      </c>
      <c r="C16" s="120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45">
        <f t="shared" si="1"/>
        <v>26.55</v>
      </c>
      <c r="K16" s="43"/>
      <c r="L16" s="43"/>
      <c r="M16" s="30"/>
      <c r="N16" s="1"/>
      <c r="O16" s="1"/>
      <c r="P16" s="3"/>
      <c r="Q16" s="286" t="s">
        <v>204</v>
      </c>
      <c r="R16" s="288"/>
      <c r="S16" s="1"/>
      <c r="T16" s="3"/>
    </row>
    <row r="17" spans="1:22" hidden="1" x14ac:dyDescent="0.25">
      <c r="A17" s="51" t="s">
        <v>196</v>
      </c>
      <c r="B17" s="8">
        <v>20543671399</v>
      </c>
      <c r="C17" s="8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286" t="s">
        <v>208</v>
      </c>
      <c r="N17" s="287"/>
      <c r="O17" s="287"/>
      <c r="P17" s="287"/>
      <c r="Q17" s="287"/>
      <c r="R17" s="288"/>
      <c r="S17" s="1"/>
      <c r="T17" s="3"/>
    </row>
    <row r="18" spans="1:22" hidden="1" x14ac:dyDescent="0.25">
      <c r="A18" s="51" t="s">
        <v>196</v>
      </c>
      <c r="B18" s="1">
        <v>20543671400</v>
      </c>
      <c r="C18" s="1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 t="shared" si="0"/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2">
        <v>45369</v>
      </c>
      <c r="T18" s="10" t="s">
        <v>205</v>
      </c>
    </row>
    <row r="19" spans="1:22" hidden="1" x14ac:dyDescent="0.25">
      <c r="A19" s="51" t="s">
        <v>196</v>
      </c>
      <c r="B19" s="11">
        <v>20335955065</v>
      </c>
      <c r="C19" s="11" t="s">
        <v>14</v>
      </c>
      <c r="D19" s="11"/>
      <c r="E19" s="10" t="s">
        <v>24</v>
      </c>
      <c r="F19" s="15">
        <v>45310</v>
      </c>
      <c r="G19" s="10">
        <v>3.742</v>
      </c>
      <c r="H19" s="40">
        <v>8.8000000000000007</v>
      </c>
      <c r="I19" s="40">
        <f t="shared" si="0"/>
        <v>1.5840000000000001</v>
      </c>
      <c r="J19" s="40">
        <f t="shared" si="1"/>
        <v>10.384</v>
      </c>
      <c r="K19" s="43"/>
      <c r="L19" s="43"/>
      <c r="M19" s="48">
        <v>10.38</v>
      </c>
      <c r="N19" s="10" t="s">
        <v>199</v>
      </c>
      <c r="O19" s="10" t="s">
        <v>203</v>
      </c>
      <c r="P19" s="15">
        <v>45348</v>
      </c>
      <c r="Q19" s="286" t="s">
        <v>204</v>
      </c>
      <c r="R19" s="288"/>
      <c r="S19" s="11"/>
      <c r="T19" s="10" t="s">
        <v>205</v>
      </c>
      <c r="U19" s="13"/>
      <c r="V19" s="13"/>
    </row>
    <row r="20" spans="1:22" hidden="1" x14ac:dyDescent="0.25">
      <c r="A20" s="51" t="s">
        <v>196</v>
      </c>
      <c r="B20" s="1">
        <v>20100114427</v>
      </c>
      <c r="C20" s="120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0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/>
      <c r="N20" s="3"/>
      <c r="O20" s="3"/>
      <c r="P20" s="3"/>
      <c r="Q20" s="48">
        <v>504</v>
      </c>
      <c r="R20" s="2">
        <v>45329</v>
      </c>
      <c r="S20" s="6">
        <v>45330</v>
      </c>
      <c r="T20" s="3"/>
    </row>
    <row r="21" spans="1:22" hidden="1" x14ac:dyDescent="0.25">
      <c r="A21" s="51" t="s">
        <v>196</v>
      </c>
      <c r="B21" s="122">
        <v>20250406941</v>
      </c>
      <c r="C21" s="125" t="s">
        <v>16</v>
      </c>
      <c r="D21" s="310"/>
      <c r="E21" s="126" t="s">
        <v>27</v>
      </c>
      <c r="F21" s="180">
        <v>45320</v>
      </c>
      <c r="G21" s="126">
        <v>3.786</v>
      </c>
      <c r="H21" s="127">
        <v>12335</v>
      </c>
      <c r="I21" s="127">
        <f t="shared" si="0"/>
        <v>2220.2999999999997</v>
      </c>
      <c r="J21" s="128">
        <f t="shared" si="1"/>
        <v>14555.3</v>
      </c>
      <c r="K21" s="129">
        <f t="shared" si="2"/>
        <v>12808.663999999999</v>
      </c>
      <c r="L21" s="130">
        <f t="shared" si="3"/>
        <v>6612.7638959999995</v>
      </c>
      <c r="M21" s="289">
        <v>12808.66</v>
      </c>
      <c r="N21" s="310" t="s">
        <v>199</v>
      </c>
      <c r="O21" s="310" t="s">
        <v>200</v>
      </c>
      <c r="P21" s="314">
        <v>45372</v>
      </c>
      <c r="Q21" s="36">
        <v>6538</v>
      </c>
      <c r="R21" s="21">
        <v>45387</v>
      </c>
      <c r="S21" s="20">
        <v>45390</v>
      </c>
      <c r="T21" s="310" t="s">
        <v>206</v>
      </c>
    </row>
    <row r="22" spans="1:22" hidden="1" x14ac:dyDescent="0.25">
      <c r="A22" s="51" t="s">
        <v>196</v>
      </c>
      <c r="B22" s="122">
        <v>20250406941</v>
      </c>
      <c r="C22" s="125" t="s">
        <v>16</v>
      </c>
      <c r="D22" s="311"/>
      <c r="E22" s="126" t="s">
        <v>27</v>
      </c>
      <c r="F22" s="180">
        <v>45320</v>
      </c>
      <c r="G22" s="126">
        <v>3.786</v>
      </c>
      <c r="H22" s="127">
        <v>12335</v>
      </c>
      <c r="I22" s="127">
        <f t="shared" ref="I22" si="8">+H22*0.18</f>
        <v>2220.2999999999997</v>
      </c>
      <c r="J22" s="128">
        <f t="shared" ref="J22" si="9">+H22+I22</f>
        <v>14555.3</v>
      </c>
      <c r="K22" s="129">
        <f t="shared" ref="K22" si="10">+J22-(J22*12%)</f>
        <v>12808.663999999999</v>
      </c>
      <c r="L22" s="130">
        <f t="shared" ref="L22" si="11">+(J22*12%)*G22</f>
        <v>6612.7638959999995</v>
      </c>
      <c r="M22" s="291"/>
      <c r="N22" s="311"/>
      <c r="O22" s="311"/>
      <c r="P22" s="305"/>
      <c r="Q22" s="36">
        <v>75</v>
      </c>
      <c r="R22" s="21">
        <v>45420</v>
      </c>
      <c r="S22" s="20"/>
      <c r="T22" s="311"/>
    </row>
    <row r="23" spans="1:22" hidden="1" x14ac:dyDescent="0.25">
      <c r="A23" s="51" t="s">
        <v>196</v>
      </c>
      <c r="B23" s="1">
        <v>20519163285</v>
      </c>
      <c r="C23" s="1" t="s">
        <v>6</v>
      </c>
      <c r="D23" s="1"/>
      <c r="E23" s="3" t="s">
        <v>28</v>
      </c>
      <c r="F23" s="6">
        <v>45321</v>
      </c>
      <c r="G23" s="3">
        <v>3.8069999999999999</v>
      </c>
      <c r="H23" s="39">
        <v>5270.01</v>
      </c>
      <c r="I23" s="39">
        <f t="shared" si="0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3" t="s">
        <v>207</v>
      </c>
    </row>
    <row r="24" spans="1:22" hidden="1" x14ac:dyDescent="0.25">
      <c r="A24" s="51" t="s">
        <v>196</v>
      </c>
      <c r="B24" s="1">
        <v>20102102321</v>
      </c>
      <c r="C24" s="1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0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2">
        <v>45327</v>
      </c>
      <c r="T24" s="3" t="s">
        <v>205</v>
      </c>
    </row>
    <row r="25" spans="1:22" hidden="1" x14ac:dyDescent="0.25">
      <c r="A25" s="51" t="s">
        <v>196</v>
      </c>
      <c r="B25" s="1">
        <v>20100163986</v>
      </c>
      <c r="C25" s="120" t="s">
        <v>31</v>
      </c>
      <c r="D25" s="1"/>
      <c r="E25" s="3" t="s">
        <v>30</v>
      </c>
      <c r="F25" s="6">
        <v>44957</v>
      </c>
      <c r="G25" s="3" t="s">
        <v>202</v>
      </c>
      <c r="H25" s="39">
        <v>13682</v>
      </c>
      <c r="I25" s="39">
        <f t="shared" si="0"/>
        <v>2462.7599999999998</v>
      </c>
      <c r="J25" s="39">
        <f t="shared" si="1"/>
        <v>16144.76</v>
      </c>
      <c r="K25" s="45">
        <f t="shared" si="2"/>
        <v>14207.388800000001</v>
      </c>
      <c r="L25" s="86">
        <f>+(J25*12%)</f>
        <v>1937.3712</v>
      </c>
      <c r="M25" s="30"/>
      <c r="N25" s="1"/>
      <c r="O25" s="1"/>
      <c r="P25" s="3"/>
      <c r="Q25" s="30"/>
      <c r="R25" s="1"/>
      <c r="S25" s="87"/>
      <c r="T25" s="3"/>
    </row>
    <row r="26" spans="1:22" hidden="1" x14ac:dyDescent="0.25">
      <c r="A26" s="3" t="s">
        <v>196</v>
      </c>
      <c r="B26" s="1">
        <v>20476798770</v>
      </c>
      <c r="C26" s="17" t="s">
        <v>2</v>
      </c>
      <c r="D26" s="1"/>
      <c r="E26" s="3" t="s">
        <v>1</v>
      </c>
      <c r="F26" s="6">
        <v>45310</v>
      </c>
      <c r="G26" s="10">
        <v>3.742</v>
      </c>
      <c r="H26" s="1">
        <v>339.21</v>
      </c>
      <c r="I26" s="39">
        <f t="shared" ref="I26" si="12">+H26*0.18</f>
        <v>61.057799999999993</v>
      </c>
      <c r="J26" s="39">
        <f t="shared" ref="J26" si="13">+H26+I26</f>
        <v>400.26779999999997</v>
      </c>
      <c r="K26" s="45">
        <f t="shared" ref="K26" si="14">+J26-(J26*12%)</f>
        <v>352.23566399999999</v>
      </c>
      <c r="L26" s="86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87"/>
      <c r="T26" s="3"/>
    </row>
    <row r="27" spans="1:22" hidden="1" x14ac:dyDescent="0.25">
      <c r="A27" s="54" t="s">
        <v>209</v>
      </c>
      <c r="B27" s="1">
        <v>20514736392</v>
      </c>
      <c r="C27" s="1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3" t="s">
        <v>207</v>
      </c>
    </row>
    <row r="28" spans="1:22" hidden="1" x14ac:dyDescent="0.25">
      <c r="A28" s="54" t="s">
        <v>209</v>
      </c>
      <c r="B28" s="1">
        <v>20543324915</v>
      </c>
      <c r="C28" s="1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3"/>
      <c r="T28" s="3" t="s">
        <v>207</v>
      </c>
    </row>
    <row r="29" spans="1:22" hidden="1" x14ac:dyDescent="0.25">
      <c r="A29" s="54" t="s">
        <v>209</v>
      </c>
      <c r="B29" s="1">
        <v>20543324915</v>
      </c>
      <c r="C29" s="1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15">+H29*0.18</f>
        <v>623.69999999999993</v>
      </c>
      <c r="J29" s="26">
        <f t="shared" ref="J29:J62" si="16">+H29+I29</f>
        <v>4088.7</v>
      </c>
      <c r="K29" s="27">
        <f t="shared" ref="K29:K62" si="17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3" t="s">
        <v>205</v>
      </c>
    </row>
    <row r="30" spans="1:22" hidden="1" x14ac:dyDescent="0.25">
      <c r="A30" s="54" t="s">
        <v>209</v>
      </c>
      <c r="B30" s="1">
        <v>20543671399</v>
      </c>
      <c r="C30" s="12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15"/>
        <v>23490</v>
      </c>
      <c r="J30" s="26">
        <f t="shared" si="16"/>
        <v>153990</v>
      </c>
      <c r="K30" s="27">
        <f t="shared" si="17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/>
      <c r="R30" s="3"/>
      <c r="S30" s="3"/>
      <c r="T30" s="3" t="s">
        <v>206</v>
      </c>
    </row>
    <row r="31" spans="1:22" hidden="1" x14ac:dyDescent="0.25">
      <c r="A31" s="54" t="s">
        <v>209</v>
      </c>
      <c r="B31" s="17">
        <v>20557124331</v>
      </c>
      <c r="C31" s="1" t="s">
        <v>38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15"/>
        <v>6225.0677999999998</v>
      </c>
      <c r="J31" s="29">
        <f t="shared" si="16"/>
        <v>40808.777799999996</v>
      </c>
      <c r="K31" s="76">
        <f t="shared" si="17"/>
        <v>35911.724463999999</v>
      </c>
      <c r="L31" s="76">
        <f t="shared" ref="L31:L55" si="18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3" t="s">
        <v>206</v>
      </c>
    </row>
    <row r="32" spans="1:22" x14ac:dyDescent="0.25">
      <c r="A32" s="54" t="s">
        <v>209</v>
      </c>
      <c r="B32" s="17">
        <v>20603651741</v>
      </c>
      <c r="C32" s="120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15"/>
        <v>1036.8</v>
      </c>
      <c r="J32" s="30">
        <f t="shared" si="16"/>
        <v>6796.8</v>
      </c>
      <c r="K32" s="77">
        <f t="shared" si="17"/>
        <v>5981.1840000000002</v>
      </c>
      <c r="L32" s="78">
        <f t="shared" si="18"/>
        <v>3162.1432319999999</v>
      </c>
      <c r="M32" s="36"/>
      <c r="N32" s="17"/>
      <c r="O32" s="17"/>
      <c r="P32" s="16"/>
      <c r="Q32" s="36"/>
      <c r="R32" s="16"/>
      <c r="S32" s="16"/>
      <c r="T32" s="3"/>
    </row>
    <row r="33" spans="1:20" x14ac:dyDescent="0.25">
      <c r="A33" s="54" t="s">
        <v>209</v>
      </c>
      <c r="B33" s="17">
        <v>20603651741</v>
      </c>
      <c r="C33" s="120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15"/>
        <v>1534.4639999999997</v>
      </c>
      <c r="J33" s="30">
        <f t="shared" si="16"/>
        <v>10059.263999999999</v>
      </c>
      <c r="K33" s="77">
        <f t="shared" si="17"/>
        <v>8852.1523199999992</v>
      </c>
      <c r="L33" s="78">
        <f t="shared" si="18"/>
        <v>4679.9719833599984</v>
      </c>
      <c r="M33" s="36"/>
      <c r="N33" s="17"/>
      <c r="O33" s="17"/>
      <c r="P33" s="16"/>
      <c r="Q33" s="36"/>
      <c r="R33" s="16"/>
      <c r="S33" s="16"/>
      <c r="T33" s="3"/>
    </row>
    <row r="34" spans="1:20" hidden="1" x14ac:dyDescent="0.25">
      <c r="A34" s="54" t="s">
        <v>209</v>
      </c>
      <c r="B34" s="17">
        <v>20519163285</v>
      </c>
      <c r="C34" s="1" t="s">
        <v>6</v>
      </c>
      <c r="D34" s="17"/>
      <c r="E34" s="19" t="s">
        <v>42</v>
      </c>
      <c r="F34" s="20">
        <v>45337</v>
      </c>
      <c r="G34" s="16">
        <v>3.8769999999999998</v>
      </c>
      <c r="H34" s="28">
        <v>4306.66</v>
      </c>
      <c r="I34" s="30">
        <f t="shared" si="15"/>
        <v>775.19879999999989</v>
      </c>
      <c r="J34" s="30">
        <f t="shared" si="16"/>
        <v>5081.8588</v>
      </c>
      <c r="K34" s="77">
        <f t="shared" si="17"/>
        <v>4472.0357439999998</v>
      </c>
      <c r="L34" s="78">
        <f t="shared" si="18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16"/>
      <c r="T34" s="3" t="s">
        <v>207</v>
      </c>
    </row>
    <row r="35" spans="1:20" hidden="1" x14ac:dyDescent="0.25">
      <c r="A35" s="54" t="s">
        <v>209</v>
      </c>
      <c r="B35" s="123">
        <v>20507637141</v>
      </c>
      <c r="C35" s="122" t="s">
        <v>44</v>
      </c>
      <c r="D35" s="312"/>
      <c r="E35" s="185" t="s">
        <v>43</v>
      </c>
      <c r="F35" s="180">
        <v>45337</v>
      </c>
      <c r="G35" s="177">
        <v>3.8769999999999998</v>
      </c>
      <c r="H35" s="132">
        <v>61920</v>
      </c>
      <c r="I35" s="128">
        <f t="shared" si="15"/>
        <v>11145.6</v>
      </c>
      <c r="J35" s="128">
        <f t="shared" si="16"/>
        <v>73065.600000000006</v>
      </c>
      <c r="K35" s="124">
        <f t="shared" si="17"/>
        <v>64297.728000000003</v>
      </c>
      <c r="L35" s="133">
        <f t="shared" si="18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299">
        <v>33993.040000000001</v>
      </c>
      <c r="R35" s="314">
        <v>45358</v>
      </c>
      <c r="S35" s="314">
        <v>45359</v>
      </c>
      <c r="T35" s="3" t="s">
        <v>205</v>
      </c>
    </row>
    <row r="36" spans="1:20" hidden="1" x14ac:dyDescent="0.25">
      <c r="A36" s="54" t="s">
        <v>209</v>
      </c>
      <c r="B36" s="123">
        <v>20507637141</v>
      </c>
      <c r="C36" s="122" t="s">
        <v>44</v>
      </c>
      <c r="D36" s="312"/>
      <c r="E36" s="185" t="s">
        <v>43</v>
      </c>
      <c r="F36" s="180">
        <v>45337</v>
      </c>
      <c r="G36" s="177">
        <v>3.8769999999999998</v>
      </c>
      <c r="H36" s="132">
        <v>61920</v>
      </c>
      <c r="I36" s="128">
        <f t="shared" ref="I36:I41" si="19">+H36*0.18</f>
        <v>11145.6</v>
      </c>
      <c r="J36" s="128">
        <f t="shared" ref="J36:J41" si="20">+H36+I36</f>
        <v>73065.600000000006</v>
      </c>
      <c r="K36" s="124">
        <f t="shared" ref="K36:K41" si="21">+J36-(J36*12%)</f>
        <v>64297.728000000003</v>
      </c>
      <c r="L36" s="133">
        <f t="shared" ref="L36:L41" si="22">+(J36*12%)*G36</f>
        <v>33993.039744000002</v>
      </c>
      <c r="M36" s="36">
        <v>10000</v>
      </c>
      <c r="N36" s="16" t="s">
        <v>199</v>
      </c>
      <c r="O36" s="16" t="s">
        <v>203</v>
      </c>
      <c r="P36" s="20">
        <v>45338</v>
      </c>
      <c r="Q36" s="316"/>
      <c r="R36" s="315"/>
      <c r="S36" s="315"/>
      <c r="T36" s="3" t="s">
        <v>205</v>
      </c>
    </row>
    <row r="37" spans="1:20" hidden="1" x14ac:dyDescent="0.25">
      <c r="A37" s="54" t="s">
        <v>209</v>
      </c>
      <c r="B37" s="123">
        <v>20507637141</v>
      </c>
      <c r="C37" s="122" t="s">
        <v>44</v>
      </c>
      <c r="D37" s="312"/>
      <c r="E37" s="185" t="s">
        <v>43</v>
      </c>
      <c r="F37" s="180">
        <v>45337</v>
      </c>
      <c r="G37" s="177">
        <v>3.8769999999999998</v>
      </c>
      <c r="H37" s="132">
        <v>61920</v>
      </c>
      <c r="I37" s="128">
        <f t="shared" si="19"/>
        <v>11145.6</v>
      </c>
      <c r="J37" s="128">
        <f t="shared" si="20"/>
        <v>73065.600000000006</v>
      </c>
      <c r="K37" s="124">
        <f t="shared" si="21"/>
        <v>64297.728000000003</v>
      </c>
      <c r="L37" s="133">
        <f t="shared" si="22"/>
        <v>33993.039744000002</v>
      </c>
      <c r="M37" s="36">
        <v>10000</v>
      </c>
      <c r="N37" s="16" t="s">
        <v>199</v>
      </c>
      <c r="O37" s="16" t="s">
        <v>203</v>
      </c>
      <c r="P37" s="20">
        <v>45338</v>
      </c>
      <c r="Q37" s="316"/>
      <c r="R37" s="315"/>
      <c r="S37" s="315"/>
      <c r="T37" s="3" t="s">
        <v>205</v>
      </c>
    </row>
    <row r="38" spans="1:20" hidden="1" x14ac:dyDescent="0.25">
      <c r="A38" s="54" t="s">
        <v>209</v>
      </c>
      <c r="B38" s="123">
        <v>20507637141</v>
      </c>
      <c r="C38" s="122" t="s">
        <v>44</v>
      </c>
      <c r="D38" s="312"/>
      <c r="E38" s="185" t="s">
        <v>43</v>
      </c>
      <c r="F38" s="180">
        <v>45337</v>
      </c>
      <c r="G38" s="177">
        <v>3.8769999999999998</v>
      </c>
      <c r="H38" s="132">
        <v>61920</v>
      </c>
      <c r="I38" s="128">
        <f t="shared" si="19"/>
        <v>11145.6</v>
      </c>
      <c r="J38" s="128">
        <f t="shared" si="20"/>
        <v>73065.600000000006</v>
      </c>
      <c r="K38" s="124">
        <f t="shared" si="21"/>
        <v>64297.728000000003</v>
      </c>
      <c r="L38" s="133">
        <f t="shared" si="22"/>
        <v>33993.039744000002</v>
      </c>
      <c r="M38" s="36">
        <v>10000</v>
      </c>
      <c r="N38" s="16" t="s">
        <v>199</v>
      </c>
      <c r="O38" s="16" t="s">
        <v>203</v>
      </c>
      <c r="P38" s="20">
        <v>45338</v>
      </c>
      <c r="Q38" s="316"/>
      <c r="R38" s="315"/>
      <c r="S38" s="315"/>
      <c r="T38" s="3" t="s">
        <v>205</v>
      </c>
    </row>
    <row r="39" spans="1:20" hidden="1" x14ac:dyDescent="0.25">
      <c r="A39" s="54" t="s">
        <v>209</v>
      </c>
      <c r="B39" s="123">
        <v>20507637141</v>
      </c>
      <c r="C39" s="122" t="s">
        <v>44</v>
      </c>
      <c r="D39" s="312"/>
      <c r="E39" s="185" t="s">
        <v>43</v>
      </c>
      <c r="F39" s="180">
        <v>45337</v>
      </c>
      <c r="G39" s="177">
        <v>3.8769999999999998</v>
      </c>
      <c r="H39" s="132">
        <v>61920</v>
      </c>
      <c r="I39" s="128">
        <f t="shared" si="19"/>
        <v>11145.6</v>
      </c>
      <c r="J39" s="128">
        <f t="shared" si="20"/>
        <v>73065.600000000006</v>
      </c>
      <c r="K39" s="124">
        <f t="shared" si="21"/>
        <v>64297.728000000003</v>
      </c>
      <c r="L39" s="133">
        <f t="shared" si="22"/>
        <v>33993.039744000002</v>
      </c>
      <c r="M39" s="36">
        <v>10000</v>
      </c>
      <c r="N39" s="16" t="s">
        <v>199</v>
      </c>
      <c r="O39" s="16" t="s">
        <v>203</v>
      </c>
      <c r="P39" s="20">
        <v>45338</v>
      </c>
      <c r="Q39" s="316"/>
      <c r="R39" s="315"/>
      <c r="S39" s="315"/>
      <c r="T39" s="3" t="s">
        <v>205</v>
      </c>
    </row>
    <row r="40" spans="1:20" hidden="1" x14ac:dyDescent="0.25">
      <c r="A40" s="54" t="s">
        <v>209</v>
      </c>
      <c r="B40" s="123">
        <v>20507637141</v>
      </c>
      <c r="C40" s="122" t="s">
        <v>44</v>
      </c>
      <c r="D40" s="312"/>
      <c r="E40" s="185" t="s">
        <v>43</v>
      </c>
      <c r="F40" s="180">
        <v>45337</v>
      </c>
      <c r="G40" s="177">
        <v>3.8769999999999998</v>
      </c>
      <c r="H40" s="132">
        <v>61920</v>
      </c>
      <c r="I40" s="128">
        <f t="shared" si="19"/>
        <v>11145.6</v>
      </c>
      <c r="J40" s="128">
        <f t="shared" si="20"/>
        <v>73065.600000000006</v>
      </c>
      <c r="K40" s="124">
        <f t="shared" si="21"/>
        <v>64297.728000000003</v>
      </c>
      <c r="L40" s="133">
        <f t="shared" si="22"/>
        <v>33993.039744000002</v>
      </c>
      <c r="M40" s="36">
        <v>10000</v>
      </c>
      <c r="N40" s="16" t="s">
        <v>199</v>
      </c>
      <c r="O40" s="16" t="s">
        <v>203</v>
      </c>
      <c r="P40" s="20">
        <v>45338</v>
      </c>
      <c r="Q40" s="316"/>
      <c r="R40" s="315"/>
      <c r="S40" s="315"/>
      <c r="T40" s="3" t="s">
        <v>205</v>
      </c>
    </row>
    <row r="41" spans="1:20" hidden="1" x14ac:dyDescent="0.25">
      <c r="A41" s="54" t="s">
        <v>209</v>
      </c>
      <c r="B41" s="123">
        <v>20507637141</v>
      </c>
      <c r="C41" s="122" t="s">
        <v>44</v>
      </c>
      <c r="D41" s="312"/>
      <c r="E41" s="185" t="s">
        <v>43</v>
      </c>
      <c r="F41" s="180">
        <v>45337</v>
      </c>
      <c r="G41" s="177">
        <v>3.8769999999999998</v>
      </c>
      <c r="H41" s="132">
        <v>61920</v>
      </c>
      <c r="I41" s="128">
        <f t="shared" si="19"/>
        <v>11145.6</v>
      </c>
      <c r="J41" s="128">
        <f t="shared" si="20"/>
        <v>73065.600000000006</v>
      </c>
      <c r="K41" s="124">
        <f t="shared" si="21"/>
        <v>64297.728000000003</v>
      </c>
      <c r="L41" s="133">
        <f t="shared" si="22"/>
        <v>33993.039744000002</v>
      </c>
      <c r="M41" s="36">
        <v>4297.7299999999996</v>
      </c>
      <c r="N41" s="16" t="s">
        <v>199</v>
      </c>
      <c r="O41" s="16" t="s">
        <v>203</v>
      </c>
      <c r="P41" s="20">
        <v>45338</v>
      </c>
      <c r="Q41" s="300"/>
      <c r="R41" s="313"/>
      <c r="S41" s="313"/>
      <c r="T41" s="3" t="s">
        <v>205</v>
      </c>
    </row>
    <row r="42" spans="1:20" hidden="1" x14ac:dyDescent="0.25">
      <c r="A42" s="54" t="s">
        <v>209</v>
      </c>
      <c r="B42" s="23">
        <v>20556626490</v>
      </c>
      <c r="C42" s="8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15"/>
        <v>136.0746</v>
      </c>
      <c r="J42" s="32">
        <f t="shared" si="16"/>
        <v>892.04460000000006</v>
      </c>
      <c r="K42" s="79">
        <f t="shared" si="17"/>
        <v>784.99924800000008</v>
      </c>
      <c r="L42" s="80">
        <f t="shared" si="18"/>
        <v>415.01482970400002</v>
      </c>
      <c r="M42" s="286" t="s">
        <v>212</v>
      </c>
      <c r="N42" s="287"/>
      <c r="O42" s="287"/>
      <c r="P42" s="287"/>
      <c r="Q42" s="287"/>
      <c r="R42" s="288"/>
      <c r="S42" s="16"/>
      <c r="T42" s="3"/>
    </row>
    <row r="43" spans="1:20" hidden="1" x14ac:dyDescent="0.25">
      <c r="A43" s="54" t="s">
        <v>209</v>
      </c>
      <c r="B43" s="23">
        <v>20100118760</v>
      </c>
      <c r="C43" s="8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15"/>
        <v>2898</v>
      </c>
      <c r="J43" s="32">
        <f t="shared" si="16"/>
        <v>18998</v>
      </c>
      <c r="K43" s="79">
        <f t="shared" si="17"/>
        <v>16718.240000000002</v>
      </c>
      <c r="L43" s="80">
        <f t="shared" si="18"/>
        <v>8763.3974399999988</v>
      </c>
      <c r="M43" s="286" t="s">
        <v>213</v>
      </c>
      <c r="N43" s="287"/>
      <c r="O43" s="287"/>
      <c r="P43" s="287"/>
      <c r="Q43" s="287"/>
      <c r="R43" s="288"/>
      <c r="S43" s="22"/>
      <c r="T43" s="7"/>
    </row>
    <row r="44" spans="1:20" hidden="1" x14ac:dyDescent="0.25">
      <c r="A44" s="54" t="s">
        <v>209</v>
      </c>
      <c r="B44" s="23">
        <v>20100118760</v>
      </c>
      <c r="C44" s="8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15"/>
        <v>5544</v>
      </c>
      <c r="J44" s="32">
        <f t="shared" si="16"/>
        <v>36344</v>
      </c>
      <c r="K44" s="79">
        <f t="shared" si="17"/>
        <v>31982.720000000001</v>
      </c>
      <c r="L44" s="80">
        <f t="shared" si="18"/>
        <v>16764.760319999998</v>
      </c>
      <c r="M44" s="286" t="s">
        <v>214</v>
      </c>
      <c r="N44" s="287"/>
      <c r="O44" s="287"/>
      <c r="P44" s="287"/>
      <c r="Q44" s="287"/>
      <c r="R44" s="288"/>
      <c r="S44" s="22"/>
      <c r="T44" s="7"/>
    </row>
    <row r="45" spans="1:20" hidden="1" x14ac:dyDescent="0.25">
      <c r="A45" s="54" t="s">
        <v>209</v>
      </c>
      <c r="B45" s="23">
        <v>20382350368</v>
      </c>
      <c r="C45" s="8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15"/>
        <v>197.47439999999997</v>
      </c>
      <c r="J45" s="32">
        <f t="shared" si="16"/>
        <v>1294.5544</v>
      </c>
      <c r="K45" s="79">
        <f t="shared" si="17"/>
        <v>1139.207872</v>
      </c>
      <c r="L45" s="80">
        <f>+(J45*12%)</f>
        <v>155.34652800000001</v>
      </c>
      <c r="M45" s="286" t="s">
        <v>215</v>
      </c>
      <c r="N45" s="287"/>
      <c r="O45" s="287"/>
      <c r="P45" s="287"/>
      <c r="Q45" s="287"/>
      <c r="R45" s="288"/>
      <c r="S45" s="56"/>
      <c r="T45" s="7"/>
    </row>
    <row r="46" spans="1:20" hidden="1" x14ac:dyDescent="0.25">
      <c r="A46" s="54" t="s">
        <v>209</v>
      </c>
      <c r="B46" s="123">
        <v>20100704227</v>
      </c>
      <c r="C46" s="122" t="s">
        <v>53</v>
      </c>
      <c r="D46" s="312"/>
      <c r="E46" s="185" t="s">
        <v>52</v>
      </c>
      <c r="F46" s="180">
        <v>45343</v>
      </c>
      <c r="G46" s="177">
        <v>3.7839999999999998</v>
      </c>
      <c r="H46" s="132">
        <v>1175</v>
      </c>
      <c r="I46" s="128">
        <f t="shared" si="15"/>
        <v>211.5</v>
      </c>
      <c r="J46" s="128">
        <f t="shared" si="16"/>
        <v>1386.5</v>
      </c>
      <c r="K46" s="124">
        <f t="shared" si="17"/>
        <v>1220.1199999999999</v>
      </c>
      <c r="L46" s="133">
        <f t="shared" si="18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299">
        <v>630</v>
      </c>
      <c r="R46" s="314">
        <v>45421</v>
      </c>
      <c r="S46" s="317"/>
      <c r="T46" s="320" t="s">
        <v>206</v>
      </c>
    </row>
    <row r="47" spans="1:20" hidden="1" x14ac:dyDescent="0.25">
      <c r="A47" s="54" t="s">
        <v>209</v>
      </c>
      <c r="B47" s="123">
        <v>20100704227</v>
      </c>
      <c r="C47" s="122" t="s">
        <v>53</v>
      </c>
      <c r="D47" s="312"/>
      <c r="E47" s="185" t="s">
        <v>52</v>
      </c>
      <c r="F47" s="180">
        <v>45343</v>
      </c>
      <c r="G47" s="177">
        <v>3.7839999999999998</v>
      </c>
      <c r="H47" s="132">
        <v>1175</v>
      </c>
      <c r="I47" s="128">
        <f t="shared" ref="I47:I48" si="23">+H47*0.18</f>
        <v>211.5</v>
      </c>
      <c r="J47" s="128">
        <f t="shared" ref="J47:J48" si="24">+H47+I47</f>
        <v>1386.5</v>
      </c>
      <c r="K47" s="124">
        <f t="shared" ref="K47:K48" si="25">+J47-(J47*12%)</f>
        <v>1220.1199999999999</v>
      </c>
      <c r="L47" s="133">
        <f t="shared" ref="L47:L48" si="26">+(J47*12%)*G47</f>
        <v>629.58191999999997</v>
      </c>
      <c r="M47" s="36">
        <v>406.71</v>
      </c>
      <c r="N47" s="16" t="s">
        <v>199</v>
      </c>
      <c r="O47" s="16" t="s">
        <v>203</v>
      </c>
      <c r="P47" s="20">
        <v>45369</v>
      </c>
      <c r="Q47" s="316"/>
      <c r="R47" s="315"/>
      <c r="S47" s="318"/>
      <c r="T47" s="321"/>
    </row>
    <row r="48" spans="1:20" hidden="1" x14ac:dyDescent="0.25">
      <c r="A48" s="54" t="s">
        <v>209</v>
      </c>
      <c r="B48" s="123">
        <v>20100704227</v>
      </c>
      <c r="C48" s="122" t="s">
        <v>53</v>
      </c>
      <c r="D48" s="312"/>
      <c r="E48" s="185" t="s">
        <v>52</v>
      </c>
      <c r="F48" s="180">
        <v>45343</v>
      </c>
      <c r="G48" s="177">
        <v>3.7839999999999998</v>
      </c>
      <c r="H48" s="132">
        <v>1175</v>
      </c>
      <c r="I48" s="128">
        <f t="shared" si="23"/>
        <v>211.5</v>
      </c>
      <c r="J48" s="128">
        <f t="shared" si="24"/>
        <v>1386.5</v>
      </c>
      <c r="K48" s="124">
        <f t="shared" si="25"/>
        <v>1220.1199999999999</v>
      </c>
      <c r="L48" s="133">
        <f t="shared" si="26"/>
        <v>629.58191999999997</v>
      </c>
      <c r="M48" s="36">
        <v>406.71</v>
      </c>
      <c r="N48" s="16" t="s">
        <v>199</v>
      </c>
      <c r="O48" s="16" t="s">
        <v>203</v>
      </c>
      <c r="P48" s="20">
        <v>45377</v>
      </c>
      <c r="Q48" s="300"/>
      <c r="R48" s="313"/>
      <c r="S48" s="319"/>
      <c r="T48" s="301"/>
    </row>
    <row r="49" spans="1:20" hidden="1" x14ac:dyDescent="0.25">
      <c r="A49" s="54" t="s">
        <v>209</v>
      </c>
      <c r="B49" s="17">
        <v>20519163285</v>
      </c>
      <c r="C49" s="121" t="s">
        <v>6</v>
      </c>
      <c r="D49" s="17"/>
      <c r="E49" s="19" t="s">
        <v>54</v>
      </c>
      <c r="F49" s="20">
        <v>45344</v>
      </c>
      <c r="G49" s="16">
        <v>3.7970000000000002</v>
      </c>
      <c r="H49" s="28">
        <v>2227</v>
      </c>
      <c r="I49" s="30">
        <f t="shared" si="15"/>
        <v>400.85999999999996</v>
      </c>
      <c r="J49" s="30">
        <f t="shared" si="16"/>
        <v>2627.86</v>
      </c>
      <c r="K49" s="77">
        <f t="shared" si="17"/>
        <v>2312.5168000000003</v>
      </c>
      <c r="L49" s="78">
        <f t="shared" si="18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16"/>
      <c r="T49" s="102" t="s">
        <v>216</v>
      </c>
    </row>
    <row r="50" spans="1:20" hidden="1" x14ac:dyDescent="0.25">
      <c r="A50" s="54" t="s">
        <v>209</v>
      </c>
      <c r="B50" s="17">
        <v>20609643863</v>
      </c>
      <c r="C50" s="1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15"/>
        <v>283.5</v>
      </c>
      <c r="J50" s="30">
        <f t="shared" si="16"/>
        <v>1858.5</v>
      </c>
      <c r="K50" s="77">
        <f t="shared" si="17"/>
        <v>1635.48</v>
      </c>
      <c r="L50" s="78">
        <f t="shared" si="18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3"/>
    </row>
    <row r="51" spans="1:20" hidden="1" x14ac:dyDescent="0.25">
      <c r="A51" s="54" t="s">
        <v>209</v>
      </c>
      <c r="B51" s="17">
        <v>20102102321</v>
      </c>
      <c r="C51" s="1" t="s">
        <v>8</v>
      </c>
      <c r="D51" s="62"/>
      <c r="E51" s="63" t="s">
        <v>57</v>
      </c>
      <c r="F51" s="64">
        <v>45348</v>
      </c>
      <c r="G51" s="178" t="s">
        <v>210</v>
      </c>
      <c r="H51" s="33">
        <v>51431.040000000001</v>
      </c>
      <c r="I51" s="34">
        <f t="shared" si="15"/>
        <v>9257.5871999999999</v>
      </c>
      <c r="J51" s="34">
        <f t="shared" si="16"/>
        <v>60688.627200000003</v>
      </c>
      <c r="K51" s="81">
        <f t="shared" si="17"/>
        <v>53405.991936000006</v>
      </c>
      <c r="L51" s="82">
        <f>+(J51*12%)</f>
        <v>7282.6352640000005</v>
      </c>
      <c r="M51" s="65">
        <v>53405.73</v>
      </c>
      <c r="N51" s="178" t="s">
        <v>199</v>
      </c>
      <c r="O51" s="178" t="s">
        <v>203</v>
      </c>
      <c r="P51" s="64">
        <v>45377</v>
      </c>
      <c r="Q51" s="65">
        <v>7283</v>
      </c>
      <c r="R51" s="64">
        <v>45358</v>
      </c>
      <c r="S51" s="64">
        <v>45359</v>
      </c>
      <c r="T51" s="182" t="s">
        <v>206</v>
      </c>
    </row>
    <row r="52" spans="1:20" hidden="1" x14ac:dyDescent="0.25">
      <c r="A52" s="54" t="s">
        <v>209</v>
      </c>
      <c r="B52" s="123">
        <v>20102102321</v>
      </c>
      <c r="C52" s="1" t="s">
        <v>8</v>
      </c>
      <c r="D52" s="312"/>
      <c r="E52" s="185" t="s">
        <v>58</v>
      </c>
      <c r="F52" s="131">
        <v>45349</v>
      </c>
      <c r="G52" s="177">
        <v>3.8029999999999999</v>
      </c>
      <c r="H52" s="142">
        <v>9558</v>
      </c>
      <c r="I52" s="142">
        <f t="shared" si="15"/>
        <v>1720.4399999999998</v>
      </c>
      <c r="J52" s="142">
        <f t="shared" si="16"/>
        <v>11278.44</v>
      </c>
      <c r="K52" s="143">
        <f t="shared" si="17"/>
        <v>9925.0272000000004</v>
      </c>
      <c r="L52" s="133">
        <f t="shared" si="18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307">
        <v>5147</v>
      </c>
      <c r="R52" s="304">
        <v>45358</v>
      </c>
      <c r="S52" s="304">
        <v>45359</v>
      </c>
      <c r="T52" s="3" t="s">
        <v>206</v>
      </c>
    </row>
    <row r="53" spans="1:20" hidden="1" x14ac:dyDescent="0.25">
      <c r="A53" s="54" t="s">
        <v>209</v>
      </c>
      <c r="B53" s="123">
        <v>20102102321</v>
      </c>
      <c r="C53" s="1" t="s">
        <v>8</v>
      </c>
      <c r="D53" s="313"/>
      <c r="E53" s="185" t="s">
        <v>58</v>
      </c>
      <c r="F53" s="131">
        <v>45349</v>
      </c>
      <c r="G53" s="177">
        <v>3.8029999999999999</v>
      </c>
      <c r="H53" s="142">
        <v>9558</v>
      </c>
      <c r="I53" s="142">
        <f t="shared" ref="I53" si="27">+H53*0.18</f>
        <v>1720.4399999999998</v>
      </c>
      <c r="J53" s="142">
        <f t="shared" ref="J53" si="28">+H53+I53</f>
        <v>11278.44</v>
      </c>
      <c r="K53" s="143">
        <f t="shared" ref="K53" si="29">+J53-(J53*12%)</f>
        <v>9925.0272000000004</v>
      </c>
      <c r="L53" s="133">
        <f t="shared" ref="L53" si="30">+(J53*12%)*G53</f>
        <v>5147.0288784000004</v>
      </c>
      <c r="M53" s="66">
        <v>8925.0300000000007</v>
      </c>
      <c r="N53" s="179" t="s">
        <v>199</v>
      </c>
      <c r="O53" s="179" t="s">
        <v>200</v>
      </c>
      <c r="P53" s="67">
        <v>45377</v>
      </c>
      <c r="Q53" s="300"/>
      <c r="R53" s="305"/>
      <c r="S53" s="305"/>
      <c r="T53" s="183" t="s">
        <v>206</v>
      </c>
    </row>
    <row r="54" spans="1:20" hidden="1" x14ac:dyDescent="0.25">
      <c r="A54" s="54" t="s">
        <v>209</v>
      </c>
      <c r="B54" s="17">
        <v>20104888934</v>
      </c>
      <c r="C54" s="1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15"/>
        <v>3961.7999999999997</v>
      </c>
      <c r="J54" s="29">
        <f t="shared" si="16"/>
        <v>25971.8</v>
      </c>
      <c r="K54" s="83">
        <f t="shared" si="17"/>
        <v>22855.184000000001</v>
      </c>
      <c r="L54" s="78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3" t="s">
        <v>206</v>
      </c>
    </row>
    <row r="55" spans="1:20" hidden="1" x14ac:dyDescent="0.25">
      <c r="A55" s="54" t="s">
        <v>209</v>
      </c>
      <c r="B55" s="17">
        <v>20518805950</v>
      </c>
      <c r="C55" s="1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15"/>
        <v>1903.5</v>
      </c>
      <c r="J55" s="29">
        <f t="shared" si="16"/>
        <v>12478.5</v>
      </c>
      <c r="K55" s="83">
        <f t="shared" si="17"/>
        <v>10981.08</v>
      </c>
      <c r="L55" s="78">
        <f t="shared" si="18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16"/>
      <c r="T55" s="3" t="s">
        <v>207</v>
      </c>
    </row>
    <row r="56" spans="1:20" hidden="1" x14ac:dyDescent="0.25">
      <c r="A56" s="54" t="s">
        <v>209</v>
      </c>
      <c r="B56" s="17">
        <v>20519163285</v>
      </c>
      <c r="C56" s="17" t="s">
        <v>6</v>
      </c>
      <c r="D56" s="17"/>
      <c r="E56" s="19" t="s">
        <v>63</v>
      </c>
      <c r="F56" s="20">
        <v>45349</v>
      </c>
      <c r="G56" s="16">
        <v>3.8029999999999999</v>
      </c>
      <c r="H56" s="29">
        <v>4306.66</v>
      </c>
      <c r="I56" s="29">
        <f t="shared" si="15"/>
        <v>775.19879999999989</v>
      </c>
      <c r="J56" s="29">
        <f t="shared" si="16"/>
        <v>5081.8588</v>
      </c>
      <c r="K56" s="83">
        <f t="shared" si="17"/>
        <v>4472.0357439999998</v>
      </c>
      <c r="L56" s="78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16"/>
      <c r="T56" s="3"/>
    </row>
    <row r="57" spans="1:20" hidden="1" x14ac:dyDescent="0.25">
      <c r="A57" s="54" t="s">
        <v>209</v>
      </c>
      <c r="B57" s="17">
        <v>20100049008</v>
      </c>
      <c r="C57" s="1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15"/>
        <v>970.69860000000006</v>
      </c>
      <c r="J57" s="29">
        <f t="shared" si="16"/>
        <v>6363.4686000000002</v>
      </c>
      <c r="K57" s="83">
        <f t="shared" si="17"/>
        <v>5599.8523679999998</v>
      </c>
      <c r="L57" s="78">
        <f t="shared" ref="L57:L61" si="31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3" t="s">
        <v>206</v>
      </c>
    </row>
    <row r="58" spans="1:20" hidden="1" x14ac:dyDescent="0.25">
      <c r="A58" s="54" t="s">
        <v>209</v>
      </c>
      <c r="B58" s="17">
        <v>20100049008</v>
      </c>
      <c r="C58" s="1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15"/>
        <v>40.062599999999996</v>
      </c>
      <c r="J58" s="29">
        <f t="shared" si="16"/>
        <v>262.63259999999997</v>
      </c>
      <c r="K58" s="83">
        <f t="shared" si="17"/>
        <v>231.11668799999998</v>
      </c>
      <c r="L58" s="78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3" t="s">
        <v>206</v>
      </c>
    </row>
    <row r="59" spans="1:20" hidden="1" x14ac:dyDescent="0.25">
      <c r="A59" s="54" t="s">
        <v>209</v>
      </c>
      <c r="B59" s="17">
        <v>20100049008</v>
      </c>
      <c r="C59" s="1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15"/>
        <v>278.262</v>
      </c>
      <c r="J59" s="29">
        <f t="shared" si="16"/>
        <v>1824.162</v>
      </c>
      <c r="K59" s="83">
        <f t="shared" si="17"/>
        <v>1605.2625600000001</v>
      </c>
      <c r="L59" s="78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3" t="s">
        <v>206</v>
      </c>
    </row>
    <row r="60" spans="1:20" hidden="1" x14ac:dyDescent="0.25">
      <c r="A60" s="54" t="s">
        <v>209</v>
      </c>
      <c r="B60" s="17">
        <v>20250406941</v>
      </c>
      <c r="C60" s="125" t="s">
        <v>16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15"/>
        <v>3144.6</v>
      </c>
      <c r="J60" s="29">
        <f t="shared" si="16"/>
        <v>20614.599999999999</v>
      </c>
      <c r="K60" s="83">
        <f t="shared" si="17"/>
        <v>18140.847999999998</v>
      </c>
      <c r="L60" s="78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3" t="s">
        <v>206</v>
      </c>
    </row>
    <row r="61" spans="1:20" hidden="1" x14ac:dyDescent="0.25">
      <c r="A61" s="54" t="s">
        <v>209</v>
      </c>
      <c r="B61" s="17">
        <v>20382350368</v>
      </c>
      <c r="C61" s="121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15"/>
        <v>197.47439999999997</v>
      </c>
      <c r="J61" s="29">
        <f t="shared" si="16"/>
        <v>1294.5544</v>
      </c>
      <c r="K61" s="83">
        <f t="shared" si="17"/>
        <v>1139.207872</v>
      </c>
      <c r="L61" s="78">
        <f t="shared" si="31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3" t="s">
        <v>206</v>
      </c>
    </row>
    <row r="62" spans="1:20" hidden="1" x14ac:dyDescent="0.25">
      <c r="A62" s="54" t="s">
        <v>209</v>
      </c>
      <c r="B62" s="17">
        <v>10079611773</v>
      </c>
      <c r="C62" s="1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15"/>
        <v>342</v>
      </c>
      <c r="J62" s="29">
        <f t="shared" si="16"/>
        <v>2242</v>
      </c>
      <c r="K62" s="83">
        <f t="shared" si="17"/>
        <v>1972.96</v>
      </c>
      <c r="L62" s="78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3" t="s">
        <v>206</v>
      </c>
    </row>
    <row r="63" spans="1:20" hidden="1" x14ac:dyDescent="0.25">
      <c r="A63" s="54" t="s">
        <v>217</v>
      </c>
      <c r="B63" s="49">
        <v>20100118760</v>
      </c>
      <c r="C63" s="121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2">
        <v>45433</v>
      </c>
      <c r="Q63" s="36">
        <v>8622</v>
      </c>
      <c r="R63" s="20">
        <v>45387</v>
      </c>
      <c r="S63" s="20">
        <v>45390</v>
      </c>
      <c r="T63" s="3" t="s">
        <v>218</v>
      </c>
    </row>
    <row r="64" spans="1:20" hidden="1" x14ac:dyDescent="0.25">
      <c r="A64" s="54" t="s">
        <v>217</v>
      </c>
      <c r="B64" s="49">
        <v>20100118760</v>
      </c>
      <c r="C64" s="121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32">+(J64*12%)*G64</f>
        <v>16494.360959999998</v>
      </c>
      <c r="M64" s="30">
        <v>31982.720000000001</v>
      </c>
      <c r="N64" s="3" t="s">
        <v>199</v>
      </c>
      <c r="O64" s="3" t="s">
        <v>203</v>
      </c>
      <c r="P64" s="2">
        <v>45433</v>
      </c>
      <c r="Q64" s="36">
        <v>16494</v>
      </c>
      <c r="R64" s="20">
        <v>45387</v>
      </c>
      <c r="S64" s="20">
        <v>45390</v>
      </c>
      <c r="T64" s="102" t="s">
        <v>216</v>
      </c>
    </row>
    <row r="65" spans="1:20" hidden="1" x14ac:dyDescent="0.25">
      <c r="A65" s="54" t="s">
        <v>217</v>
      </c>
      <c r="B65" s="23">
        <v>20556626490</v>
      </c>
      <c r="C65" s="8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33">+H65*0.18</f>
        <v>37.619999999999997</v>
      </c>
      <c r="J65" s="38">
        <f t="shared" ref="J65:J79" si="34">+H65+I65</f>
        <v>246.62</v>
      </c>
      <c r="K65" s="42">
        <f t="shared" ref="K65:K74" si="35">+J65-(J65*12%)</f>
        <v>217.0256</v>
      </c>
      <c r="L65" s="42">
        <f t="shared" si="32"/>
        <v>111.9260208</v>
      </c>
      <c r="M65" s="295" t="s">
        <v>219</v>
      </c>
      <c r="N65" s="296"/>
      <c r="O65" s="296"/>
      <c r="P65" s="296"/>
      <c r="Q65" s="296"/>
      <c r="R65" s="297"/>
      <c r="S65" s="1"/>
      <c r="T65" s="3"/>
    </row>
    <row r="66" spans="1:20" hidden="1" x14ac:dyDescent="0.25">
      <c r="A66" s="54" t="s">
        <v>217</v>
      </c>
      <c r="B66" s="8">
        <v>20556626490</v>
      </c>
      <c r="C66" s="8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33"/>
        <v>36.656999999999996</v>
      </c>
      <c r="J66" s="38">
        <f t="shared" si="34"/>
        <v>240.30700000000002</v>
      </c>
      <c r="K66" s="42">
        <f t="shared" si="35"/>
        <v>211.47016000000002</v>
      </c>
      <c r="L66" s="42">
        <f t="shared" si="32"/>
        <v>109.06092888000001</v>
      </c>
      <c r="M66" s="295" t="s">
        <v>220</v>
      </c>
      <c r="N66" s="296"/>
      <c r="O66" s="296"/>
      <c r="P66" s="296"/>
      <c r="Q66" s="296"/>
      <c r="R66" s="297"/>
      <c r="S66" s="1"/>
      <c r="T66" s="3"/>
    </row>
    <row r="67" spans="1:20" hidden="1" x14ac:dyDescent="0.25">
      <c r="A67" s="54" t="s">
        <v>217</v>
      </c>
      <c r="B67" s="8">
        <v>20556626490</v>
      </c>
      <c r="C67" s="8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33"/>
        <v>19.947599999999998</v>
      </c>
      <c r="J67" s="38">
        <f t="shared" si="34"/>
        <v>130.76759999999999</v>
      </c>
      <c r="K67" s="89"/>
      <c r="L67" s="89"/>
      <c r="M67" s="295" t="s">
        <v>221</v>
      </c>
      <c r="N67" s="296"/>
      <c r="O67" s="296"/>
      <c r="P67" s="296"/>
      <c r="Q67" s="296"/>
      <c r="R67" s="297"/>
      <c r="S67" s="1"/>
      <c r="T67" s="3"/>
    </row>
    <row r="68" spans="1:20" hidden="1" x14ac:dyDescent="0.25">
      <c r="A68" s="54" t="s">
        <v>217</v>
      </c>
      <c r="B68" s="8">
        <v>20556626490</v>
      </c>
      <c r="C68" s="8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33"/>
        <v>19.499399999999998</v>
      </c>
      <c r="J68" s="38">
        <f t="shared" si="34"/>
        <v>127.82939999999999</v>
      </c>
      <c r="K68" s="89"/>
      <c r="L68" s="89"/>
      <c r="M68" s="295" t="s">
        <v>222</v>
      </c>
      <c r="N68" s="296"/>
      <c r="O68" s="296"/>
      <c r="P68" s="296"/>
      <c r="Q68" s="296"/>
      <c r="R68" s="297"/>
      <c r="S68" s="1"/>
      <c r="T68" s="3"/>
    </row>
    <row r="69" spans="1:20" hidden="1" x14ac:dyDescent="0.25">
      <c r="A69" s="54" t="s">
        <v>217</v>
      </c>
      <c r="B69" s="8">
        <v>20556626490</v>
      </c>
      <c r="C69" s="8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33"/>
        <v>18.300599999999999</v>
      </c>
      <c r="J69" s="38">
        <f t="shared" si="34"/>
        <v>119.9706</v>
      </c>
      <c r="K69" s="89"/>
      <c r="L69" s="89"/>
      <c r="M69" s="295" t="s">
        <v>223</v>
      </c>
      <c r="N69" s="296"/>
      <c r="O69" s="296"/>
      <c r="P69" s="296"/>
      <c r="Q69" s="296"/>
      <c r="R69" s="297"/>
      <c r="S69" s="1"/>
      <c r="T69" s="3"/>
    </row>
    <row r="70" spans="1:20" hidden="1" x14ac:dyDescent="0.25">
      <c r="A70" s="54" t="s">
        <v>217</v>
      </c>
      <c r="B70" s="8">
        <v>20556626490</v>
      </c>
      <c r="C70" s="8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33"/>
        <v>4.05</v>
      </c>
      <c r="J70" s="38">
        <f t="shared" si="34"/>
        <v>26.55</v>
      </c>
      <c r="K70" s="89"/>
      <c r="L70" s="89"/>
      <c r="M70" s="295" t="s">
        <v>224</v>
      </c>
      <c r="N70" s="296"/>
      <c r="O70" s="296"/>
      <c r="P70" s="296"/>
      <c r="Q70" s="296"/>
      <c r="R70" s="297"/>
      <c r="S70" s="1"/>
      <c r="T70" s="3"/>
    </row>
    <row r="71" spans="1:20" hidden="1" x14ac:dyDescent="0.25">
      <c r="A71" s="54" t="s">
        <v>217</v>
      </c>
      <c r="B71" s="17">
        <v>20518805950</v>
      </c>
      <c r="C71" s="1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33"/>
        <v>1692</v>
      </c>
      <c r="J71" s="26">
        <f t="shared" si="34"/>
        <v>11092</v>
      </c>
      <c r="K71" s="27">
        <f t="shared" si="35"/>
        <v>9760.9599999999991</v>
      </c>
      <c r="L71" s="27">
        <f t="shared" si="32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1"/>
      <c r="T71" s="3"/>
    </row>
    <row r="72" spans="1:20" hidden="1" x14ac:dyDescent="0.25">
      <c r="A72" s="54" t="s">
        <v>217</v>
      </c>
      <c r="B72" s="1">
        <v>20504187587</v>
      </c>
      <c r="C72" s="1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33"/>
        <v>324</v>
      </c>
      <c r="J72" s="26">
        <f t="shared" si="34"/>
        <v>2124</v>
      </c>
      <c r="K72" s="27">
        <f t="shared" si="35"/>
        <v>1869.12</v>
      </c>
      <c r="L72" s="27">
        <f t="shared" si="32"/>
        <v>961.66224</v>
      </c>
      <c r="M72" s="30">
        <v>1869.12</v>
      </c>
      <c r="N72" s="3" t="s">
        <v>199</v>
      </c>
      <c r="O72" s="3" t="s">
        <v>203</v>
      </c>
      <c r="P72" s="2">
        <v>45436</v>
      </c>
      <c r="Q72" s="30">
        <v>962</v>
      </c>
      <c r="R72" s="6">
        <v>45373</v>
      </c>
      <c r="S72" s="2">
        <v>45376</v>
      </c>
      <c r="T72" s="102" t="s">
        <v>216</v>
      </c>
    </row>
    <row r="73" spans="1:20" hidden="1" x14ac:dyDescent="0.25">
      <c r="A73" s="54" t="s">
        <v>217</v>
      </c>
      <c r="B73" s="1">
        <v>20556626490</v>
      </c>
      <c r="C73" s="1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33"/>
        <v>37.619999999999997</v>
      </c>
      <c r="J73" s="26">
        <f t="shared" si="34"/>
        <v>246.62</v>
      </c>
      <c r="K73" s="27">
        <f t="shared" si="35"/>
        <v>217.0256</v>
      </c>
      <c r="L73" s="27">
        <f t="shared" si="32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2">
        <v>45376</v>
      </c>
      <c r="T73" s="3" t="s">
        <v>207</v>
      </c>
    </row>
    <row r="74" spans="1:20" hidden="1" x14ac:dyDescent="0.25">
      <c r="A74" s="54" t="s">
        <v>217</v>
      </c>
      <c r="B74" s="1">
        <v>20556626490</v>
      </c>
      <c r="C74" s="1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33"/>
        <v>36.656999999999996</v>
      </c>
      <c r="J74" s="26">
        <f t="shared" si="34"/>
        <v>240.30700000000002</v>
      </c>
      <c r="K74" s="27">
        <f t="shared" si="35"/>
        <v>211.47016000000002</v>
      </c>
      <c r="L74" s="27">
        <f t="shared" si="32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2">
        <v>45376</v>
      </c>
      <c r="T74" s="3" t="s">
        <v>207</v>
      </c>
    </row>
    <row r="75" spans="1:20" hidden="1" x14ac:dyDescent="0.25">
      <c r="A75" s="54" t="s">
        <v>217</v>
      </c>
      <c r="B75" s="1">
        <v>20556626490</v>
      </c>
      <c r="C75" s="1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33"/>
        <v>19.947599999999998</v>
      </c>
      <c r="J75" s="26">
        <f t="shared" si="34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308"/>
      <c r="R75" s="309"/>
      <c r="S75" s="1"/>
      <c r="T75" s="3" t="s">
        <v>207</v>
      </c>
    </row>
    <row r="76" spans="1:20" hidden="1" x14ac:dyDescent="0.25">
      <c r="A76" s="54" t="s">
        <v>217</v>
      </c>
      <c r="B76" s="1">
        <v>20556626490</v>
      </c>
      <c r="C76" s="1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33"/>
        <v>19.499399999999998</v>
      </c>
      <c r="J76" s="26">
        <f t="shared" si="34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308"/>
      <c r="R76" s="309"/>
      <c r="S76" s="1"/>
      <c r="T76" s="3" t="s">
        <v>207</v>
      </c>
    </row>
    <row r="77" spans="1:20" hidden="1" x14ac:dyDescent="0.25">
      <c r="A77" s="54" t="s">
        <v>217</v>
      </c>
      <c r="B77" s="1">
        <v>20556626490</v>
      </c>
      <c r="C77" s="1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33"/>
        <v>18.300599999999999</v>
      </c>
      <c r="J77" s="26">
        <f t="shared" si="34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308"/>
      <c r="R77" s="309"/>
      <c r="S77" s="1"/>
      <c r="T77" s="3" t="s">
        <v>207</v>
      </c>
    </row>
    <row r="78" spans="1:20" hidden="1" x14ac:dyDescent="0.25">
      <c r="A78" s="54" t="s">
        <v>217</v>
      </c>
      <c r="B78" s="1">
        <v>20556626490</v>
      </c>
      <c r="C78" s="1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33"/>
        <v>4.05</v>
      </c>
      <c r="J78" s="26">
        <f t="shared" si="34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308"/>
      <c r="R78" s="309"/>
      <c r="S78" s="1"/>
      <c r="T78" s="3" t="s">
        <v>207</v>
      </c>
    </row>
    <row r="79" spans="1:20" hidden="1" x14ac:dyDescent="0.25">
      <c r="A79" s="54" t="s">
        <v>217</v>
      </c>
      <c r="B79" s="146">
        <v>20507637141</v>
      </c>
      <c r="C79" s="122" t="s">
        <v>44</v>
      </c>
      <c r="D79" s="310"/>
      <c r="E79" s="148" t="s">
        <v>88</v>
      </c>
      <c r="F79" s="140">
        <v>45362</v>
      </c>
      <c r="G79" s="149">
        <v>3.6960000000000002</v>
      </c>
      <c r="H79" s="147">
        <v>15480</v>
      </c>
      <c r="I79" s="127">
        <f t="shared" si="33"/>
        <v>2786.4</v>
      </c>
      <c r="J79" s="127">
        <f t="shared" si="34"/>
        <v>18266.400000000001</v>
      </c>
      <c r="K79" s="124">
        <f t="shared" ref="K79" si="36">+J79-(J79*12%)</f>
        <v>16074.432000000001</v>
      </c>
      <c r="L79" s="124">
        <f t="shared" ref="L79" si="37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307">
        <v>8102</v>
      </c>
      <c r="R79" s="304">
        <v>45387</v>
      </c>
      <c r="S79" s="306">
        <v>45390</v>
      </c>
      <c r="T79" s="3" t="s">
        <v>206</v>
      </c>
    </row>
    <row r="80" spans="1:20" hidden="1" x14ac:dyDescent="0.25">
      <c r="A80" s="54" t="s">
        <v>217</v>
      </c>
      <c r="B80" s="146">
        <v>20507637141</v>
      </c>
      <c r="C80" s="122" t="s">
        <v>44</v>
      </c>
      <c r="D80" s="311"/>
      <c r="E80" s="148" t="s">
        <v>88</v>
      </c>
      <c r="F80" s="140">
        <v>45362</v>
      </c>
      <c r="G80" s="149">
        <v>3.6960000000000002</v>
      </c>
      <c r="H80" s="147">
        <v>15480</v>
      </c>
      <c r="I80" s="127">
        <f t="shared" ref="I80" si="38">+H80*0.18</f>
        <v>2786.4</v>
      </c>
      <c r="J80" s="127">
        <f t="shared" ref="J80" si="39">+H80+I80</f>
        <v>18266.400000000001</v>
      </c>
      <c r="K80" s="124">
        <f t="shared" ref="K80" si="40">+J80-(J80*12%)</f>
        <v>16074.432000000001</v>
      </c>
      <c r="L80" s="124">
        <f t="shared" ref="L80" si="41">+(J80*12%)*G80</f>
        <v>8101.5137280000017</v>
      </c>
      <c r="M80" s="145">
        <v>6074.43</v>
      </c>
      <c r="N80" s="183" t="s">
        <v>199</v>
      </c>
      <c r="O80" s="183" t="s">
        <v>200</v>
      </c>
      <c r="P80" s="135">
        <v>45363</v>
      </c>
      <c r="Q80" s="300"/>
      <c r="R80" s="305"/>
      <c r="S80" s="294"/>
      <c r="T80" s="183" t="s">
        <v>206</v>
      </c>
    </row>
    <row r="81" spans="1:20" hidden="1" x14ac:dyDescent="0.25">
      <c r="A81" s="54" t="s">
        <v>217</v>
      </c>
      <c r="B81" s="17">
        <v>20518805950</v>
      </c>
      <c r="C81" s="1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42">+H81*0.18</f>
        <v>1938.1499999999999</v>
      </c>
      <c r="J81" s="26">
        <f t="shared" ref="J81:J103" si="43">+H81+I81</f>
        <v>12705.65</v>
      </c>
      <c r="K81" s="27">
        <f t="shared" ref="K81:K82" si="44">+J81-(J81*12%)</f>
        <v>11180.972</v>
      </c>
      <c r="L81" s="27">
        <f t="shared" ref="L81:L82" si="45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1"/>
      <c r="T81" s="3"/>
    </row>
    <row r="82" spans="1:20" hidden="1" x14ac:dyDescent="0.25">
      <c r="A82" s="54" t="s">
        <v>217</v>
      </c>
      <c r="B82" s="1">
        <v>20543324915</v>
      </c>
      <c r="C82" s="1" t="s">
        <v>4</v>
      </c>
      <c r="D82" s="298"/>
      <c r="E82" s="185" t="s">
        <v>90</v>
      </c>
      <c r="F82" s="140">
        <v>45362</v>
      </c>
      <c r="G82" s="141">
        <v>3.6960000000000002</v>
      </c>
      <c r="H82" s="150">
        <v>5202.03</v>
      </c>
      <c r="I82" s="128">
        <f t="shared" si="42"/>
        <v>936.36539999999991</v>
      </c>
      <c r="J82" s="128">
        <f t="shared" si="43"/>
        <v>6138.3953999999994</v>
      </c>
      <c r="K82" s="124">
        <f t="shared" si="44"/>
        <v>5401.7879519999997</v>
      </c>
      <c r="L82" s="124">
        <f t="shared" si="45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299">
        <v>2723</v>
      </c>
      <c r="R82" s="292">
        <v>45433</v>
      </c>
      <c r="S82" s="302"/>
      <c r="T82" s="3" t="s">
        <v>207</v>
      </c>
    </row>
    <row r="83" spans="1:20" hidden="1" x14ac:dyDescent="0.25">
      <c r="A83" s="54" t="s">
        <v>217</v>
      </c>
      <c r="B83" s="1">
        <v>20543324915</v>
      </c>
      <c r="C83" s="1" t="s">
        <v>4</v>
      </c>
      <c r="D83" s="298"/>
      <c r="E83" s="185" t="s">
        <v>90</v>
      </c>
      <c r="F83" s="140">
        <v>45362</v>
      </c>
      <c r="G83" s="141">
        <v>3.6960000000000002</v>
      </c>
      <c r="H83" s="150">
        <v>5202.03</v>
      </c>
      <c r="I83" s="128">
        <f t="shared" ref="I83" si="46">+H83*0.18</f>
        <v>936.36539999999991</v>
      </c>
      <c r="J83" s="128">
        <f t="shared" ref="J83" si="47">+H83+I83</f>
        <v>6138.3953999999994</v>
      </c>
      <c r="K83" s="124">
        <f t="shared" ref="K83" si="48">+J83-(J83*12%)</f>
        <v>5401.7879519999997</v>
      </c>
      <c r="L83" s="124">
        <f t="shared" ref="L83" si="49">+(J83*12%)*G83</f>
        <v>2722.5011278079996</v>
      </c>
      <c r="M83" s="188">
        <v>2111.9899999999998</v>
      </c>
      <c r="N83" s="181" t="s">
        <v>199</v>
      </c>
      <c r="O83" s="181" t="s">
        <v>200</v>
      </c>
      <c r="P83" s="90">
        <v>45432</v>
      </c>
      <c r="Q83" s="300"/>
      <c r="R83" s="301"/>
      <c r="S83" s="303"/>
      <c r="T83" s="3"/>
    </row>
    <row r="84" spans="1:20" hidden="1" x14ac:dyDescent="0.25">
      <c r="A84" s="54" t="s">
        <v>217</v>
      </c>
      <c r="B84" s="1">
        <v>20335955065</v>
      </c>
      <c r="C84" s="17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42"/>
        <v>21.2166</v>
      </c>
      <c r="J84" s="30">
        <f t="shared" si="43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0"/>
      <c r="S84" s="1"/>
      <c r="T84" s="3" t="s">
        <v>207</v>
      </c>
    </row>
    <row r="85" spans="1:20" hidden="1" x14ac:dyDescent="0.25">
      <c r="A85" s="54" t="s">
        <v>217</v>
      </c>
      <c r="B85" s="8">
        <v>20100677661</v>
      </c>
      <c r="C85" s="8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42"/>
        <v>107900.424</v>
      </c>
      <c r="J85" s="32">
        <f t="shared" si="43"/>
        <v>707347.22400000005</v>
      </c>
      <c r="K85" s="42">
        <f t="shared" ref="K85:K103" si="50">+J85-(J85*12%)</f>
        <v>622465.55712000001</v>
      </c>
      <c r="L85" s="42">
        <f t="shared" ref="L85:L94" si="51">+(J85*12%)*G85</f>
        <v>313383.11412096</v>
      </c>
      <c r="M85" s="295" t="s">
        <v>225</v>
      </c>
      <c r="N85" s="296"/>
      <c r="O85" s="296"/>
      <c r="P85" s="296"/>
      <c r="Q85" s="296"/>
      <c r="R85" s="297"/>
      <c r="S85" s="1"/>
      <c r="T85" s="3"/>
    </row>
    <row r="86" spans="1:20" hidden="1" x14ac:dyDescent="0.25">
      <c r="A86" s="54" t="s">
        <v>217</v>
      </c>
      <c r="B86" s="122">
        <v>20100677661</v>
      </c>
      <c r="C86" s="123" t="s">
        <v>93</v>
      </c>
      <c r="D86" s="298"/>
      <c r="E86" s="185" t="s">
        <v>94</v>
      </c>
      <c r="F86" s="174">
        <v>45369</v>
      </c>
      <c r="G86" s="141">
        <v>3.6920000000000002</v>
      </c>
      <c r="H86" s="128">
        <v>599446.80000000005</v>
      </c>
      <c r="I86" s="128">
        <f t="shared" si="42"/>
        <v>107900.424</v>
      </c>
      <c r="J86" s="128">
        <f t="shared" si="43"/>
        <v>707347.22400000005</v>
      </c>
      <c r="K86" s="124">
        <f t="shared" si="50"/>
        <v>622465.55712000001</v>
      </c>
      <c r="L86" s="124">
        <f t="shared" si="51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289">
        <v>313383</v>
      </c>
      <c r="R86" s="292">
        <v>45405</v>
      </c>
      <c r="S86" s="292">
        <v>45406</v>
      </c>
      <c r="T86" s="3"/>
    </row>
    <row r="87" spans="1:20" hidden="1" x14ac:dyDescent="0.25">
      <c r="A87" s="54" t="s">
        <v>217</v>
      </c>
      <c r="B87" s="122">
        <v>20100677661</v>
      </c>
      <c r="C87" s="123" t="s">
        <v>93</v>
      </c>
      <c r="D87" s="298"/>
      <c r="E87" s="185" t="s">
        <v>94</v>
      </c>
      <c r="F87" s="174">
        <v>45369</v>
      </c>
      <c r="G87" s="141">
        <v>3.6920000000000002</v>
      </c>
      <c r="H87" s="128">
        <v>599446.80000000005</v>
      </c>
      <c r="I87" s="128">
        <f t="shared" ref="I87:I91" si="52">+H87*0.18</f>
        <v>107900.424</v>
      </c>
      <c r="J87" s="128">
        <f t="shared" ref="J87:J91" si="53">+H87+I87</f>
        <v>707347.22400000005</v>
      </c>
      <c r="K87" s="124">
        <f t="shared" ref="K87:K91" si="54">+J87-(J87*12%)</f>
        <v>622465.55712000001</v>
      </c>
      <c r="L87" s="124">
        <f t="shared" ref="L87:L91" si="55">+(J87*12%)*G87</f>
        <v>313383.11412096</v>
      </c>
      <c r="M87" s="30">
        <v>103744.26</v>
      </c>
      <c r="N87" s="3" t="s">
        <v>199</v>
      </c>
      <c r="O87" s="181" t="s">
        <v>203</v>
      </c>
      <c r="P87" s="20">
        <v>45440</v>
      </c>
      <c r="Q87" s="290"/>
      <c r="R87" s="293"/>
      <c r="S87" s="293"/>
      <c r="T87" s="3"/>
    </row>
    <row r="88" spans="1:20" hidden="1" x14ac:dyDescent="0.25">
      <c r="A88" s="54" t="s">
        <v>217</v>
      </c>
      <c r="B88" s="122">
        <v>20100677661</v>
      </c>
      <c r="C88" s="123" t="s">
        <v>93</v>
      </c>
      <c r="D88" s="298"/>
      <c r="E88" s="185" t="s">
        <v>94</v>
      </c>
      <c r="F88" s="174">
        <v>45369</v>
      </c>
      <c r="G88" s="141">
        <v>3.6920000000000002</v>
      </c>
      <c r="H88" s="128">
        <v>599446.80000000005</v>
      </c>
      <c r="I88" s="128">
        <f t="shared" si="52"/>
        <v>107900.424</v>
      </c>
      <c r="J88" s="128">
        <f t="shared" si="53"/>
        <v>707347.22400000005</v>
      </c>
      <c r="K88" s="124">
        <f t="shared" si="54"/>
        <v>622465.55712000001</v>
      </c>
      <c r="L88" s="124">
        <f t="shared" si="55"/>
        <v>313383.11412096</v>
      </c>
      <c r="M88" s="30"/>
      <c r="N88" s="3"/>
      <c r="O88" s="181"/>
      <c r="P88" s="17"/>
      <c r="Q88" s="290"/>
      <c r="R88" s="293"/>
      <c r="S88" s="293"/>
      <c r="T88" s="3"/>
    </row>
    <row r="89" spans="1:20" hidden="1" x14ac:dyDescent="0.25">
      <c r="A89" s="54" t="s">
        <v>217</v>
      </c>
      <c r="B89" s="122">
        <v>20100677661</v>
      </c>
      <c r="C89" s="123" t="s">
        <v>93</v>
      </c>
      <c r="D89" s="298"/>
      <c r="E89" s="185" t="s">
        <v>94</v>
      </c>
      <c r="F89" s="174">
        <v>45369</v>
      </c>
      <c r="G89" s="141">
        <v>3.6920000000000002</v>
      </c>
      <c r="H89" s="128">
        <v>599446.80000000005</v>
      </c>
      <c r="I89" s="128">
        <f t="shared" si="52"/>
        <v>107900.424</v>
      </c>
      <c r="J89" s="128">
        <f t="shared" si="53"/>
        <v>707347.22400000005</v>
      </c>
      <c r="K89" s="124">
        <f t="shared" si="54"/>
        <v>622465.55712000001</v>
      </c>
      <c r="L89" s="124">
        <f t="shared" si="55"/>
        <v>313383.11412096</v>
      </c>
      <c r="M89" s="30"/>
      <c r="N89" s="3"/>
      <c r="O89" s="181"/>
      <c r="P89" s="17"/>
      <c r="Q89" s="290"/>
      <c r="R89" s="293"/>
      <c r="S89" s="293"/>
      <c r="T89" s="3"/>
    </row>
    <row r="90" spans="1:20" hidden="1" x14ac:dyDescent="0.25">
      <c r="A90" s="54" t="s">
        <v>217</v>
      </c>
      <c r="B90" s="122">
        <v>20100677661</v>
      </c>
      <c r="C90" s="123" t="s">
        <v>93</v>
      </c>
      <c r="D90" s="298"/>
      <c r="E90" s="185" t="s">
        <v>94</v>
      </c>
      <c r="F90" s="174">
        <v>45369</v>
      </c>
      <c r="G90" s="141">
        <v>3.6920000000000002</v>
      </c>
      <c r="H90" s="128">
        <v>599446.80000000005</v>
      </c>
      <c r="I90" s="128">
        <f t="shared" si="52"/>
        <v>107900.424</v>
      </c>
      <c r="J90" s="128">
        <f t="shared" si="53"/>
        <v>707347.22400000005</v>
      </c>
      <c r="K90" s="124">
        <f t="shared" si="54"/>
        <v>622465.55712000001</v>
      </c>
      <c r="L90" s="124">
        <f t="shared" si="55"/>
        <v>313383.11412096</v>
      </c>
      <c r="M90" s="30"/>
      <c r="N90" s="3"/>
      <c r="O90" s="181"/>
      <c r="P90" s="17"/>
      <c r="Q90" s="290"/>
      <c r="R90" s="293"/>
      <c r="S90" s="293"/>
      <c r="T90" s="3"/>
    </row>
    <row r="91" spans="1:20" hidden="1" x14ac:dyDescent="0.25">
      <c r="A91" s="54" t="s">
        <v>217</v>
      </c>
      <c r="B91" s="122">
        <v>20100677661</v>
      </c>
      <c r="C91" s="123" t="s">
        <v>93</v>
      </c>
      <c r="D91" s="298"/>
      <c r="E91" s="185" t="s">
        <v>94</v>
      </c>
      <c r="F91" s="174">
        <v>45369</v>
      </c>
      <c r="G91" s="141">
        <v>3.6920000000000002</v>
      </c>
      <c r="H91" s="128">
        <v>599446.80000000005</v>
      </c>
      <c r="I91" s="128">
        <f t="shared" si="52"/>
        <v>107900.424</v>
      </c>
      <c r="J91" s="128">
        <f t="shared" si="53"/>
        <v>707347.22400000005</v>
      </c>
      <c r="K91" s="124">
        <f t="shared" si="54"/>
        <v>622465.55712000001</v>
      </c>
      <c r="L91" s="124">
        <f t="shared" si="55"/>
        <v>313383.11412096</v>
      </c>
      <c r="M91" s="30"/>
      <c r="N91" s="3"/>
      <c r="O91" s="181"/>
      <c r="P91" s="17"/>
      <c r="Q91" s="291"/>
      <c r="R91" s="294"/>
      <c r="S91" s="294"/>
      <c r="T91" s="3"/>
    </row>
    <row r="92" spans="1:20" hidden="1" x14ac:dyDescent="0.25">
      <c r="A92" s="54" t="s">
        <v>217</v>
      </c>
      <c r="B92" s="1">
        <v>20100049008</v>
      </c>
      <c r="C92" s="1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42"/>
        <v>957.63779999999997</v>
      </c>
      <c r="J92" s="30">
        <f t="shared" si="43"/>
        <v>6277.8477999999996</v>
      </c>
      <c r="K92" s="27">
        <f t="shared" si="50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3" t="s">
        <v>207</v>
      </c>
    </row>
    <row r="93" spans="1:20" hidden="1" x14ac:dyDescent="0.25">
      <c r="A93" s="54" t="s">
        <v>217</v>
      </c>
      <c r="B93" s="1">
        <v>20100049008</v>
      </c>
      <c r="C93" s="1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42"/>
        <v>15.116400000000001</v>
      </c>
      <c r="J93" s="30">
        <f t="shared" si="43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12"/>
      <c r="S93" s="1"/>
      <c r="T93" s="3" t="s">
        <v>207</v>
      </c>
    </row>
    <row r="94" spans="1:20" hidden="1" x14ac:dyDescent="0.25">
      <c r="A94" s="54" t="s">
        <v>217</v>
      </c>
      <c r="B94" s="1">
        <v>20100049008</v>
      </c>
      <c r="C94" s="1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42"/>
        <v>187.596</v>
      </c>
      <c r="J94" s="30">
        <f t="shared" si="43"/>
        <v>1229.796</v>
      </c>
      <c r="K94" s="27">
        <f t="shared" si="50"/>
        <v>1082.22048</v>
      </c>
      <c r="L94" s="27">
        <f t="shared" si="51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3" t="s">
        <v>207</v>
      </c>
    </row>
    <row r="95" spans="1:20" hidden="1" x14ac:dyDescent="0.25">
      <c r="A95" s="54" t="s">
        <v>217</v>
      </c>
      <c r="B95" s="1">
        <v>20552213832</v>
      </c>
      <c r="C95" s="1" t="s">
        <v>99</v>
      </c>
      <c r="D95" s="1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42"/>
        <v>24071.355</v>
      </c>
      <c r="J95" s="30">
        <f t="shared" si="43"/>
        <v>157801.10500000001</v>
      </c>
      <c r="K95" s="27">
        <f t="shared" si="50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1"/>
      <c r="T95" s="3" t="s">
        <v>207</v>
      </c>
    </row>
    <row r="96" spans="1:20" hidden="1" x14ac:dyDescent="0.25">
      <c r="A96" s="54" t="s">
        <v>217</v>
      </c>
      <c r="B96" s="1">
        <v>20102102321</v>
      </c>
      <c r="C96" s="1" t="s">
        <v>8</v>
      </c>
      <c r="D96" s="1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42"/>
        <v>8528.5871999999999</v>
      </c>
      <c r="J96" s="30">
        <f t="shared" si="43"/>
        <v>55909.627200000003</v>
      </c>
      <c r="K96" s="27">
        <f t="shared" si="50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3" t="s">
        <v>207</v>
      </c>
    </row>
    <row r="97" spans="1:20" hidden="1" x14ac:dyDescent="0.25">
      <c r="A97" s="54" t="s">
        <v>217</v>
      </c>
      <c r="B97" s="1">
        <v>20250406941</v>
      </c>
      <c r="C97" s="144" t="s">
        <v>16</v>
      </c>
      <c r="D97" s="11"/>
      <c r="E97" s="75" t="s">
        <v>101</v>
      </c>
      <c r="F97" s="15">
        <v>45378</v>
      </c>
      <c r="G97" s="99">
        <v>3.7269999999999999</v>
      </c>
      <c r="H97" s="30">
        <v>19660</v>
      </c>
      <c r="I97" s="30">
        <f t="shared" si="42"/>
        <v>3538.7999999999997</v>
      </c>
      <c r="J97" s="30">
        <f t="shared" si="43"/>
        <v>23198.799999999999</v>
      </c>
      <c r="K97" s="27">
        <f t="shared" si="50"/>
        <v>20414.944</v>
      </c>
      <c r="L97" s="27">
        <f t="shared" ref="L97:L103" si="56">+(J97*12%)*G97</f>
        <v>10375.431311999999</v>
      </c>
      <c r="M97" s="30">
        <v>20414.939999999999</v>
      </c>
      <c r="N97" s="3" t="s">
        <v>199</v>
      </c>
      <c r="O97" s="3" t="s">
        <v>200</v>
      </c>
      <c r="P97" s="2">
        <v>45434</v>
      </c>
      <c r="Q97" s="30"/>
      <c r="R97" s="1"/>
      <c r="S97" s="1"/>
      <c r="T97" s="3"/>
    </row>
    <row r="98" spans="1:20" hidden="1" x14ac:dyDescent="0.25">
      <c r="A98" s="54" t="s">
        <v>217</v>
      </c>
      <c r="B98" s="1">
        <v>20519163285</v>
      </c>
      <c r="C98" s="120" t="s">
        <v>6</v>
      </c>
      <c r="D98" s="11"/>
      <c r="E98" s="75" t="s">
        <v>102</v>
      </c>
      <c r="F98" s="15">
        <v>45378</v>
      </c>
      <c r="G98" s="99">
        <v>3.7269999999999999</v>
      </c>
      <c r="H98" s="30">
        <v>4352.8500000000004</v>
      </c>
      <c r="I98" s="30">
        <f t="shared" si="42"/>
        <v>783.51300000000003</v>
      </c>
      <c r="J98" s="30">
        <f t="shared" si="43"/>
        <v>5136.3630000000003</v>
      </c>
      <c r="K98" s="27">
        <f t="shared" si="50"/>
        <v>4519.9994400000005</v>
      </c>
      <c r="L98" s="27">
        <f t="shared" si="56"/>
        <v>2297.18698812</v>
      </c>
      <c r="M98" s="30"/>
      <c r="N98" s="3"/>
      <c r="O98" s="1"/>
      <c r="P98" s="1"/>
      <c r="Q98" s="152">
        <v>2297</v>
      </c>
      <c r="R98" s="153">
        <v>45453</v>
      </c>
      <c r="S98" s="1"/>
      <c r="T98" s="3"/>
    </row>
    <row r="99" spans="1:20" hidden="1" x14ac:dyDescent="0.25">
      <c r="A99" s="54" t="s">
        <v>217</v>
      </c>
      <c r="B99" s="1">
        <v>20518805950</v>
      </c>
      <c r="C99" s="1" t="s">
        <v>62</v>
      </c>
      <c r="D99" s="11"/>
      <c r="E99" s="75" t="s">
        <v>103</v>
      </c>
      <c r="F99" s="15">
        <v>45378</v>
      </c>
      <c r="G99" s="99">
        <v>3.7269999999999999</v>
      </c>
      <c r="H99" s="30">
        <v>4990</v>
      </c>
      <c r="I99" s="30">
        <f t="shared" si="42"/>
        <v>898.19999999999993</v>
      </c>
      <c r="J99" s="30">
        <f t="shared" si="43"/>
        <v>5888.2</v>
      </c>
      <c r="K99" s="27">
        <f t="shared" si="50"/>
        <v>5181.616</v>
      </c>
      <c r="L99" s="27">
        <f t="shared" si="56"/>
        <v>2633.4385679999996</v>
      </c>
      <c r="M99" s="30">
        <v>5888.2</v>
      </c>
      <c r="N99" s="3" t="s">
        <v>199</v>
      </c>
      <c r="O99" s="3" t="s">
        <v>200</v>
      </c>
      <c r="P99" s="2">
        <v>45428</v>
      </c>
      <c r="Q99" s="30">
        <v>2634</v>
      </c>
      <c r="R99" s="2">
        <v>45432</v>
      </c>
      <c r="S99" s="1"/>
      <c r="T99" s="3"/>
    </row>
    <row r="100" spans="1:20" hidden="1" x14ac:dyDescent="0.25">
      <c r="A100" s="54" t="s">
        <v>217</v>
      </c>
      <c r="B100" s="1">
        <v>20518805950</v>
      </c>
      <c r="C100" s="120" t="s">
        <v>62</v>
      </c>
      <c r="D100" s="11"/>
      <c r="E100" s="75" t="s">
        <v>104</v>
      </c>
      <c r="F100" s="15">
        <v>45378</v>
      </c>
      <c r="G100" s="99">
        <v>3.7269999999999999</v>
      </c>
      <c r="H100" s="30">
        <v>13467.5</v>
      </c>
      <c r="I100" s="30">
        <f t="shared" si="42"/>
        <v>2424.15</v>
      </c>
      <c r="J100" s="30">
        <f t="shared" si="43"/>
        <v>15891.65</v>
      </c>
      <c r="K100" s="27">
        <f t="shared" si="50"/>
        <v>13984.652</v>
      </c>
      <c r="L100" s="27">
        <f t="shared" si="56"/>
        <v>7107.3815459999987</v>
      </c>
      <c r="M100" s="30"/>
      <c r="N100" s="3"/>
      <c r="O100" s="1"/>
      <c r="P100" s="1"/>
      <c r="Q100" s="30"/>
      <c r="R100" s="1"/>
      <c r="S100" s="1"/>
      <c r="T100" s="3"/>
    </row>
    <row r="101" spans="1:20" hidden="1" x14ac:dyDescent="0.25">
      <c r="A101" s="54" t="s">
        <v>217</v>
      </c>
      <c r="B101" s="1">
        <v>20519163285</v>
      </c>
      <c r="C101" s="120" t="s">
        <v>6</v>
      </c>
      <c r="D101" s="11"/>
      <c r="E101" s="75" t="s">
        <v>105</v>
      </c>
      <c r="F101" s="15">
        <v>45378</v>
      </c>
      <c r="G101" s="99">
        <v>3.7269999999999999</v>
      </c>
      <c r="H101" s="30">
        <v>3819.33</v>
      </c>
      <c r="I101" s="30">
        <f t="shared" si="42"/>
        <v>687.47939999999994</v>
      </c>
      <c r="J101" s="30">
        <f t="shared" si="43"/>
        <v>4506.8094000000001</v>
      </c>
      <c r="K101" s="27">
        <f t="shared" si="50"/>
        <v>3965.992272</v>
      </c>
      <c r="L101" s="27">
        <f t="shared" si="56"/>
        <v>2015.6254360560001</v>
      </c>
      <c r="M101" s="30"/>
      <c r="N101" s="3"/>
      <c r="O101" s="1"/>
      <c r="P101" s="1"/>
      <c r="Q101" s="152">
        <v>2016</v>
      </c>
      <c r="R101" s="153">
        <v>45453</v>
      </c>
      <c r="S101" s="1"/>
      <c r="T101" s="3"/>
    </row>
    <row r="102" spans="1:20" hidden="1" x14ac:dyDescent="0.25">
      <c r="A102" s="54" t="s">
        <v>217</v>
      </c>
      <c r="B102" s="1">
        <v>20504187587</v>
      </c>
      <c r="C102" s="1" t="s">
        <v>81</v>
      </c>
      <c r="D102" s="1"/>
      <c r="E102" s="19" t="s">
        <v>106</v>
      </c>
      <c r="F102" s="6">
        <v>45381</v>
      </c>
      <c r="G102" s="51">
        <v>3.7210000000000001</v>
      </c>
      <c r="H102" s="30">
        <v>3772.5</v>
      </c>
      <c r="I102" s="30">
        <f t="shared" si="42"/>
        <v>679.05</v>
      </c>
      <c r="J102" s="30">
        <f t="shared" si="43"/>
        <v>4451.55</v>
      </c>
      <c r="K102" s="27">
        <f t="shared" si="50"/>
        <v>3917.364</v>
      </c>
      <c r="L102" s="76">
        <f t="shared" si="56"/>
        <v>1987.7061060000001</v>
      </c>
      <c r="M102" s="30">
        <v>3917.364</v>
      </c>
      <c r="N102" s="3" t="s">
        <v>199</v>
      </c>
      <c r="O102" s="3" t="s">
        <v>203</v>
      </c>
      <c r="P102" s="2">
        <v>45436</v>
      </c>
      <c r="Q102" s="36">
        <v>1988</v>
      </c>
      <c r="R102" s="6">
        <v>45387</v>
      </c>
      <c r="S102" s="20">
        <v>45390</v>
      </c>
      <c r="T102" s="102" t="s">
        <v>216</v>
      </c>
    </row>
    <row r="103" spans="1:20" hidden="1" x14ac:dyDescent="0.25">
      <c r="A103" s="54" t="s">
        <v>217</v>
      </c>
      <c r="B103" s="1">
        <v>20601744351</v>
      </c>
      <c r="C103" s="1" t="s">
        <v>108</v>
      </c>
      <c r="D103" s="1"/>
      <c r="E103" s="19" t="s">
        <v>107</v>
      </c>
      <c r="F103" s="6">
        <v>45381</v>
      </c>
      <c r="G103" s="51">
        <v>3.7210000000000001</v>
      </c>
      <c r="H103" s="30">
        <v>6985</v>
      </c>
      <c r="I103" s="30">
        <f t="shared" si="42"/>
        <v>1257.3</v>
      </c>
      <c r="J103" s="30">
        <f t="shared" si="43"/>
        <v>8242.2999999999993</v>
      </c>
      <c r="K103" s="27">
        <f t="shared" si="50"/>
        <v>7253.2239999999993</v>
      </c>
      <c r="L103" s="27">
        <f t="shared" si="56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1"/>
      <c r="T103" s="3"/>
    </row>
    <row r="104" spans="1:20" hidden="1" x14ac:dyDescent="0.25">
      <c r="A104" s="54" t="s">
        <v>226</v>
      </c>
      <c r="B104" s="49">
        <v>20610615539</v>
      </c>
      <c r="C104" s="17" t="s">
        <v>110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54" t="s">
        <v>207</v>
      </c>
    </row>
    <row r="105" spans="1:20" hidden="1" x14ac:dyDescent="0.25">
      <c r="A105" s="54" t="s">
        <v>226</v>
      </c>
      <c r="B105" s="49">
        <v>20100067081</v>
      </c>
      <c r="C105" s="17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57">+H105*0.18</f>
        <v>3117.6</v>
      </c>
      <c r="J105" s="26">
        <f t="shared" ref="J105:J120" si="58">+H105+I105</f>
        <v>20437.599999999999</v>
      </c>
      <c r="K105" s="27">
        <f t="shared" ref="K105:K108" si="59">+J105-(J105*12%)</f>
        <v>17985.088</v>
      </c>
      <c r="L105" s="27">
        <f t="shared" ref="L105:L107" si="60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54" t="s">
        <v>207</v>
      </c>
    </row>
    <row r="106" spans="1:20" hidden="1" x14ac:dyDescent="0.25">
      <c r="A106" s="54" t="s">
        <v>226</v>
      </c>
      <c r="B106" s="49">
        <v>20556626490</v>
      </c>
      <c r="C106" s="49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57"/>
        <v>1.08</v>
      </c>
      <c r="J106" s="25">
        <f t="shared" si="58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54" t="s">
        <v>207</v>
      </c>
    </row>
    <row r="107" spans="1:20" hidden="1" x14ac:dyDescent="0.25">
      <c r="A107" s="54" t="s">
        <v>226</v>
      </c>
      <c r="B107" s="49">
        <v>20100067910</v>
      </c>
      <c r="C107" s="49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57"/>
        <v>1764</v>
      </c>
      <c r="J107" s="26">
        <f t="shared" si="58"/>
        <v>11564</v>
      </c>
      <c r="K107" s="27">
        <f t="shared" si="59"/>
        <v>10176.32</v>
      </c>
      <c r="L107" s="27">
        <f t="shared" si="60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1"/>
      <c r="T107" s="115" t="s">
        <v>216</v>
      </c>
    </row>
    <row r="108" spans="1:20" hidden="1" x14ac:dyDescent="0.25">
      <c r="A108" s="54" t="s">
        <v>226</v>
      </c>
      <c r="B108" s="49">
        <v>20100067910</v>
      </c>
      <c r="C108" s="49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57"/>
        <v>1458</v>
      </c>
      <c r="J108" s="26">
        <f t="shared" si="58"/>
        <v>9558</v>
      </c>
      <c r="K108" s="27">
        <f t="shared" si="59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1"/>
      <c r="T108" s="115" t="s">
        <v>216</v>
      </c>
    </row>
    <row r="109" spans="1:20" hidden="1" x14ac:dyDescent="0.25">
      <c r="A109" s="54" t="s">
        <v>226</v>
      </c>
      <c r="B109" s="1">
        <v>20519163285</v>
      </c>
      <c r="C109" s="120" t="s">
        <v>6</v>
      </c>
      <c r="D109" s="3"/>
      <c r="E109" s="19" t="s">
        <v>117</v>
      </c>
      <c r="F109" s="6">
        <v>45394</v>
      </c>
      <c r="G109" s="51">
        <v>3.7109999999999999</v>
      </c>
      <c r="H109" s="25">
        <v>100</v>
      </c>
      <c r="I109" s="26">
        <f t="shared" si="57"/>
        <v>18</v>
      </c>
      <c r="J109" s="26">
        <f t="shared" si="58"/>
        <v>118</v>
      </c>
      <c r="K109" s="85"/>
      <c r="L109" s="85"/>
      <c r="M109" s="30"/>
      <c r="N109" s="3"/>
      <c r="O109" s="3"/>
      <c r="P109" s="3"/>
      <c r="Q109" s="30"/>
      <c r="R109" s="3"/>
      <c r="S109" s="1"/>
      <c r="T109" s="53"/>
    </row>
    <row r="110" spans="1:20" hidden="1" x14ac:dyDescent="0.25">
      <c r="A110" s="54" t="s">
        <v>226</v>
      </c>
      <c r="B110" s="1">
        <v>20519163285</v>
      </c>
      <c r="C110" s="120" t="s">
        <v>6</v>
      </c>
      <c r="D110" s="3"/>
      <c r="E110" s="19" t="s">
        <v>118</v>
      </c>
      <c r="F110" s="6">
        <v>45405</v>
      </c>
      <c r="G110" s="51">
        <v>3.7010000000000001</v>
      </c>
      <c r="H110" s="61">
        <v>4653.75</v>
      </c>
      <c r="I110" s="52">
        <f t="shared" si="57"/>
        <v>837.67499999999995</v>
      </c>
      <c r="J110" s="60">
        <f t="shared" si="58"/>
        <v>5491.4250000000002</v>
      </c>
      <c r="K110" s="27">
        <f t="shared" ref="K110:K120" si="61">+J110-(J110*12%)</f>
        <v>4832.4539999999997</v>
      </c>
      <c r="L110" s="27">
        <f>+(J110*12%)*G110</f>
        <v>2438.8516709999999</v>
      </c>
      <c r="M110" s="1"/>
      <c r="N110" s="3"/>
      <c r="O110" s="3"/>
      <c r="P110" s="3"/>
      <c r="Q110" s="1"/>
      <c r="R110" s="3"/>
      <c r="S110" s="53"/>
      <c r="T110" s="53"/>
    </row>
    <row r="111" spans="1:20" hidden="1" x14ac:dyDescent="0.25">
      <c r="A111" s="54" t="s">
        <v>226</v>
      </c>
      <c r="B111" s="8">
        <v>20518805950</v>
      </c>
      <c r="C111" s="8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57"/>
        <v>898.19999999999993</v>
      </c>
      <c r="J111" s="98">
        <f t="shared" si="58"/>
        <v>5888.2</v>
      </c>
      <c r="K111" s="42">
        <f t="shared" si="61"/>
        <v>5181.616</v>
      </c>
      <c r="L111" s="42">
        <f>+(J111*12%)*G111</f>
        <v>2615.0673839999999</v>
      </c>
      <c r="M111" s="286" t="s">
        <v>228</v>
      </c>
      <c r="N111" s="287"/>
      <c r="O111" s="287"/>
      <c r="P111" s="287"/>
      <c r="Q111" s="287"/>
      <c r="R111" s="288"/>
      <c r="S111" s="53"/>
      <c r="T111" s="53"/>
    </row>
    <row r="112" spans="1:20" hidden="1" x14ac:dyDescent="0.25">
      <c r="A112" s="54" t="s">
        <v>226</v>
      </c>
      <c r="B112" s="1">
        <v>20519163285</v>
      </c>
      <c r="C112" s="120" t="s">
        <v>6</v>
      </c>
      <c r="D112" s="3"/>
      <c r="E112" s="19" t="s">
        <v>120</v>
      </c>
      <c r="F112" s="6">
        <v>45405</v>
      </c>
      <c r="G112" s="51">
        <v>3.7010000000000001</v>
      </c>
      <c r="H112" s="61">
        <v>1547</v>
      </c>
      <c r="I112" s="52">
        <f t="shared" si="57"/>
        <v>278.45999999999998</v>
      </c>
      <c r="J112" s="60">
        <f t="shared" si="58"/>
        <v>1825.46</v>
      </c>
      <c r="K112" s="27">
        <f t="shared" si="61"/>
        <v>1606.4048</v>
      </c>
      <c r="L112" s="27">
        <f t="shared" ref="L112:L120" si="62">+(J112*12%)*G112</f>
        <v>810.72329519999994</v>
      </c>
      <c r="M112" s="1"/>
      <c r="N112" s="3"/>
      <c r="O112" s="3"/>
      <c r="P112" s="3"/>
      <c r="Q112" s="1"/>
      <c r="R112" s="3"/>
      <c r="S112" s="53"/>
      <c r="T112" s="53"/>
    </row>
    <row r="113" spans="1:20" hidden="1" x14ac:dyDescent="0.25">
      <c r="A113" s="54" t="s">
        <v>226</v>
      </c>
      <c r="B113" s="17">
        <v>10079611773</v>
      </c>
      <c r="C113" s="17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57"/>
        <v>342</v>
      </c>
      <c r="J113" s="60">
        <f t="shared" si="58"/>
        <v>2242</v>
      </c>
      <c r="K113" s="27">
        <f t="shared" si="61"/>
        <v>1972.96</v>
      </c>
      <c r="L113" s="27">
        <f t="shared" si="62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54" t="s">
        <v>207</v>
      </c>
    </row>
    <row r="114" spans="1:20" hidden="1" x14ac:dyDescent="0.25">
      <c r="A114" s="54" t="s">
        <v>226</v>
      </c>
      <c r="B114" s="17">
        <v>20100114427</v>
      </c>
      <c r="C114" s="120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57"/>
        <v>64.8</v>
      </c>
      <c r="J114" s="60">
        <f t="shared" si="58"/>
        <v>424.8</v>
      </c>
      <c r="K114" s="27">
        <f t="shared" si="61"/>
        <v>373.82400000000001</v>
      </c>
      <c r="L114" s="27">
        <f t="shared" si="62"/>
        <v>189.83462400000002</v>
      </c>
      <c r="M114" s="1"/>
      <c r="N114" s="3"/>
      <c r="O114" s="3"/>
      <c r="P114" s="3"/>
      <c r="Q114" s="1"/>
      <c r="R114" s="3"/>
      <c r="S114" s="53"/>
      <c r="T114" s="53"/>
    </row>
    <row r="115" spans="1:20" hidden="1" x14ac:dyDescent="0.25">
      <c r="A115" s="54" t="s">
        <v>226</v>
      </c>
      <c r="B115" s="17">
        <v>20100114427</v>
      </c>
      <c r="C115" s="120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57"/>
        <v>178.2</v>
      </c>
      <c r="J115" s="60">
        <f t="shared" si="58"/>
        <v>1168.2</v>
      </c>
      <c r="K115" s="27">
        <f t="shared" si="61"/>
        <v>1028.0160000000001</v>
      </c>
      <c r="L115" s="27">
        <f t="shared" si="62"/>
        <v>522.04521599999998</v>
      </c>
      <c r="M115" s="1"/>
      <c r="N115" s="3"/>
      <c r="O115" s="3"/>
      <c r="P115" s="3"/>
      <c r="Q115" s="1"/>
      <c r="R115" s="3"/>
      <c r="S115" s="53"/>
      <c r="T115" s="53"/>
    </row>
    <row r="116" spans="1:20" hidden="1" x14ac:dyDescent="0.25">
      <c r="A116" s="54" t="s">
        <v>226</v>
      </c>
      <c r="B116" s="17">
        <v>20100114427</v>
      </c>
      <c r="C116" s="120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57"/>
        <v>125.55</v>
      </c>
      <c r="J116" s="60">
        <f t="shared" si="58"/>
        <v>823.05</v>
      </c>
      <c r="K116" s="27">
        <f t="shared" si="61"/>
        <v>724.28399999999999</v>
      </c>
      <c r="L116" s="27">
        <f t="shared" si="62"/>
        <v>367.80458399999998</v>
      </c>
      <c r="M116" s="1"/>
      <c r="N116" s="3"/>
      <c r="O116" s="3"/>
      <c r="P116" s="3"/>
      <c r="Q116" s="1"/>
      <c r="R116" s="3"/>
      <c r="S116" s="53"/>
      <c r="T116" s="53"/>
    </row>
    <row r="117" spans="1:20" hidden="1" x14ac:dyDescent="0.25">
      <c r="A117" s="54" t="s">
        <v>226</v>
      </c>
      <c r="B117" s="17">
        <v>20100114427</v>
      </c>
      <c r="C117" s="120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57"/>
        <v>243</v>
      </c>
      <c r="J117" s="60">
        <f t="shared" si="58"/>
        <v>1593</v>
      </c>
      <c r="K117" s="27">
        <f t="shared" si="61"/>
        <v>1401.84</v>
      </c>
      <c r="L117" s="27">
        <f t="shared" si="62"/>
        <v>711.87984000000006</v>
      </c>
      <c r="M117" s="1"/>
      <c r="N117" s="3"/>
      <c r="O117" s="3"/>
      <c r="P117" s="3"/>
      <c r="Q117" s="1"/>
      <c r="R117" s="3"/>
      <c r="S117" s="53"/>
      <c r="T117" s="53"/>
    </row>
    <row r="118" spans="1:20" hidden="1" x14ac:dyDescent="0.25">
      <c r="A118" s="54" t="s">
        <v>226</v>
      </c>
      <c r="B118" s="17">
        <v>20250406941</v>
      </c>
      <c r="C118" s="144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57"/>
        <v>910.8</v>
      </c>
      <c r="J118" s="60">
        <f t="shared" si="58"/>
        <v>5970.8</v>
      </c>
      <c r="K118" s="27">
        <f t="shared" si="61"/>
        <v>5254.3040000000001</v>
      </c>
      <c r="L118" s="27">
        <f t="shared" si="62"/>
        <v>2668.231104</v>
      </c>
      <c r="M118" s="1"/>
      <c r="N118" s="3"/>
      <c r="O118" s="3"/>
      <c r="P118" s="3"/>
      <c r="Q118" s="30">
        <v>2668</v>
      </c>
      <c r="R118" s="6">
        <v>45420</v>
      </c>
      <c r="S118" s="53"/>
      <c r="T118" s="53"/>
    </row>
    <row r="119" spans="1:20" hidden="1" x14ac:dyDescent="0.25">
      <c r="A119" s="54" t="s">
        <v>226</v>
      </c>
      <c r="B119" s="1">
        <v>20519163285</v>
      </c>
      <c r="C119" s="120" t="s">
        <v>6</v>
      </c>
      <c r="D119" s="1"/>
      <c r="E119" s="19" t="s">
        <v>127</v>
      </c>
      <c r="F119" s="6">
        <v>45412</v>
      </c>
      <c r="G119" s="51">
        <v>3.734</v>
      </c>
      <c r="H119" s="61">
        <v>200</v>
      </c>
      <c r="I119" s="52">
        <f t="shared" si="57"/>
        <v>36</v>
      </c>
      <c r="J119" s="60">
        <f t="shared" si="58"/>
        <v>236</v>
      </c>
      <c r="K119" s="27">
        <f t="shared" si="61"/>
        <v>207.68</v>
      </c>
      <c r="L119" s="27">
        <f t="shared" si="62"/>
        <v>105.74688</v>
      </c>
      <c r="M119" s="1"/>
      <c r="N119" s="3"/>
      <c r="O119" s="3"/>
      <c r="P119" s="3"/>
      <c r="Q119" s="1"/>
      <c r="R119" s="3"/>
      <c r="S119" s="53"/>
      <c r="T119" s="53"/>
    </row>
    <row r="120" spans="1:20" hidden="1" x14ac:dyDescent="0.25">
      <c r="A120" s="54" t="s">
        <v>226</v>
      </c>
      <c r="B120" s="1">
        <v>20504187587</v>
      </c>
      <c r="C120" s="1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57"/>
        <v>653.4</v>
      </c>
      <c r="J120" s="60">
        <f t="shared" si="58"/>
        <v>4283.3999999999996</v>
      </c>
      <c r="K120" s="27">
        <f t="shared" si="61"/>
        <v>3769.3919999999998</v>
      </c>
      <c r="L120" s="27">
        <f t="shared" si="62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53"/>
      <c r="T120" s="115" t="s">
        <v>216</v>
      </c>
    </row>
    <row r="121" spans="1:20" hidden="1" x14ac:dyDescent="0.25">
      <c r="A121" s="54" t="s">
        <v>229</v>
      </c>
      <c r="B121" s="58" t="s">
        <v>230</v>
      </c>
      <c r="C121" s="17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47"/>
      <c r="N121" s="3"/>
      <c r="O121" s="3"/>
      <c r="P121" s="100"/>
      <c r="Q121" s="47">
        <v>9202</v>
      </c>
      <c r="R121" s="6">
        <v>45419</v>
      </c>
      <c r="S121" s="91"/>
      <c r="T121" s="91"/>
    </row>
    <row r="122" spans="1:20" hidden="1" x14ac:dyDescent="0.25">
      <c r="A122" s="54" t="s">
        <v>229</v>
      </c>
      <c r="B122" s="22">
        <v>20136507720</v>
      </c>
      <c r="C122" s="23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286" t="s">
        <v>231</v>
      </c>
      <c r="N122" s="287"/>
      <c r="O122" s="287"/>
      <c r="P122" s="287"/>
      <c r="Q122" s="287"/>
      <c r="R122" s="288"/>
      <c r="S122" s="92"/>
      <c r="T122" s="92"/>
    </row>
    <row r="123" spans="1:20" hidden="1" x14ac:dyDescent="0.25">
      <c r="A123" s="54" t="s">
        <v>229</v>
      </c>
      <c r="B123" s="58">
        <v>20100097746</v>
      </c>
      <c r="C123" s="17" t="s">
        <v>133</v>
      </c>
      <c r="D123" s="3"/>
      <c r="E123" s="19" t="s">
        <v>132</v>
      </c>
      <c r="F123" s="6">
        <v>45327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/>
      <c r="N123" s="3"/>
      <c r="O123" s="3"/>
      <c r="P123" s="3"/>
      <c r="Q123" s="47"/>
      <c r="R123" s="3"/>
      <c r="S123" s="93"/>
      <c r="T123" s="93"/>
    </row>
    <row r="124" spans="1:20" hidden="1" x14ac:dyDescent="0.25">
      <c r="A124" s="54" t="s">
        <v>229</v>
      </c>
      <c r="B124" s="58">
        <v>20610615539</v>
      </c>
      <c r="C124" s="17" t="s">
        <v>110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63">+H124*0.18</f>
        <v>648</v>
      </c>
      <c r="J124" s="26">
        <f t="shared" ref="J124:J125" si="64">+H124+I124</f>
        <v>4248</v>
      </c>
      <c r="K124" s="27">
        <f t="shared" ref="K124:K125" si="65">+J124-(J124*12%)</f>
        <v>3738.24</v>
      </c>
      <c r="L124" s="27">
        <f t="shared" ref="L124" si="66">+(J124*12%)*G124</f>
        <v>1899.3657599999999</v>
      </c>
      <c r="M124" s="30">
        <v>3738.24</v>
      </c>
      <c r="N124" s="1" t="s">
        <v>199</v>
      </c>
      <c r="O124" s="6" t="s">
        <v>203</v>
      </c>
      <c r="P124" s="2">
        <v>45420</v>
      </c>
      <c r="Q124" s="47">
        <v>1900</v>
      </c>
      <c r="R124" s="2">
        <v>45420</v>
      </c>
      <c r="S124" s="94"/>
      <c r="T124" s="94"/>
    </row>
    <row r="125" spans="1:20" hidden="1" x14ac:dyDescent="0.25">
      <c r="A125" s="54" t="s">
        <v>229</v>
      </c>
      <c r="B125" s="58">
        <v>20136507720</v>
      </c>
      <c r="C125" s="17" t="s">
        <v>131</v>
      </c>
      <c r="D125" s="1"/>
      <c r="E125" s="19" t="s">
        <v>135</v>
      </c>
      <c r="F125" s="6">
        <v>45418</v>
      </c>
      <c r="G125" s="3" t="s">
        <v>210</v>
      </c>
      <c r="H125" s="30">
        <v>199637.48</v>
      </c>
      <c r="I125" s="26">
        <f t="shared" si="63"/>
        <v>35934.746400000004</v>
      </c>
      <c r="J125" s="26">
        <f t="shared" si="64"/>
        <v>235572.22640000001</v>
      </c>
      <c r="K125" s="27">
        <f t="shared" si="65"/>
        <v>207303.55923200003</v>
      </c>
      <c r="L125" s="27">
        <f>+(J125*12%)</f>
        <v>28268.667168</v>
      </c>
      <c r="M125" s="1"/>
      <c r="N125" s="1"/>
      <c r="O125" s="1"/>
      <c r="P125" s="1"/>
      <c r="Q125" s="47"/>
      <c r="R125" s="1"/>
      <c r="S125" s="95"/>
      <c r="T125" s="95"/>
    </row>
    <row r="126" spans="1:20" hidden="1" x14ac:dyDescent="0.25">
      <c r="A126" s="54" t="s">
        <v>229</v>
      </c>
      <c r="B126" s="58">
        <v>20518805950</v>
      </c>
      <c r="C126" s="17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1"/>
      <c r="N126" s="1"/>
      <c r="O126" s="1"/>
      <c r="P126" s="1"/>
      <c r="Q126" s="47"/>
      <c r="R126" s="1"/>
      <c r="S126" s="95"/>
      <c r="T126" s="95"/>
    </row>
    <row r="127" spans="1:20" hidden="1" x14ac:dyDescent="0.25">
      <c r="A127" s="54" t="s">
        <v>229</v>
      </c>
      <c r="B127" s="58">
        <v>20601744351</v>
      </c>
      <c r="C127" s="17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1"/>
      <c r="N127" s="1"/>
      <c r="O127" s="1"/>
      <c r="P127" s="1"/>
      <c r="Q127" s="47"/>
      <c r="R127" s="1"/>
      <c r="S127" s="95"/>
      <c r="T127" s="95"/>
    </row>
    <row r="128" spans="1:20" hidden="1" x14ac:dyDescent="0.25">
      <c r="A128" s="54" t="s">
        <v>229</v>
      </c>
      <c r="B128" s="3">
        <v>20519163285</v>
      </c>
      <c r="C128" s="17" t="s">
        <v>6</v>
      </c>
      <c r="D128" s="1"/>
      <c r="E128" s="19" t="s">
        <v>138</v>
      </c>
      <c r="F128" s="6">
        <v>45422</v>
      </c>
      <c r="G128" s="3">
        <v>3.7130000000000001</v>
      </c>
      <c r="H128" s="30">
        <v>100</v>
      </c>
      <c r="I128" s="26">
        <f t="shared" ref="I128:I161" si="67">+H128*0.18</f>
        <v>18</v>
      </c>
      <c r="J128" s="26">
        <f t="shared" ref="J128:J161" si="68">+H128+I128</f>
        <v>118</v>
      </c>
      <c r="K128" s="84"/>
      <c r="L128" s="84"/>
      <c r="M128" s="1"/>
      <c r="N128" s="1"/>
      <c r="O128" s="1"/>
      <c r="P128" s="1"/>
      <c r="Q128" s="47"/>
      <c r="R128" s="1"/>
      <c r="S128" s="95"/>
      <c r="T128" s="95"/>
    </row>
    <row r="129" spans="1:20" hidden="1" x14ac:dyDescent="0.25">
      <c r="A129" s="54" t="s">
        <v>229</v>
      </c>
      <c r="B129" s="58">
        <v>20601534771</v>
      </c>
      <c r="C129" s="17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67"/>
        <v>351</v>
      </c>
      <c r="J129" s="26">
        <f t="shared" si="68"/>
        <v>2301</v>
      </c>
      <c r="K129" s="27">
        <f t="shared" ref="K129:K148" si="69">+J129-(J129*12%)</f>
        <v>2024.88</v>
      </c>
      <c r="L129" s="27">
        <f t="shared" ref="L129:L144" si="70">+(J129*12%)*G129</f>
        <v>1023.8529600000001</v>
      </c>
      <c r="M129" s="1">
        <v>2024.88</v>
      </c>
      <c r="N129" s="1" t="s">
        <v>199</v>
      </c>
      <c r="O129" s="3" t="s">
        <v>203</v>
      </c>
      <c r="P129" s="2">
        <v>45427</v>
      </c>
      <c r="Q129" s="47">
        <v>1024</v>
      </c>
      <c r="R129" s="2">
        <v>45432</v>
      </c>
      <c r="S129" s="94"/>
      <c r="T129" s="117" t="s">
        <v>233</v>
      </c>
    </row>
    <row r="130" spans="1:20" hidden="1" x14ac:dyDescent="0.25">
      <c r="A130" s="54" t="s">
        <v>229</v>
      </c>
      <c r="B130" s="58">
        <v>20610615539</v>
      </c>
      <c r="C130" s="17" t="s">
        <v>110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67"/>
        <v>274.5</v>
      </c>
      <c r="J130" s="26">
        <f t="shared" si="68"/>
        <v>1799.5</v>
      </c>
      <c r="K130" s="27">
        <f t="shared" si="69"/>
        <v>1583.56</v>
      </c>
      <c r="L130" s="27">
        <f t="shared" si="70"/>
        <v>800.70551999999998</v>
      </c>
      <c r="M130" s="1">
        <v>1583.86</v>
      </c>
      <c r="N130" s="3" t="s">
        <v>199</v>
      </c>
      <c r="O130" s="3" t="s">
        <v>203</v>
      </c>
      <c r="P130" s="2">
        <v>45432</v>
      </c>
      <c r="Q130" s="47">
        <v>805</v>
      </c>
      <c r="R130" s="2">
        <v>45432</v>
      </c>
      <c r="S130" s="94"/>
      <c r="T130" s="117" t="s">
        <v>233</v>
      </c>
    </row>
    <row r="131" spans="1:20" hidden="1" x14ac:dyDescent="0.25">
      <c r="A131" s="54" t="s">
        <v>229</v>
      </c>
      <c r="B131" s="22">
        <v>20557828819</v>
      </c>
      <c r="C131" s="23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67"/>
        <v>4500</v>
      </c>
      <c r="J131" s="38">
        <f t="shared" si="68"/>
        <v>29500</v>
      </c>
      <c r="K131" s="42">
        <f t="shared" si="69"/>
        <v>25960</v>
      </c>
      <c r="L131" s="42">
        <f t="shared" si="70"/>
        <v>13126.320000000002</v>
      </c>
      <c r="M131" s="286" t="s">
        <v>234</v>
      </c>
      <c r="N131" s="287"/>
      <c r="O131" s="287"/>
      <c r="P131" s="287"/>
      <c r="Q131" s="287"/>
      <c r="R131" s="288"/>
      <c r="S131" s="92"/>
      <c r="T131" s="92"/>
    </row>
    <row r="132" spans="1:20" hidden="1" x14ac:dyDescent="0.25">
      <c r="A132" s="54" t="s">
        <v>229</v>
      </c>
      <c r="B132" s="58">
        <v>20557828819</v>
      </c>
      <c r="C132" s="17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67"/>
        <v>4500</v>
      </c>
      <c r="J132" s="26">
        <f t="shared" si="68"/>
        <v>29500</v>
      </c>
      <c r="K132" s="27">
        <f t="shared" si="69"/>
        <v>25960</v>
      </c>
      <c r="L132" s="27">
        <f t="shared" si="70"/>
        <v>13179.42</v>
      </c>
      <c r="M132" s="1"/>
      <c r="N132" s="1"/>
      <c r="O132" s="1"/>
      <c r="P132" s="1"/>
      <c r="Q132" s="47"/>
      <c r="R132" s="1"/>
      <c r="S132" s="95"/>
      <c r="T132" s="95"/>
    </row>
    <row r="133" spans="1:20" hidden="1" x14ac:dyDescent="0.25">
      <c r="A133" s="54" t="s">
        <v>229</v>
      </c>
      <c r="B133" s="58">
        <v>20518805950</v>
      </c>
      <c r="C133" s="17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67"/>
        <v>1784.25</v>
      </c>
      <c r="J133" s="26">
        <f t="shared" si="68"/>
        <v>11696.75</v>
      </c>
      <c r="K133" s="27">
        <f t="shared" si="69"/>
        <v>10293.14</v>
      </c>
      <c r="L133" s="27">
        <f t="shared" si="70"/>
        <v>5232.6580800000002</v>
      </c>
      <c r="M133" s="1"/>
      <c r="N133" s="1"/>
      <c r="O133" s="1"/>
      <c r="P133" s="1"/>
      <c r="Q133" s="47"/>
      <c r="R133" s="1"/>
      <c r="S133" s="95"/>
      <c r="T133" s="95"/>
    </row>
    <row r="134" spans="1:20" hidden="1" x14ac:dyDescent="0.25">
      <c r="A134" s="54" t="s">
        <v>229</v>
      </c>
      <c r="B134" s="22">
        <v>20557124331</v>
      </c>
      <c r="C134" s="8" t="s">
        <v>38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67"/>
        <v>16607.104200000002</v>
      </c>
      <c r="J134" s="32">
        <f t="shared" si="68"/>
        <v>108868.7942</v>
      </c>
      <c r="K134" s="79">
        <f t="shared" si="69"/>
        <v>95804.538895999998</v>
      </c>
      <c r="L134" s="42">
        <f t="shared" si="70"/>
        <v>48572.901220272004</v>
      </c>
      <c r="M134" s="286" t="s">
        <v>235</v>
      </c>
      <c r="N134" s="287"/>
      <c r="O134" s="287"/>
      <c r="P134" s="287"/>
      <c r="Q134" s="287"/>
      <c r="R134" s="288"/>
      <c r="S134" s="92"/>
      <c r="T134" s="92"/>
    </row>
    <row r="135" spans="1:20" hidden="1" x14ac:dyDescent="0.25">
      <c r="A135" s="54" t="s">
        <v>229</v>
      </c>
      <c r="B135" s="58">
        <v>20557124331</v>
      </c>
      <c r="C135" s="1" t="s">
        <v>38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67"/>
        <v>16607.104200000002</v>
      </c>
      <c r="J135" s="30">
        <f t="shared" si="68"/>
        <v>108868.7942</v>
      </c>
      <c r="K135" s="30">
        <f t="shared" si="69"/>
        <v>95804.538895999998</v>
      </c>
      <c r="L135" s="27">
        <f t="shared" si="70"/>
        <v>48572.901220272004</v>
      </c>
      <c r="M135" s="1"/>
      <c r="N135" s="1"/>
      <c r="O135" s="1"/>
      <c r="P135" s="1"/>
      <c r="Q135" s="47">
        <v>48573</v>
      </c>
      <c r="R135" s="2">
        <v>45429</v>
      </c>
      <c r="S135" s="94"/>
      <c r="T135" s="94"/>
    </row>
    <row r="136" spans="1:20" hidden="1" x14ac:dyDescent="0.25">
      <c r="A136" s="54" t="s">
        <v>229</v>
      </c>
      <c r="B136" s="22">
        <v>20133877615</v>
      </c>
      <c r="C136" s="23" t="s">
        <v>148</v>
      </c>
      <c r="D136" s="101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67"/>
        <v>531.44999999999993</v>
      </c>
      <c r="J136" s="32">
        <f t="shared" si="68"/>
        <v>3483.95</v>
      </c>
      <c r="K136" s="32">
        <f t="shared" si="69"/>
        <v>3065.8759999999997</v>
      </c>
      <c r="L136" s="42">
        <f t="shared" si="70"/>
        <v>1558.579872</v>
      </c>
      <c r="M136" s="286" t="s">
        <v>236</v>
      </c>
      <c r="N136" s="287"/>
      <c r="O136" s="287"/>
      <c r="P136" s="287"/>
      <c r="Q136" s="287"/>
      <c r="R136" s="288"/>
      <c r="S136" s="95"/>
      <c r="T136" s="95"/>
    </row>
    <row r="137" spans="1:20" hidden="1" x14ac:dyDescent="0.25">
      <c r="A137" s="54" t="s">
        <v>229</v>
      </c>
      <c r="B137" s="58">
        <v>20605077596</v>
      </c>
      <c r="C137" s="1" t="s">
        <v>150</v>
      </c>
      <c r="D137" s="68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67"/>
        <v>47.615399999999994</v>
      </c>
      <c r="J137" s="30">
        <f t="shared" si="68"/>
        <v>312.1454</v>
      </c>
      <c r="K137" s="30">
        <f t="shared" si="69"/>
        <v>274.687952</v>
      </c>
      <c r="L137" s="27">
        <f t="shared" si="70"/>
        <v>139.64136614400002</v>
      </c>
      <c r="M137" s="1"/>
      <c r="N137" s="1"/>
      <c r="O137" s="1"/>
      <c r="P137" s="1"/>
      <c r="Q137" s="47"/>
      <c r="R137" s="1"/>
      <c r="S137" s="95"/>
      <c r="T137" s="95"/>
    </row>
    <row r="138" spans="1:20" hidden="1" x14ac:dyDescent="0.25">
      <c r="A138" s="54" t="s">
        <v>229</v>
      </c>
      <c r="B138" s="58">
        <v>20100049008</v>
      </c>
      <c r="C138" s="1" t="s">
        <v>10</v>
      </c>
      <c r="D138" s="68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67"/>
        <v>300.9726</v>
      </c>
      <c r="J138" s="30">
        <f t="shared" si="68"/>
        <v>1973.0426</v>
      </c>
      <c r="K138" s="30">
        <f t="shared" si="69"/>
        <v>1736.2774879999999</v>
      </c>
      <c r="L138" s="27">
        <f>+(J138*12%)</f>
        <v>236.76511199999999</v>
      </c>
      <c r="M138" s="1"/>
      <c r="N138" s="1"/>
      <c r="O138" s="1"/>
      <c r="P138" s="1"/>
      <c r="Q138" s="47"/>
      <c r="R138" s="1"/>
      <c r="S138" s="95"/>
      <c r="T138" s="95"/>
    </row>
    <row r="139" spans="1:20" hidden="1" x14ac:dyDescent="0.25">
      <c r="A139" s="54" t="s">
        <v>229</v>
      </c>
      <c r="B139" s="58">
        <v>20100049008</v>
      </c>
      <c r="C139" s="1" t="s">
        <v>10</v>
      </c>
      <c r="D139" s="68"/>
      <c r="E139" s="19" t="s">
        <v>152</v>
      </c>
      <c r="F139" s="6">
        <v>45432</v>
      </c>
      <c r="G139" s="102">
        <v>3.742</v>
      </c>
      <c r="H139" s="30">
        <v>24.57</v>
      </c>
      <c r="I139" s="30">
        <f t="shared" si="67"/>
        <v>4.4226000000000001</v>
      </c>
      <c r="J139" s="30">
        <f t="shared" si="68"/>
        <v>28.992599999999999</v>
      </c>
      <c r="K139" s="84"/>
      <c r="L139" s="84"/>
      <c r="M139" s="1"/>
      <c r="N139" s="1"/>
      <c r="O139" s="1"/>
      <c r="P139" s="1"/>
      <c r="Q139" s="47"/>
      <c r="R139" s="1"/>
      <c r="S139" s="95"/>
      <c r="T139" s="95"/>
    </row>
    <row r="140" spans="1:20" hidden="1" x14ac:dyDescent="0.25">
      <c r="A140" s="54" t="s">
        <v>229</v>
      </c>
      <c r="B140" s="58">
        <v>20100049008</v>
      </c>
      <c r="C140" s="1" t="s">
        <v>10</v>
      </c>
      <c r="D140" s="68"/>
      <c r="E140" s="19" t="s">
        <v>153</v>
      </c>
      <c r="F140" s="6">
        <v>45432</v>
      </c>
      <c r="G140" s="102">
        <v>3.742</v>
      </c>
      <c r="H140" s="30">
        <v>1561.66</v>
      </c>
      <c r="I140" s="30">
        <f t="shared" si="67"/>
        <v>281.09879999999998</v>
      </c>
      <c r="J140" s="30">
        <f t="shared" si="68"/>
        <v>1842.7588000000001</v>
      </c>
      <c r="K140" s="30">
        <f t="shared" si="69"/>
        <v>1621.6277440000001</v>
      </c>
      <c r="L140" s="27">
        <f t="shared" si="70"/>
        <v>827.47241155200004</v>
      </c>
      <c r="M140" s="1"/>
      <c r="N140" s="1"/>
      <c r="O140" s="1"/>
      <c r="P140" s="1"/>
      <c r="Q140" s="47"/>
      <c r="R140" s="1"/>
      <c r="S140" s="95"/>
      <c r="T140" s="95"/>
    </row>
    <row r="141" spans="1:20" hidden="1" x14ac:dyDescent="0.25">
      <c r="A141" s="54" t="s">
        <v>229</v>
      </c>
      <c r="B141" s="58">
        <v>20609761581</v>
      </c>
      <c r="C141" s="17" t="s">
        <v>155</v>
      </c>
      <c r="D141" s="68"/>
      <c r="E141" s="19" t="s">
        <v>154</v>
      </c>
      <c r="F141" s="6">
        <v>45432</v>
      </c>
      <c r="G141" s="102">
        <v>3.742</v>
      </c>
      <c r="H141" s="30">
        <v>2965</v>
      </c>
      <c r="I141" s="30">
        <f t="shared" si="67"/>
        <v>533.69999999999993</v>
      </c>
      <c r="J141" s="30">
        <f t="shared" si="68"/>
        <v>3498.7</v>
      </c>
      <c r="K141" s="30">
        <f t="shared" si="69"/>
        <v>3078.8559999999998</v>
      </c>
      <c r="L141" s="27">
        <f t="shared" si="70"/>
        <v>1571.0562479999999</v>
      </c>
      <c r="M141" s="1">
        <v>3078.86</v>
      </c>
      <c r="N141" s="3" t="s">
        <v>199</v>
      </c>
      <c r="O141" s="3" t="s">
        <v>203</v>
      </c>
      <c r="P141" s="2">
        <v>45434</v>
      </c>
      <c r="Q141" s="47"/>
      <c r="R141" s="1"/>
      <c r="S141" s="95"/>
      <c r="T141" s="95"/>
    </row>
    <row r="142" spans="1:20" hidden="1" x14ac:dyDescent="0.25">
      <c r="A142" s="54" t="s">
        <v>229</v>
      </c>
      <c r="B142" s="58">
        <v>20518805950</v>
      </c>
      <c r="C142" s="17" t="s">
        <v>62</v>
      </c>
      <c r="D142" s="68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67"/>
        <v>1511.1</v>
      </c>
      <c r="J142" s="30">
        <f t="shared" si="68"/>
        <v>9906.1</v>
      </c>
      <c r="K142" s="30">
        <f t="shared" si="69"/>
        <v>8717.3680000000004</v>
      </c>
      <c r="L142" s="27">
        <f t="shared" si="70"/>
        <v>4441.1027519999998</v>
      </c>
      <c r="M142" s="1"/>
      <c r="N142" s="1"/>
      <c r="O142" s="1"/>
      <c r="P142" s="1"/>
      <c r="Q142" s="47"/>
      <c r="R142" s="1"/>
      <c r="S142" s="95"/>
      <c r="T142" s="95"/>
    </row>
    <row r="143" spans="1:20" hidden="1" x14ac:dyDescent="0.25">
      <c r="A143" s="54" t="s">
        <v>229</v>
      </c>
      <c r="B143" s="58">
        <v>20518805950</v>
      </c>
      <c r="C143" s="17" t="s">
        <v>62</v>
      </c>
      <c r="D143" s="68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67"/>
        <v>428.4</v>
      </c>
      <c r="J143" s="30">
        <f t="shared" si="68"/>
        <v>2808.4</v>
      </c>
      <c r="K143" s="30">
        <f t="shared" si="69"/>
        <v>2471.3920000000003</v>
      </c>
      <c r="L143" s="27">
        <f t="shared" si="70"/>
        <v>1259.061888</v>
      </c>
      <c r="M143" s="1"/>
      <c r="N143" s="1"/>
      <c r="O143" s="1"/>
      <c r="P143" s="1"/>
      <c r="Q143" s="47"/>
      <c r="R143" s="1"/>
      <c r="S143" s="95"/>
      <c r="T143" s="95"/>
    </row>
    <row r="144" spans="1:20" hidden="1" x14ac:dyDescent="0.25">
      <c r="A144" s="54" t="s">
        <v>229</v>
      </c>
      <c r="B144" s="17">
        <v>10079611773</v>
      </c>
      <c r="C144" s="17" t="s">
        <v>70</v>
      </c>
      <c r="D144" s="68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67"/>
        <v>360</v>
      </c>
      <c r="J144" s="30">
        <f t="shared" si="68"/>
        <v>2360</v>
      </c>
      <c r="K144" s="30">
        <f t="shared" si="69"/>
        <v>2076.8000000000002</v>
      </c>
      <c r="L144" s="27">
        <f t="shared" si="70"/>
        <v>1058.0352</v>
      </c>
      <c r="M144" s="1"/>
      <c r="N144" s="1"/>
      <c r="O144" s="1"/>
      <c r="P144" s="1"/>
      <c r="Q144" s="47"/>
      <c r="R144" s="1"/>
      <c r="S144" s="95"/>
      <c r="T144" s="95"/>
    </row>
    <row r="145" spans="1:20" hidden="1" x14ac:dyDescent="0.25">
      <c r="A145" s="54" t="s">
        <v>229</v>
      </c>
      <c r="B145" s="17">
        <v>20606911760</v>
      </c>
      <c r="C145" s="17" t="s">
        <v>160</v>
      </c>
      <c r="D145" s="68"/>
      <c r="E145" s="63" t="s">
        <v>159</v>
      </c>
      <c r="F145" s="103">
        <v>45434</v>
      </c>
      <c r="G145" s="182" t="s">
        <v>202</v>
      </c>
      <c r="H145" s="104">
        <v>70000</v>
      </c>
      <c r="I145" s="104">
        <f t="shared" si="67"/>
        <v>12600</v>
      </c>
      <c r="J145" s="104">
        <f t="shared" si="68"/>
        <v>82600</v>
      </c>
      <c r="K145" s="104">
        <f t="shared" si="69"/>
        <v>72688</v>
      </c>
      <c r="L145" s="96">
        <f>+(J145*12%)</f>
        <v>9912</v>
      </c>
      <c r="M145" s="105"/>
      <c r="N145" s="105"/>
      <c r="O145" s="105"/>
      <c r="P145" s="105"/>
      <c r="Q145" s="106"/>
      <c r="R145" s="105"/>
      <c r="S145" s="95"/>
      <c r="T145" s="95"/>
    </row>
    <row r="146" spans="1:20" hidden="1" x14ac:dyDescent="0.25">
      <c r="A146" s="54" t="s">
        <v>229</v>
      </c>
      <c r="B146" s="23">
        <v>20552281838</v>
      </c>
      <c r="C146" s="8" t="s">
        <v>148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67"/>
        <v>531.44999999999993</v>
      </c>
      <c r="J146" s="8">
        <f t="shared" si="68"/>
        <v>3483.95</v>
      </c>
      <c r="K146" s="8">
        <f t="shared" si="69"/>
        <v>3065.8759999999997</v>
      </c>
      <c r="L146" s="42">
        <f t="shared" ref="L146:L148" si="71">+(J146*12%)*G146</f>
        <v>1564.8509819999997</v>
      </c>
      <c r="M146" s="286" t="s">
        <v>237</v>
      </c>
      <c r="N146" s="287"/>
      <c r="O146" s="287"/>
      <c r="P146" s="287"/>
      <c r="Q146" s="287"/>
      <c r="R146" s="288"/>
      <c r="S146" s="95"/>
      <c r="T146" s="95"/>
    </row>
    <row r="147" spans="1:20" hidden="1" x14ac:dyDescent="0.25">
      <c r="A147" s="54" t="s">
        <v>229</v>
      </c>
      <c r="B147" s="17">
        <v>20543598705</v>
      </c>
      <c r="C147" s="17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67"/>
        <v>459</v>
      </c>
      <c r="J147" s="30">
        <f t="shared" si="68"/>
        <v>3009</v>
      </c>
      <c r="K147" s="30">
        <f t="shared" si="69"/>
        <v>2647.92</v>
      </c>
      <c r="L147" s="77">
        <f t="shared" si="71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30">
        <v>1352</v>
      </c>
      <c r="R147" s="2">
        <v>45435</v>
      </c>
      <c r="S147" s="95"/>
      <c r="T147" s="116" t="s">
        <v>233</v>
      </c>
    </row>
    <row r="148" spans="1:20" hidden="1" x14ac:dyDescent="0.25">
      <c r="A148" s="54" t="s">
        <v>229</v>
      </c>
      <c r="B148" s="17">
        <v>20100114427</v>
      </c>
      <c r="C148" s="1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67"/>
        <v>893.69999999999993</v>
      </c>
      <c r="J148" s="30">
        <f t="shared" si="68"/>
        <v>5858.7</v>
      </c>
      <c r="K148" s="30">
        <f t="shared" si="69"/>
        <v>5155.6559999999999</v>
      </c>
      <c r="L148" s="77">
        <f t="shared" si="71"/>
        <v>2631.493692</v>
      </c>
      <c r="M148" s="1"/>
      <c r="N148" s="1"/>
      <c r="O148" s="1"/>
      <c r="P148" s="1"/>
      <c r="Q148" s="1"/>
      <c r="R148" s="1"/>
      <c r="S148" s="95"/>
      <c r="T148" s="95"/>
    </row>
    <row r="149" spans="1:20" hidden="1" x14ac:dyDescent="0.25">
      <c r="A149" s="54" t="s">
        <v>229</v>
      </c>
      <c r="B149" s="17">
        <v>20100114427</v>
      </c>
      <c r="C149" s="1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67"/>
        <v>26.324999999999999</v>
      </c>
      <c r="J149" s="30">
        <f t="shared" si="68"/>
        <v>172.57499999999999</v>
      </c>
      <c r="K149" s="84"/>
      <c r="L149" s="84"/>
      <c r="M149" s="1"/>
      <c r="N149" s="1"/>
      <c r="O149" s="1"/>
      <c r="P149" s="1"/>
      <c r="Q149" s="1"/>
      <c r="R149" s="1"/>
      <c r="S149" s="95"/>
      <c r="T149" s="95"/>
    </row>
    <row r="150" spans="1:20" hidden="1" x14ac:dyDescent="0.25">
      <c r="A150" s="54" t="s">
        <v>229</v>
      </c>
      <c r="B150" s="17">
        <v>20543598705</v>
      </c>
      <c r="C150" s="17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67"/>
        <v>734.4</v>
      </c>
      <c r="J150" s="30">
        <f t="shared" si="68"/>
        <v>4814.3999999999996</v>
      </c>
      <c r="K150" s="30">
        <f t="shared" ref="K150:K161" si="72">+J150-(J150*12%)</f>
        <v>4236.6719999999996</v>
      </c>
      <c r="L150" s="77">
        <f t="shared" ref="L150:L161" si="73">+(J150*12%)*G150</f>
        <v>2164.1690879999996</v>
      </c>
      <c r="M150" s="30">
        <v>4814.3999999999996</v>
      </c>
      <c r="N150" s="1" t="s">
        <v>199</v>
      </c>
      <c r="O150" s="3" t="s">
        <v>203</v>
      </c>
      <c r="P150" s="6">
        <v>45436</v>
      </c>
      <c r="Q150" s="30">
        <v>2164</v>
      </c>
      <c r="R150" s="2">
        <v>45440</v>
      </c>
      <c r="S150" s="95"/>
      <c r="T150" s="116" t="s">
        <v>233</v>
      </c>
    </row>
    <row r="151" spans="1:20" hidden="1" x14ac:dyDescent="0.25">
      <c r="A151" s="54" t="s">
        <v>229</v>
      </c>
      <c r="B151" s="17">
        <v>20519163285</v>
      </c>
      <c r="C151" s="17" t="s">
        <v>6</v>
      </c>
      <c r="E151" s="19" t="s">
        <v>167</v>
      </c>
      <c r="F151" s="6">
        <v>45439</v>
      </c>
      <c r="G151" s="54">
        <v>3.7389999999999999</v>
      </c>
      <c r="H151" s="30">
        <v>7917.75</v>
      </c>
      <c r="I151" s="30">
        <f t="shared" si="67"/>
        <v>1425.1949999999999</v>
      </c>
      <c r="J151" s="30">
        <f t="shared" si="68"/>
        <v>9342.9449999999997</v>
      </c>
      <c r="K151" s="30">
        <f t="shared" si="72"/>
        <v>8221.7916000000005</v>
      </c>
      <c r="L151" s="77">
        <f t="shared" si="73"/>
        <v>4191.9925625999995</v>
      </c>
      <c r="M151" s="53"/>
      <c r="N151" s="53"/>
      <c r="O151" s="53"/>
      <c r="P151" s="53"/>
      <c r="Q151" s="53"/>
      <c r="R151" s="53"/>
      <c r="S151" s="53"/>
      <c r="T151" s="53"/>
    </row>
    <row r="152" spans="1:20" hidden="1" x14ac:dyDescent="0.25">
      <c r="A152" s="54" t="s">
        <v>229</v>
      </c>
      <c r="B152" s="17">
        <v>20518805950</v>
      </c>
      <c r="C152" s="17" t="s">
        <v>62</v>
      </c>
      <c r="E152" s="19" t="s">
        <v>168</v>
      </c>
      <c r="F152" s="6">
        <v>45439</v>
      </c>
      <c r="G152" s="54">
        <v>3.7389999999999999</v>
      </c>
      <c r="H152" s="30">
        <v>9510</v>
      </c>
      <c r="I152" s="30">
        <f t="shared" si="67"/>
        <v>1711.8</v>
      </c>
      <c r="J152" s="30">
        <f t="shared" si="68"/>
        <v>11221.8</v>
      </c>
      <c r="K152" s="30">
        <f t="shared" si="72"/>
        <v>9875.1839999999993</v>
      </c>
      <c r="L152" s="77">
        <f t="shared" si="73"/>
        <v>5034.9972239999988</v>
      </c>
      <c r="M152" s="53"/>
      <c r="N152" s="53"/>
      <c r="O152" s="53"/>
      <c r="P152" s="53"/>
      <c r="Q152" s="53"/>
      <c r="R152" s="53"/>
      <c r="S152" s="53"/>
      <c r="T152" s="53"/>
    </row>
    <row r="153" spans="1:20" hidden="1" x14ac:dyDescent="0.25">
      <c r="A153" s="54" t="s">
        <v>229</v>
      </c>
      <c r="B153" s="17">
        <v>20250406941</v>
      </c>
      <c r="C153" s="17" t="s">
        <v>16</v>
      </c>
      <c r="E153" s="19" t="s">
        <v>169</v>
      </c>
      <c r="F153" s="6">
        <v>45439</v>
      </c>
      <c r="G153" s="54">
        <v>3.7389999999999999</v>
      </c>
      <c r="H153" s="30">
        <v>15000</v>
      </c>
      <c r="I153" s="30">
        <f t="shared" si="67"/>
        <v>2700</v>
      </c>
      <c r="J153" s="30">
        <f t="shared" si="68"/>
        <v>17700</v>
      </c>
      <c r="K153" s="30">
        <f t="shared" si="72"/>
        <v>15576</v>
      </c>
      <c r="L153" s="77">
        <f t="shared" si="73"/>
        <v>7941.6359999999995</v>
      </c>
      <c r="M153" s="53"/>
      <c r="N153" s="53"/>
      <c r="O153" s="53"/>
      <c r="P153" s="53"/>
      <c r="Q153" s="53"/>
      <c r="R153" s="53"/>
      <c r="S153" s="53"/>
      <c r="T153" s="53"/>
    </row>
    <row r="154" spans="1:20" hidden="1" x14ac:dyDescent="0.25">
      <c r="A154" s="54" t="s">
        <v>229</v>
      </c>
      <c r="B154" s="177">
        <v>20104443819</v>
      </c>
      <c r="C154" s="123" t="s">
        <v>171</v>
      </c>
      <c r="D154" s="118"/>
      <c r="E154" s="186" t="s">
        <v>170</v>
      </c>
      <c r="F154" s="175">
        <v>45440</v>
      </c>
      <c r="G154" s="119">
        <v>3.7480000000000002</v>
      </c>
      <c r="H154" s="176">
        <v>7830</v>
      </c>
      <c r="I154" s="176">
        <f t="shared" si="67"/>
        <v>1409.3999999999999</v>
      </c>
      <c r="J154" s="176">
        <f t="shared" si="68"/>
        <v>9239.4</v>
      </c>
      <c r="K154" s="176">
        <f t="shared" si="72"/>
        <v>8130.6719999999996</v>
      </c>
      <c r="L154" s="184">
        <f t="shared" si="73"/>
        <v>4155.5125439999993</v>
      </c>
      <c r="M154" s="53"/>
      <c r="N154" s="53"/>
      <c r="O154" s="53"/>
      <c r="P154" s="53"/>
      <c r="Q154" s="53"/>
      <c r="R154" s="53"/>
      <c r="S154" s="53"/>
      <c r="T154" s="53"/>
    </row>
    <row r="155" spans="1:20" hidden="1" x14ac:dyDescent="0.25">
      <c r="A155" s="54" t="s">
        <v>229</v>
      </c>
      <c r="B155" s="123">
        <v>20104443819</v>
      </c>
      <c r="C155" s="123" t="s">
        <v>171</v>
      </c>
      <c r="D155" s="139"/>
      <c r="E155" s="185" t="s">
        <v>172</v>
      </c>
      <c r="F155" s="140">
        <v>45440</v>
      </c>
      <c r="G155" s="139">
        <v>3.7480000000000002</v>
      </c>
      <c r="H155" s="128">
        <v>7830</v>
      </c>
      <c r="I155" s="128">
        <f t="shared" si="67"/>
        <v>1409.3999999999999</v>
      </c>
      <c r="J155" s="128">
        <f t="shared" si="68"/>
        <v>9239.4</v>
      </c>
      <c r="K155" s="128">
        <f t="shared" si="72"/>
        <v>8130.6719999999996</v>
      </c>
      <c r="L155" s="124">
        <f t="shared" si="73"/>
        <v>4155.5125439999993</v>
      </c>
      <c r="M155" s="53"/>
      <c r="N155" s="53"/>
      <c r="O155" s="53"/>
      <c r="P155" s="53"/>
      <c r="Q155" s="53"/>
      <c r="R155" s="53"/>
      <c r="S155" s="53"/>
      <c r="T155" s="53"/>
    </row>
    <row r="156" spans="1:20" hidden="1" x14ac:dyDescent="0.25">
      <c r="A156" s="54" t="s">
        <v>229</v>
      </c>
      <c r="B156" s="123">
        <v>20104443819</v>
      </c>
      <c r="C156" s="123" t="s">
        <v>171</v>
      </c>
      <c r="D156" s="139"/>
      <c r="E156" s="185" t="s">
        <v>172</v>
      </c>
      <c r="F156" s="140">
        <v>45440</v>
      </c>
      <c r="G156" s="139">
        <v>3.7480000000000002</v>
      </c>
      <c r="H156" s="128">
        <v>7830</v>
      </c>
      <c r="I156" s="128">
        <f t="shared" ref="I156:I160" si="74">+H156*0.18</f>
        <v>1409.3999999999999</v>
      </c>
      <c r="J156" s="128">
        <f t="shared" ref="J156:J160" si="75">+H156+I156</f>
        <v>9239.4</v>
      </c>
      <c r="K156" s="128">
        <f t="shared" ref="K156:K160" si="76">+J156-(J156*12%)</f>
        <v>8130.6719999999996</v>
      </c>
      <c r="L156" s="124">
        <f t="shared" ref="L156:L160" si="77">+(J156*12%)*G156</f>
        <v>4155.5125439999993</v>
      </c>
      <c r="M156" s="53"/>
      <c r="N156" s="53"/>
      <c r="O156" s="53"/>
      <c r="P156" s="53"/>
      <c r="Q156" s="53"/>
      <c r="R156" s="53"/>
      <c r="S156" s="53"/>
      <c r="T156" s="53"/>
    </row>
    <row r="157" spans="1:20" hidden="1" x14ac:dyDescent="0.25">
      <c r="A157" s="54" t="s">
        <v>229</v>
      </c>
      <c r="B157" s="123">
        <v>20104443819</v>
      </c>
      <c r="C157" s="123" t="s">
        <v>171</v>
      </c>
      <c r="D157" s="139"/>
      <c r="E157" s="185" t="s">
        <v>172</v>
      </c>
      <c r="F157" s="140">
        <v>45440</v>
      </c>
      <c r="G157" s="139">
        <v>3.7480000000000002</v>
      </c>
      <c r="H157" s="128">
        <v>7830</v>
      </c>
      <c r="I157" s="128">
        <f t="shared" si="74"/>
        <v>1409.3999999999999</v>
      </c>
      <c r="J157" s="128">
        <f t="shared" si="75"/>
        <v>9239.4</v>
      </c>
      <c r="K157" s="128">
        <f t="shared" si="76"/>
        <v>8130.6719999999996</v>
      </c>
      <c r="L157" s="124">
        <f t="shared" si="77"/>
        <v>4155.5125439999993</v>
      </c>
      <c r="M157" s="53"/>
      <c r="N157" s="53"/>
      <c r="O157" s="53"/>
      <c r="P157" s="53"/>
      <c r="Q157" s="53"/>
      <c r="R157" s="53"/>
      <c r="S157" s="53"/>
      <c r="T157" s="53"/>
    </row>
    <row r="158" spans="1:20" hidden="1" x14ac:dyDescent="0.25">
      <c r="A158" s="54" t="s">
        <v>229</v>
      </c>
      <c r="B158" s="123">
        <v>20104443819</v>
      </c>
      <c r="C158" s="123" t="s">
        <v>171</v>
      </c>
      <c r="D158" s="139"/>
      <c r="E158" s="185" t="s">
        <v>172</v>
      </c>
      <c r="F158" s="140">
        <v>45440</v>
      </c>
      <c r="G158" s="139">
        <v>3.7480000000000002</v>
      </c>
      <c r="H158" s="128">
        <v>7830</v>
      </c>
      <c r="I158" s="128">
        <f t="shared" si="74"/>
        <v>1409.3999999999999</v>
      </c>
      <c r="J158" s="128">
        <f t="shared" si="75"/>
        <v>9239.4</v>
      </c>
      <c r="K158" s="128">
        <f t="shared" si="76"/>
        <v>8130.6719999999996</v>
      </c>
      <c r="L158" s="124">
        <f t="shared" si="77"/>
        <v>4155.5125439999993</v>
      </c>
      <c r="M158" s="53"/>
      <c r="N158" s="53"/>
      <c r="O158" s="53"/>
      <c r="P158" s="53"/>
      <c r="Q158" s="53"/>
      <c r="R158" s="53"/>
      <c r="S158" s="53"/>
      <c r="T158" s="53"/>
    </row>
    <row r="159" spans="1:20" hidden="1" x14ac:dyDescent="0.25">
      <c r="A159" s="54" t="s">
        <v>229</v>
      </c>
      <c r="B159" s="123">
        <v>20104443819</v>
      </c>
      <c r="C159" s="123" t="s">
        <v>171</v>
      </c>
      <c r="D159" s="139"/>
      <c r="E159" s="185" t="s">
        <v>172</v>
      </c>
      <c r="F159" s="140">
        <v>45440</v>
      </c>
      <c r="G159" s="139">
        <v>3.7480000000000002</v>
      </c>
      <c r="H159" s="128">
        <v>7830</v>
      </c>
      <c r="I159" s="128">
        <f t="shared" si="74"/>
        <v>1409.3999999999999</v>
      </c>
      <c r="J159" s="128">
        <f t="shared" si="75"/>
        <v>9239.4</v>
      </c>
      <c r="K159" s="128">
        <f t="shared" si="76"/>
        <v>8130.6719999999996</v>
      </c>
      <c r="L159" s="124">
        <f t="shared" si="77"/>
        <v>4155.5125439999993</v>
      </c>
      <c r="M159" s="53"/>
      <c r="N159" s="53"/>
      <c r="O159" s="53"/>
      <c r="P159" s="53"/>
      <c r="Q159" s="53"/>
      <c r="R159" s="53"/>
      <c r="S159" s="53"/>
      <c r="T159" s="53"/>
    </row>
    <row r="160" spans="1:20" hidden="1" x14ac:dyDescent="0.25">
      <c r="A160" s="54" t="s">
        <v>229</v>
      </c>
      <c r="B160" s="123">
        <v>20104443819</v>
      </c>
      <c r="C160" s="123" t="s">
        <v>171</v>
      </c>
      <c r="D160" s="139"/>
      <c r="E160" s="185" t="s">
        <v>172</v>
      </c>
      <c r="F160" s="140">
        <v>45440</v>
      </c>
      <c r="G160" s="139">
        <v>3.7480000000000002</v>
      </c>
      <c r="H160" s="128">
        <v>7830</v>
      </c>
      <c r="I160" s="128">
        <f t="shared" si="74"/>
        <v>1409.3999999999999</v>
      </c>
      <c r="J160" s="128">
        <f t="shared" si="75"/>
        <v>9239.4</v>
      </c>
      <c r="K160" s="128">
        <f t="shared" si="76"/>
        <v>8130.6719999999996</v>
      </c>
      <c r="L160" s="124">
        <f t="shared" si="77"/>
        <v>4155.5125439999993</v>
      </c>
      <c r="M160" s="53"/>
      <c r="N160" s="53"/>
      <c r="O160" s="53"/>
      <c r="P160" s="53"/>
      <c r="Q160" s="53"/>
      <c r="R160" s="53"/>
      <c r="S160" s="53"/>
      <c r="T160" s="53"/>
    </row>
    <row r="161" spans="1:20" hidden="1" x14ac:dyDescent="0.25">
      <c r="A161" s="54" t="s">
        <v>229</v>
      </c>
      <c r="B161" s="17">
        <v>20605077596</v>
      </c>
      <c r="C161" s="17" t="s">
        <v>150</v>
      </c>
      <c r="E161" s="134" t="s">
        <v>173</v>
      </c>
      <c r="F161" s="135">
        <v>45440</v>
      </c>
      <c r="G161" s="136">
        <v>3.7480000000000002</v>
      </c>
      <c r="H161" s="137">
        <v>158.72</v>
      </c>
      <c r="I161" s="137">
        <f t="shared" si="67"/>
        <v>28.569599999999998</v>
      </c>
      <c r="J161" s="137">
        <f t="shared" si="68"/>
        <v>187.28960000000001</v>
      </c>
      <c r="K161" s="137">
        <f t="shared" si="72"/>
        <v>164.81484800000001</v>
      </c>
      <c r="L161" s="138">
        <f t="shared" si="73"/>
        <v>84.235370496000002</v>
      </c>
      <c r="M161" s="53"/>
      <c r="N161" s="53"/>
      <c r="O161" s="53"/>
      <c r="P161" s="53"/>
      <c r="Q161" s="53"/>
      <c r="R161" s="53"/>
      <c r="S161" s="53"/>
      <c r="T161" s="53"/>
    </row>
  </sheetData>
  <autoFilter ref="A2:V161" xr:uid="{00000000-0009-0000-0000-000001000000}">
    <filterColumn colId="2">
      <filters>
        <filter val="MULTIMEDIOS FACTORY"/>
      </filters>
    </filterColumn>
  </autoFilter>
  <mergeCells count="71">
    <mergeCell ref="S1:S2"/>
    <mergeCell ref="T1:T2"/>
    <mergeCell ref="D10:D13"/>
    <mergeCell ref="A1:J1"/>
    <mergeCell ref="K1:L1"/>
    <mergeCell ref="M1:P1"/>
    <mergeCell ref="Q1:R1"/>
    <mergeCell ref="Q10:Q13"/>
    <mergeCell ref="R10:R13"/>
    <mergeCell ref="S10:S13"/>
    <mergeCell ref="Q14:R14"/>
    <mergeCell ref="M3:R3"/>
    <mergeCell ref="M4:R4"/>
    <mergeCell ref="Q6:R6"/>
    <mergeCell ref="Q7:R7"/>
    <mergeCell ref="Q15:R15"/>
    <mergeCell ref="Q16:R16"/>
    <mergeCell ref="M17:R17"/>
    <mergeCell ref="Q19:R19"/>
    <mergeCell ref="D21:D22"/>
    <mergeCell ref="M21:M22"/>
    <mergeCell ref="N21:N22"/>
    <mergeCell ref="O21:O22"/>
    <mergeCell ref="P21:P22"/>
    <mergeCell ref="T21:T22"/>
    <mergeCell ref="D46:D48"/>
    <mergeCell ref="R35:R41"/>
    <mergeCell ref="S35:S41"/>
    <mergeCell ref="M42:R42"/>
    <mergeCell ref="M43:R43"/>
    <mergeCell ref="M44:R44"/>
    <mergeCell ref="Q35:Q41"/>
    <mergeCell ref="D35:D41"/>
    <mergeCell ref="Q46:Q48"/>
    <mergeCell ref="R46:R48"/>
    <mergeCell ref="S46:S48"/>
    <mergeCell ref="T46:T48"/>
    <mergeCell ref="M45:R45"/>
    <mergeCell ref="M70:R70"/>
    <mergeCell ref="Q52:Q53"/>
    <mergeCell ref="R52:R53"/>
    <mergeCell ref="S52:S53"/>
    <mergeCell ref="D52:D53"/>
    <mergeCell ref="M65:R65"/>
    <mergeCell ref="M66:R66"/>
    <mergeCell ref="M67:R67"/>
    <mergeCell ref="M68:R68"/>
    <mergeCell ref="M69:R69"/>
    <mergeCell ref="Q75:R75"/>
    <mergeCell ref="Q76:R76"/>
    <mergeCell ref="Q77:R77"/>
    <mergeCell ref="Q78:R78"/>
    <mergeCell ref="D79:D80"/>
    <mergeCell ref="D86:D91"/>
    <mergeCell ref="Q82:Q83"/>
    <mergeCell ref="R82:R83"/>
    <mergeCell ref="S82:S83"/>
    <mergeCell ref="R79:R80"/>
    <mergeCell ref="S79:S80"/>
    <mergeCell ref="D82:D83"/>
    <mergeCell ref="Q79:Q80"/>
    <mergeCell ref="M146:R146"/>
    <mergeCell ref="Q86:Q91"/>
    <mergeCell ref="R86:R91"/>
    <mergeCell ref="S86:S91"/>
    <mergeCell ref="M85:R85"/>
    <mergeCell ref="M111:R111"/>
    <mergeCell ref="M122:R122"/>
    <mergeCell ref="M131:R131"/>
    <mergeCell ref="M134:R134"/>
    <mergeCell ref="M136:R136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4159-C428-4F5F-9E10-2A523509853F}">
  <sheetPr filterMode="1"/>
  <dimension ref="A2:T310"/>
  <sheetViews>
    <sheetView showGridLines="0" topLeftCell="D110" workbookViewId="0">
      <selection activeCell="R222" sqref="R222"/>
    </sheetView>
  </sheetViews>
  <sheetFormatPr baseColWidth="10" defaultRowHeight="15" x14ac:dyDescent="0.25"/>
  <cols>
    <col min="2" max="2" width="14.42578125" bestFit="1" customWidth="1"/>
    <col min="3" max="3" width="50.28515625" bestFit="1" customWidth="1"/>
    <col min="7" max="7" width="11.42578125" style="239"/>
    <col min="20" max="20" width="20" bestFit="1" customWidth="1"/>
  </cols>
  <sheetData>
    <row r="2" spans="1:20" ht="15.75" customHeight="1" x14ac:dyDescent="0.25">
      <c r="A2" s="69" t="s">
        <v>419</v>
      </c>
      <c r="B2" s="69" t="s">
        <v>180</v>
      </c>
      <c r="C2" s="69" t="s">
        <v>181</v>
      </c>
      <c r="D2" s="69" t="s">
        <v>182</v>
      </c>
      <c r="E2" s="69" t="s">
        <v>183</v>
      </c>
      <c r="F2" s="69" t="s">
        <v>184</v>
      </c>
      <c r="G2" s="240" t="s">
        <v>185</v>
      </c>
      <c r="H2" s="69" t="s">
        <v>186</v>
      </c>
      <c r="I2" s="69" t="s">
        <v>187</v>
      </c>
      <c r="J2" s="69" t="s">
        <v>188</v>
      </c>
      <c r="K2" s="70" t="s">
        <v>189</v>
      </c>
      <c r="L2" s="70" t="s">
        <v>190</v>
      </c>
      <c r="M2" s="71" t="s">
        <v>191</v>
      </c>
      <c r="N2" s="71" t="s">
        <v>192</v>
      </c>
      <c r="O2" s="71" t="s">
        <v>193</v>
      </c>
      <c r="P2" s="71" t="s">
        <v>194</v>
      </c>
      <c r="Q2" s="72" t="s">
        <v>177</v>
      </c>
      <c r="R2" s="72" t="s">
        <v>195</v>
      </c>
      <c r="S2" s="1"/>
      <c r="T2" s="1"/>
    </row>
    <row r="3" spans="1:20" hidden="1" x14ac:dyDescent="0.25">
      <c r="A3" s="51" t="s">
        <v>196</v>
      </c>
      <c r="B3" s="23">
        <v>20543324915</v>
      </c>
      <c r="C3" s="162" t="s">
        <v>4</v>
      </c>
      <c r="D3" s="8"/>
      <c r="E3" s="7" t="s">
        <v>3</v>
      </c>
      <c r="F3" s="14">
        <v>45300</v>
      </c>
      <c r="G3" s="7">
        <v>3.7189999999999999</v>
      </c>
      <c r="H3" s="37">
        <v>3850</v>
      </c>
      <c r="I3" s="38">
        <f>+H3*0.18</f>
        <v>693</v>
      </c>
      <c r="J3" s="38">
        <f>+H3+I3</f>
        <v>4543</v>
      </c>
      <c r="K3" s="42">
        <f>+J3-(J3*12%)</f>
        <v>3997.84</v>
      </c>
      <c r="L3" s="42">
        <f>+(J3*12%)*G3</f>
        <v>2027.4500399999997</v>
      </c>
      <c r="M3" s="366" t="s">
        <v>197</v>
      </c>
      <c r="N3" s="366"/>
      <c r="O3" s="366"/>
      <c r="P3" s="366"/>
      <c r="Q3" s="366"/>
      <c r="R3" s="366"/>
      <c r="S3" s="3"/>
      <c r="T3" s="1"/>
    </row>
    <row r="4" spans="1:20" x14ac:dyDescent="0.25">
      <c r="A4" s="51" t="s">
        <v>196</v>
      </c>
      <c r="B4" s="22">
        <v>20519163285</v>
      </c>
      <c r="C4" s="162" t="s">
        <v>6</v>
      </c>
      <c r="D4" s="8"/>
      <c r="E4" s="7" t="s">
        <v>5</v>
      </c>
      <c r="F4" s="14">
        <v>45301</v>
      </c>
      <c r="G4" s="241">
        <v>3.7080000000000002</v>
      </c>
      <c r="H4" s="37">
        <v>2821.98</v>
      </c>
      <c r="I4" s="38">
        <f t="shared" ref="I4:I17" si="0">+H4*0.18</f>
        <v>507.95639999999997</v>
      </c>
      <c r="J4" s="38">
        <f t="shared" ref="J4:J25" si="1">+H4+I4</f>
        <v>3329.9364</v>
      </c>
      <c r="K4" s="42">
        <f t="shared" ref="K4:K25" si="2">+J4-(J4*12%)</f>
        <v>2930.344032</v>
      </c>
      <c r="L4" s="42">
        <f t="shared" ref="L4:L23" si="3">+(J4*12%)*G4</f>
        <v>1481.6885005439999</v>
      </c>
      <c r="M4" s="366" t="s">
        <v>198</v>
      </c>
      <c r="N4" s="366"/>
      <c r="O4" s="366"/>
      <c r="P4" s="366"/>
      <c r="Q4" s="366"/>
      <c r="R4" s="366"/>
      <c r="S4" s="7"/>
      <c r="T4" s="1"/>
    </row>
    <row r="5" spans="1:20" hidden="1" x14ac:dyDescent="0.25">
      <c r="A5" s="51" t="s">
        <v>196</v>
      </c>
      <c r="B5" s="16">
        <v>20102102321</v>
      </c>
      <c r="C5" s="18" t="s">
        <v>8</v>
      </c>
      <c r="D5" s="1"/>
      <c r="E5" s="3" t="s">
        <v>7</v>
      </c>
      <c r="F5" s="6">
        <v>45303</v>
      </c>
      <c r="G5" s="3">
        <v>3.7029999999999998</v>
      </c>
      <c r="H5" s="25">
        <v>4500</v>
      </c>
      <c r="I5" s="26">
        <f t="shared" si="0"/>
        <v>810</v>
      </c>
      <c r="J5" s="26">
        <f t="shared" si="1"/>
        <v>5310</v>
      </c>
      <c r="K5" s="27">
        <f t="shared" si="2"/>
        <v>4672.8</v>
      </c>
      <c r="L5" s="27">
        <f t="shared" si="3"/>
        <v>2359.5515999999998</v>
      </c>
      <c r="M5" s="47">
        <v>4672.8</v>
      </c>
      <c r="N5" s="3" t="s">
        <v>199</v>
      </c>
      <c r="O5" s="3" t="s">
        <v>200</v>
      </c>
      <c r="P5" s="6">
        <v>45306</v>
      </c>
      <c r="Q5" s="30">
        <v>2360</v>
      </c>
      <c r="R5" s="2">
        <v>45324</v>
      </c>
      <c r="S5" s="6">
        <v>45327</v>
      </c>
      <c r="T5" s="1"/>
    </row>
    <row r="6" spans="1:20" hidden="1" x14ac:dyDescent="0.25">
      <c r="A6" s="51" t="s">
        <v>196</v>
      </c>
      <c r="B6" s="16">
        <v>20100049008</v>
      </c>
      <c r="C6" s="18" t="s">
        <v>10</v>
      </c>
      <c r="D6" s="1"/>
      <c r="E6" s="3" t="s">
        <v>9</v>
      </c>
      <c r="F6" s="6">
        <v>45306</v>
      </c>
      <c r="G6" s="3" t="s">
        <v>202</v>
      </c>
      <c r="H6" s="25">
        <v>45</v>
      </c>
      <c r="I6" s="26">
        <f t="shared" si="0"/>
        <v>8.1</v>
      </c>
      <c r="J6" s="26">
        <f t="shared" si="1"/>
        <v>53.1</v>
      </c>
      <c r="K6" s="43"/>
      <c r="L6" s="43"/>
      <c r="M6" s="47">
        <v>53.1</v>
      </c>
      <c r="N6" s="3" t="s">
        <v>199</v>
      </c>
      <c r="O6" s="3" t="s">
        <v>203</v>
      </c>
      <c r="P6" s="6">
        <v>45334</v>
      </c>
      <c r="Q6" s="342" t="s">
        <v>204</v>
      </c>
      <c r="R6" s="342"/>
      <c r="S6" s="3"/>
      <c r="T6" s="1"/>
    </row>
    <row r="7" spans="1:20" hidden="1" x14ac:dyDescent="0.25">
      <c r="A7" s="51" t="s">
        <v>196</v>
      </c>
      <c r="B7" s="16">
        <v>20100049008</v>
      </c>
      <c r="C7" s="18" t="s">
        <v>10</v>
      </c>
      <c r="D7" s="1"/>
      <c r="E7" s="3" t="s">
        <v>11</v>
      </c>
      <c r="F7" s="6">
        <v>45306</v>
      </c>
      <c r="G7" s="3">
        <v>3.6960000000000002</v>
      </c>
      <c r="H7" s="39">
        <v>38.33</v>
      </c>
      <c r="I7" s="26">
        <f t="shared" si="0"/>
        <v>6.8993999999999991</v>
      </c>
      <c r="J7" s="26">
        <f t="shared" si="1"/>
        <v>45.229399999999998</v>
      </c>
      <c r="K7" s="43"/>
      <c r="L7" s="43"/>
      <c r="M7" s="47">
        <v>45.23</v>
      </c>
      <c r="N7" s="3" t="s">
        <v>199</v>
      </c>
      <c r="O7" s="3" t="s">
        <v>203</v>
      </c>
      <c r="P7" s="6">
        <v>45334</v>
      </c>
      <c r="Q7" s="342" t="s">
        <v>204</v>
      </c>
      <c r="R7" s="342"/>
      <c r="S7" s="3"/>
      <c r="T7" s="1"/>
    </row>
    <row r="8" spans="1:20" x14ac:dyDescent="0.25">
      <c r="A8" s="51" t="s">
        <v>196</v>
      </c>
      <c r="B8" s="16">
        <v>20519163285</v>
      </c>
      <c r="C8" s="18" t="s">
        <v>6</v>
      </c>
      <c r="D8" s="1"/>
      <c r="E8" s="3" t="s">
        <v>12</v>
      </c>
      <c r="F8" s="6">
        <v>45306</v>
      </c>
      <c r="G8" s="206">
        <v>3.6960000000000002</v>
      </c>
      <c r="H8" s="39">
        <v>2838.98</v>
      </c>
      <c r="I8" s="26">
        <f t="shared" si="0"/>
        <v>511.01639999999998</v>
      </c>
      <c r="J8" s="26">
        <f t="shared" si="1"/>
        <v>3349.9964</v>
      </c>
      <c r="K8" s="27">
        <f t="shared" si="2"/>
        <v>2947.9968319999998</v>
      </c>
      <c r="L8" s="27">
        <f t="shared" si="3"/>
        <v>1485.7904033280001</v>
      </c>
      <c r="M8" s="30">
        <v>2948</v>
      </c>
      <c r="N8" s="3" t="s">
        <v>199</v>
      </c>
      <c r="O8" s="3" t="s">
        <v>203</v>
      </c>
      <c r="P8" s="6">
        <v>45376</v>
      </c>
      <c r="Q8" s="36">
        <v>1486</v>
      </c>
      <c r="R8" s="21">
        <v>45387</v>
      </c>
      <c r="S8" s="20">
        <v>45391</v>
      </c>
      <c r="T8" s="1"/>
    </row>
    <row r="9" spans="1:20" hidden="1" x14ac:dyDescent="0.25">
      <c r="A9" s="51" t="s">
        <v>196</v>
      </c>
      <c r="B9" s="16">
        <v>20335955065</v>
      </c>
      <c r="C9" s="18" t="s">
        <v>14</v>
      </c>
      <c r="D9" s="17"/>
      <c r="E9" s="16" t="s">
        <v>13</v>
      </c>
      <c r="F9" s="20">
        <v>45308</v>
      </c>
      <c r="G9" s="16">
        <v>3.718</v>
      </c>
      <c r="H9" s="157">
        <v>533.6</v>
      </c>
      <c r="I9" s="29">
        <f t="shared" si="0"/>
        <v>96.048000000000002</v>
      </c>
      <c r="J9" s="29">
        <f t="shared" si="1"/>
        <v>629.64800000000002</v>
      </c>
      <c r="K9" s="76">
        <f t="shared" si="2"/>
        <v>554.09023999999999</v>
      </c>
      <c r="L9" s="76">
        <f t="shared" si="3"/>
        <v>280.92375168000001</v>
      </c>
      <c r="M9" s="36">
        <v>554.07000000000005</v>
      </c>
      <c r="N9" s="16" t="s">
        <v>199</v>
      </c>
      <c r="O9" s="16" t="s">
        <v>203</v>
      </c>
      <c r="P9" s="20">
        <v>45348</v>
      </c>
      <c r="Q9" s="36">
        <v>281</v>
      </c>
      <c r="R9" s="21">
        <v>45315</v>
      </c>
      <c r="S9" s="20">
        <v>45316</v>
      </c>
      <c r="T9" s="1"/>
    </row>
    <row r="10" spans="1:20" hidden="1" x14ac:dyDescent="0.25">
      <c r="A10" s="51" t="s">
        <v>196</v>
      </c>
      <c r="B10" s="312">
        <v>20250406941</v>
      </c>
      <c r="C10" s="339" t="s">
        <v>16</v>
      </c>
      <c r="D10" s="298"/>
      <c r="E10" s="298" t="s">
        <v>15</v>
      </c>
      <c r="F10" s="306">
        <v>45309</v>
      </c>
      <c r="G10" s="298">
        <v>3.7389999999999999</v>
      </c>
      <c r="H10" s="335">
        <v>106218</v>
      </c>
      <c r="I10" s="335">
        <f t="shared" si="0"/>
        <v>19119.239999999998</v>
      </c>
      <c r="J10" s="335">
        <f t="shared" si="1"/>
        <v>125337.23999999999</v>
      </c>
      <c r="K10" s="336">
        <f t="shared" si="2"/>
        <v>110296.77119999999</v>
      </c>
      <c r="L10" s="336">
        <f t="shared" si="3"/>
        <v>56236.312843199994</v>
      </c>
      <c r="M10" s="47">
        <v>27574.19</v>
      </c>
      <c r="N10" s="3" t="s">
        <v>199</v>
      </c>
      <c r="O10" s="3" t="s">
        <v>200</v>
      </c>
      <c r="P10" s="6">
        <v>45359</v>
      </c>
      <c r="Q10" s="307">
        <v>56236</v>
      </c>
      <c r="R10" s="306">
        <v>45329</v>
      </c>
      <c r="S10" s="306">
        <v>45330</v>
      </c>
      <c r="T10" s="1"/>
    </row>
    <row r="11" spans="1:20" hidden="1" x14ac:dyDescent="0.25">
      <c r="A11" s="51" t="s">
        <v>196</v>
      </c>
      <c r="B11" s="312"/>
      <c r="C11" s="339"/>
      <c r="D11" s="298"/>
      <c r="E11" s="298"/>
      <c r="F11" s="306"/>
      <c r="G11" s="298"/>
      <c r="H11" s="335"/>
      <c r="I11" s="335"/>
      <c r="J11" s="335"/>
      <c r="K11" s="336"/>
      <c r="L11" s="336"/>
      <c r="M11" s="47">
        <v>27574.19</v>
      </c>
      <c r="N11" s="3" t="s">
        <v>199</v>
      </c>
      <c r="O11" s="3" t="s">
        <v>200</v>
      </c>
      <c r="P11" s="6">
        <v>45366</v>
      </c>
      <c r="Q11" s="307"/>
      <c r="R11" s="306"/>
      <c r="S11" s="306"/>
      <c r="T11" s="1"/>
    </row>
    <row r="12" spans="1:20" hidden="1" x14ac:dyDescent="0.25">
      <c r="A12" s="51" t="s">
        <v>196</v>
      </c>
      <c r="B12" s="312"/>
      <c r="C12" s="339"/>
      <c r="D12" s="298"/>
      <c r="E12" s="298"/>
      <c r="F12" s="306"/>
      <c r="G12" s="298"/>
      <c r="H12" s="335"/>
      <c r="I12" s="335"/>
      <c r="J12" s="335"/>
      <c r="K12" s="336"/>
      <c r="L12" s="336"/>
      <c r="M12" s="36">
        <v>27574.19</v>
      </c>
      <c r="N12" s="16" t="s">
        <v>199</v>
      </c>
      <c r="O12" s="16" t="s">
        <v>200</v>
      </c>
      <c r="P12" s="20">
        <v>45393</v>
      </c>
      <c r="Q12" s="307"/>
      <c r="R12" s="306"/>
      <c r="S12" s="306"/>
      <c r="T12" s="1"/>
    </row>
    <row r="13" spans="1:20" hidden="1" x14ac:dyDescent="0.25">
      <c r="A13" s="51" t="s">
        <v>196</v>
      </c>
      <c r="B13" s="312"/>
      <c r="C13" s="339"/>
      <c r="D13" s="298"/>
      <c r="E13" s="298"/>
      <c r="F13" s="306"/>
      <c r="G13" s="298"/>
      <c r="H13" s="335"/>
      <c r="I13" s="335"/>
      <c r="J13" s="335"/>
      <c r="K13" s="336"/>
      <c r="L13" s="336"/>
      <c r="M13" s="47">
        <v>27574.19</v>
      </c>
      <c r="N13" s="16" t="s">
        <v>199</v>
      </c>
      <c r="O13" s="16" t="s">
        <v>200</v>
      </c>
      <c r="P13" s="20">
        <v>45426</v>
      </c>
      <c r="Q13" s="307"/>
      <c r="R13" s="306"/>
      <c r="S13" s="306"/>
      <c r="T13" s="1"/>
    </row>
    <row r="14" spans="1:20" hidden="1" x14ac:dyDescent="0.25">
      <c r="A14" s="51" t="s">
        <v>196</v>
      </c>
      <c r="B14" s="16">
        <v>20272904422</v>
      </c>
      <c r="C14" s="18" t="s">
        <v>18</v>
      </c>
      <c r="D14" s="1"/>
      <c r="E14" s="3" t="s">
        <v>17</v>
      </c>
      <c r="F14" s="6">
        <v>45309</v>
      </c>
      <c r="G14" s="3">
        <v>3.7389999999999999</v>
      </c>
      <c r="H14" s="39">
        <v>60</v>
      </c>
      <c r="I14" s="39">
        <f t="shared" si="0"/>
        <v>10.799999999999999</v>
      </c>
      <c r="J14" s="39">
        <f t="shared" si="1"/>
        <v>70.8</v>
      </c>
      <c r="K14" s="43"/>
      <c r="L14" s="43"/>
      <c r="M14" s="30">
        <v>70.8</v>
      </c>
      <c r="N14" s="1" t="s">
        <v>199</v>
      </c>
      <c r="O14" s="3" t="s">
        <v>200</v>
      </c>
      <c r="P14" s="6">
        <v>45483</v>
      </c>
      <c r="Q14" s="342" t="s">
        <v>204</v>
      </c>
      <c r="R14" s="342"/>
      <c r="S14" s="3"/>
      <c r="T14" s="1"/>
    </row>
    <row r="15" spans="1:20" hidden="1" x14ac:dyDescent="0.25">
      <c r="A15" s="51" t="s">
        <v>196</v>
      </c>
      <c r="B15" s="16">
        <v>20272904422</v>
      </c>
      <c r="C15" s="18" t="s">
        <v>18</v>
      </c>
      <c r="D15" s="1"/>
      <c r="E15" s="3" t="s">
        <v>19</v>
      </c>
      <c r="F15" s="6">
        <v>45309</v>
      </c>
      <c r="G15" s="3">
        <v>3.7389999999999999</v>
      </c>
      <c r="H15" s="39">
        <v>97.5</v>
      </c>
      <c r="I15" s="39">
        <f t="shared" si="0"/>
        <v>17.55</v>
      </c>
      <c r="J15" s="39">
        <f t="shared" si="1"/>
        <v>115.05</v>
      </c>
      <c r="K15" s="43"/>
      <c r="L15" s="43"/>
      <c r="M15" s="30">
        <v>115.05</v>
      </c>
      <c r="N15" s="1" t="s">
        <v>199</v>
      </c>
      <c r="O15" s="3" t="s">
        <v>200</v>
      </c>
      <c r="P15" s="6">
        <v>45483</v>
      </c>
      <c r="Q15" s="342" t="s">
        <v>204</v>
      </c>
      <c r="R15" s="342"/>
      <c r="S15" s="3"/>
      <c r="T15" s="1"/>
    </row>
    <row r="16" spans="1:20" hidden="1" x14ac:dyDescent="0.25">
      <c r="A16" s="51" t="s">
        <v>196</v>
      </c>
      <c r="B16" s="16">
        <v>20272904422</v>
      </c>
      <c r="C16" s="18" t="s">
        <v>18</v>
      </c>
      <c r="D16" s="1"/>
      <c r="E16" s="3" t="s">
        <v>20</v>
      </c>
      <c r="F16" s="6">
        <v>45309</v>
      </c>
      <c r="G16" s="3">
        <v>3.7389999999999999</v>
      </c>
      <c r="H16" s="39">
        <v>22.5</v>
      </c>
      <c r="I16" s="39">
        <f t="shared" si="0"/>
        <v>4.05</v>
      </c>
      <c r="J16" s="39">
        <f t="shared" si="1"/>
        <v>26.55</v>
      </c>
      <c r="K16" s="43"/>
      <c r="L16" s="43"/>
      <c r="M16" s="30">
        <v>26.55</v>
      </c>
      <c r="N16" s="1" t="s">
        <v>199</v>
      </c>
      <c r="O16" s="3" t="s">
        <v>200</v>
      </c>
      <c r="P16" s="6">
        <v>45483</v>
      </c>
      <c r="Q16" s="342" t="s">
        <v>204</v>
      </c>
      <c r="R16" s="342"/>
      <c r="S16" s="3"/>
      <c r="T16" s="1"/>
    </row>
    <row r="17" spans="1:20" hidden="1" x14ac:dyDescent="0.25">
      <c r="A17" s="51" t="s">
        <v>196</v>
      </c>
      <c r="B17" s="22">
        <v>20543671399</v>
      </c>
      <c r="C17" s="162" t="s">
        <v>22</v>
      </c>
      <c r="D17" s="8"/>
      <c r="E17" s="7" t="s">
        <v>21</v>
      </c>
      <c r="F17" s="14">
        <v>45309</v>
      </c>
      <c r="G17" s="7" t="s">
        <v>202</v>
      </c>
      <c r="H17" s="37">
        <v>130500</v>
      </c>
      <c r="I17" s="37">
        <f t="shared" si="0"/>
        <v>23490</v>
      </c>
      <c r="J17" s="37">
        <f t="shared" si="1"/>
        <v>153990</v>
      </c>
      <c r="K17" s="46">
        <f t="shared" si="2"/>
        <v>135511.20000000001</v>
      </c>
      <c r="L17" s="46">
        <f>+(J17*12%)</f>
        <v>18478.8</v>
      </c>
      <c r="M17" s="342" t="s">
        <v>208</v>
      </c>
      <c r="N17" s="342"/>
      <c r="O17" s="342"/>
      <c r="P17" s="342"/>
      <c r="Q17" s="342"/>
      <c r="R17" s="342"/>
      <c r="S17" s="3"/>
      <c r="T17" s="1"/>
    </row>
    <row r="18" spans="1:20" hidden="1" x14ac:dyDescent="0.25">
      <c r="A18" s="51" t="s">
        <v>196</v>
      </c>
      <c r="B18" s="58">
        <v>20543671399</v>
      </c>
      <c r="C18" s="50" t="s">
        <v>22</v>
      </c>
      <c r="D18" s="1"/>
      <c r="E18" s="3" t="s">
        <v>23</v>
      </c>
      <c r="F18" s="6">
        <v>45309</v>
      </c>
      <c r="G18" s="3" t="s">
        <v>202</v>
      </c>
      <c r="H18" s="39">
        <v>130500</v>
      </c>
      <c r="I18" s="39">
        <f>+H18*0.18</f>
        <v>23490</v>
      </c>
      <c r="J18" s="39">
        <f t="shared" si="1"/>
        <v>153990</v>
      </c>
      <c r="K18" s="45">
        <f t="shared" si="2"/>
        <v>135511.20000000001</v>
      </c>
      <c r="L18" s="45">
        <f>+(J18*12%)</f>
        <v>18478.8</v>
      </c>
      <c r="M18" s="30">
        <v>135511</v>
      </c>
      <c r="N18" s="3" t="s">
        <v>199</v>
      </c>
      <c r="O18" s="3" t="s">
        <v>200</v>
      </c>
      <c r="P18" s="6">
        <v>45334</v>
      </c>
      <c r="Q18" s="73">
        <v>18479</v>
      </c>
      <c r="R18" s="2">
        <v>45366</v>
      </c>
      <c r="S18" s="6">
        <v>45369</v>
      </c>
      <c r="T18" s="1"/>
    </row>
    <row r="19" spans="1:20" hidden="1" x14ac:dyDescent="0.25">
      <c r="A19" s="51" t="s">
        <v>196</v>
      </c>
      <c r="B19" s="16">
        <v>20335955065</v>
      </c>
      <c r="C19" s="18" t="s">
        <v>14</v>
      </c>
      <c r="D19" s="17"/>
      <c r="E19" s="16" t="s">
        <v>24</v>
      </c>
      <c r="F19" s="20">
        <v>45310</v>
      </c>
      <c r="G19" s="16">
        <v>3.742</v>
      </c>
      <c r="H19" s="157">
        <v>8.8000000000000007</v>
      </c>
      <c r="I19" s="157">
        <f t="shared" ref="I19:I25" si="4">+H19*0.18</f>
        <v>1.5840000000000001</v>
      </c>
      <c r="J19" s="157">
        <f t="shared" si="1"/>
        <v>10.384</v>
      </c>
      <c r="K19" s="43"/>
      <c r="L19" s="43"/>
      <c r="M19" s="36">
        <v>10.38</v>
      </c>
      <c r="N19" s="16" t="s">
        <v>199</v>
      </c>
      <c r="O19" s="16" t="s">
        <v>203</v>
      </c>
      <c r="P19" s="20">
        <v>45348</v>
      </c>
      <c r="Q19" s="342" t="s">
        <v>204</v>
      </c>
      <c r="R19" s="342"/>
      <c r="S19" s="16"/>
      <c r="T19" s="1"/>
    </row>
    <row r="20" spans="1:20" hidden="1" x14ac:dyDescent="0.25">
      <c r="A20" s="51" t="s">
        <v>196</v>
      </c>
      <c r="B20" s="16">
        <v>20100114427</v>
      </c>
      <c r="C20" s="18" t="s">
        <v>26</v>
      </c>
      <c r="D20" s="1"/>
      <c r="E20" s="3" t="s">
        <v>25</v>
      </c>
      <c r="F20" s="6">
        <v>45317</v>
      </c>
      <c r="G20" s="3">
        <v>3.7650000000000001</v>
      </c>
      <c r="H20" s="39">
        <v>945</v>
      </c>
      <c r="I20" s="39">
        <f t="shared" si="4"/>
        <v>170.1</v>
      </c>
      <c r="J20" s="39">
        <f t="shared" si="1"/>
        <v>1115.0999999999999</v>
      </c>
      <c r="K20" s="45">
        <f t="shared" si="2"/>
        <v>981.2879999999999</v>
      </c>
      <c r="L20" s="45">
        <f t="shared" si="3"/>
        <v>503.80217999999996</v>
      </c>
      <c r="M20" s="30">
        <v>981.29</v>
      </c>
      <c r="N20" s="3" t="s">
        <v>199</v>
      </c>
      <c r="O20" s="3" t="s">
        <v>240</v>
      </c>
      <c r="P20" s="6">
        <v>45481</v>
      </c>
      <c r="Q20" s="36">
        <v>504</v>
      </c>
      <c r="R20" s="2">
        <v>45329</v>
      </c>
      <c r="S20" s="6">
        <v>45330</v>
      </c>
      <c r="T20" s="1"/>
    </row>
    <row r="21" spans="1:20" hidden="1" x14ac:dyDescent="0.25">
      <c r="A21" s="51" t="s">
        <v>196</v>
      </c>
      <c r="B21" s="312">
        <v>20250406941</v>
      </c>
      <c r="C21" s="359" t="s">
        <v>16</v>
      </c>
      <c r="D21" s="352"/>
      <c r="E21" s="352" t="s">
        <v>27</v>
      </c>
      <c r="F21" s="304">
        <v>45320</v>
      </c>
      <c r="G21" s="352">
        <v>3.786</v>
      </c>
      <c r="H21" s="360">
        <v>12335</v>
      </c>
      <c r="I21" s="351">
        <f t="shared" si="4"/>
        <v>2220.2999999999997</v>
      </c>
      <c r="J21" s="335">
        <f t="shared" si="1"/>
        <v>14555.3</v>
      </c>
      <c r="K21" s="357">
        <f t="shared" si="2"/>
        <v>12808.663999999999</v>
      </c>
      <c r="L21" s="358">
        <f t="shared" si="3"/>
        <v>6612.7638959999995</v>
      </c>
      <c r="M21" s="335">
        <v>12808.66</v>
      </c>
      <c r="N21" s="352" t="s">
        <v>199</v>
      </c>
      <c r="O21" s="352" t="s">
        <v>200</v>
      </c>
      <c r="P21" s="304">
        <v>45372</v>
      </c>
      <c r="Q21" s="36">
        <v>6538</v>
      </c>
      <c r="R21" s="21">
        <v>45387</v>
      </c>
      <c r="S21" s="20">
        <v>45390</v>
      </c>
      <c r="T21" s="1"/>
    </row>
    <row r="22" spans="1:20" ht="15" hidden="1" customHeight="1" x14ac:dyDescent="0.25">
      <c r="A22" s="51" t="s">
        <v>196</v>
      </c>
      <c r="B22" s="312"/>
      <c r="C22" s="359"/>
      <c r="D22" s="352"/>
      <c r="E22" s="352"/>
      <c r="F22" s="304"/>
      <c r="G22" s="352"/>
      <c r="H22" s="360"/>
      <c r="I22" s="351"/>
      <c r="J22" s="335"/>
      <c r="K22" s="357"/>
      <c r="L22" s="358"/>
      <c r="M22" s="335"/>
      <c r="N22" s="352"/>
      <c r="O22" s="352"/>
      <c r="P22" s="304"/>
      <c r="Q22" s="36">
        <v>75</v>
      </c>
      <c r="R22" s="21">
        <v>45420</v>
      </c>
      <c r="S22" s="20">
        <v>45421</v>
      </c>
      <c r="T22" s="1"/>
    </row>
    <row r="23" spans="1:20" ht="15" customHeight="1" x14ac:dyDescent="0.25">
      <c r="A23" s="51" t="s">
        <v>196</v>
      </c>
      <c r="B23" s="16">
        <v>20519163285</v>
      </c>
      <c r="C23" s="18" t="s">
        <v>6</v>
      </c>
      <c r="D23" s="1"/>
      <c r="E23" s="3" t="s">
        <v>28</v>
      </c>
      <c r="F23" s="6">
        <v>45321</v>
      </c>
      <c r="G23" s="206">
        <v>3.8069999999999999</v>
      </c>
      <c r="H23" s="39">
        <v>5270.01</v>
      </c>
      <c r="I23" s="39">
        <f t="shared" si="4"/>
        <v>948.60180000000003</v>
      </c>
      <c r="J23" s="39">
        <f t="shared" si="1"/>
        <v>6218.6118000000006</v>
      </c>
      <c r="K23" s="45">
        <f t="shared" si="2"/>
        <v>5472.3783840000006</v>
      </c>
      <c r="L23" s="45">
        <f t="shared" si="3"/>
        <v>2840.9106147120001</v>
      </c>
      <c r="M23" s="36">
        <v>5472.38</v>
      </c>
      <c r="N23" s="3" t="s">
        <v>199</v>
      </c>
      <c r="O23" s="3" t="s">
        <v>203</v>
      </c>
      <c r="P23" s="20">
        <v>45397</v>
      </c>
      <c r="Q23" s="36">
        <v>2841</v>
      </c>
      <c r="R23" s="21">
        <v>45387</v>
      </c>
      <c r="S23" s="20">
        <v>45391</v>
      </c>
      <c r="T23" s="1"/>
    </row>
    <row r="24" spans="1:20" ht="15" hidden="1" customHeight="1" x14ac:dyDescent="0.25">
      <c r="A24" s="51" t="s">
        <v>196</v>
      </c>
      <c r="B24" s="16">
        <v>20102102321</v>
      </c>
      <c r="C24" s="18" t="s">
        <v>8</v>
      </c>
      <c r="D24" s="1"/>
      <c r="E24" s="3" t="s">
        <v>29</v>
      </c>
      <c r="F24" s="6">
        <v>45322</v>
      </c>
      <c r="G24" s="3" t="s">
        <v>202</v>
      </c>
      <c r="H24" s="39">
        <v>10818.72</v>
      </c>
      <c r="I24" s="39">
        <f t="shared" si="4"/>
        <v>1947.3695999999998</v>
      </c>
      <c r="J24" s="39">
        <f t="shared" si="1"/>
        <v>12766.089599999999</v>
      </c>
      <c r="K24" s="45">
        <f t="shared" si="2"/>
        <v>11234.158847999999</v>
      </c>
      <c r="L24" s="45">
        <f>+(J24*12%)</f>
        <v>1531.9307519999998</v>
      </c>
      <c r="M24" s="30">
        <v>11234.09</v>
      </c>
      <c r="N24" s="3" t="s">
        <v>199</v>
      </c>
      <c r="O24" s="3" t="s">
        <v>203</v>
      </c>
      <c r="P24" s="6">
        <v>45348</v>
      </c>
      <c r="Q24" s="30">
        <v>1532</v>
      </c>
      <c r="R24" s="2">
        <v>45324</v>
      </c>
      <c r="S24" s="6">
        <v>45327</v>
      </c>
      <c r="T24" s="1"/>
    </row>
    <row r="25" spans="1:20" ht="15" hidden="1" customHeight="1" x14ac:dyDescent="0.25">
      <c r="A25" s="51" t="s">
        <v>196</v>
      </c>
      <c r="B25" s="16">
        <v>20100163986</v>
      </c>
      <c r="C25" s="18" t="s">
        <v>31</v>
      </c>
      <c r="D25" s="1"/>
      <c r="E25" s="3" t="s">
        <v>30</v>
      </c>
      <c r="F25" s="6">
        <v>45322</v>
      </c>
      <c r="G25" s="3" t="s">
        <v>202</v>
      </c>
      <c r="H25" s="39">
        <v>13682</v>
      </c>
      <c r="I25" s="39">
        <f t="shared" si="4"/>
        <v>2462.7599999999998</v>
      </c>
      <c r="J25" s="39">
        <f t="shared" si="1"/>
        <v>16144.76</v>
      </c>
      <c r="K25" s="45">
        <f t="shared" si="2"/>
        <v>14207.388800000001</v>
      </c>
      <c r="L25" s="45">
        <f>+(J25*12%)</f>
        <v>1937.3712</v>
      </c>
      <c r="M25" s="30">
        <v>14207.388800000001</v>
      </c>
      <c r="N25" s="1" t="s">
        <v>199</v>
      </c>
      <c r="O25" s="1" t="s">
        <v>240</v>
      </c>
      <c r="P25" s="6">
        <v>45443</v>
      </c>
      <c r="Q25" s="36">
        <v>1937</v>
      </c>
      <c r="R25" s="21">
        <v>45448</v>
      </c>
      <c r="S25" s="6">
        <v>45449</v>
      </c>
      <c r="T25" s="1"/>
    </row>
    <row r="26" spans="1:20" ht="15" hidden="1" customHeight="1" x14ac:dyDescent="0.25">
      <c r="A26" s="51" t="s">
        <v>196</v>
      </c>
      <c r="B26" s="16">
        <v>20476798770</v>
      </c>
      <c r="C26" s="18" t="s">
        <v>2</v>
      </c>
      <c r="D26" s="1"/>
      <c r="E26" s="3" t="s">
        <v>1</v>
      </c>
      <c r="F26" s="6">
        <v>45310</v>
      </c>
      <c r="G26" s="16">
        <v>3.742</v>
      </c>
      <c r="H26" s="1">
        <v>339.21</v>
      </c>
      <c r="I26" s="39">
        <f t="shared" ref="I26" si="5">+H26*0.18</f>
        <v>61.057799999999993</v>
      </c>
      <c r="J26" s="39">
        <f t="shared" ref="J26" si="6">+H26+I26</f>
        <v>400.26779999999997</v>
      </c>
      <c r="K26" s="45">
        <f t="shared" ref="K26" si="7">+J26-(J26*12%)</f>
        <v>352.23566399999999</v>
      </c>
      <c r="L26" s="45">
        <f>+(J26*12%)*G26</f>
        <v>179.73625291199997</v>
      </c>
      <c r="M26" s="74">
        <v>352.24</v>
      </c>
      <c r="N26" s="3" t="s">
        <v>199</v>
      </c>
      <c r="O26" s="3" t="s">
        <v>203</v>
      </c>
      <c r="P26" s="2">
        <v>45421</v>
      </c>
      <c r="Q26" s="30">
        <v>180</v>
      </c>
      <c r="R26" s="21">
        <v>45439</v>
      </c>
      <c r="S26" s="6">
        <v>45440</v>
      </c>
      <c r="T26" s="1"/>
    </row>
    <row r="27" spans="1:20" ht="15" hidden="1" customHeight="1" x14ac:dyDescent="0.25">
      <c r="A27" s="51" t="s">
        <v>209</v>
      </c>
      <c r="B27" s="17">
        <v>20514736392</v>
      </c>
      <c r="C27" s="18" t="s">
        <v>33</v>
      </c>
      <c r="D27" s="1"/>
      <c r="E27" s="5" t="s">
        <v>32</v>
      </c>
      <c r="F27" s="6">
        <v>45329</v>
      </c>
      <c r="G27" s="3" t="s">
        <v>210</v>
      </c>
      <c r="H27" s="25">
        <v>45484.6</v>
      </c>
      <c r="I27" s="26">
        <f>+H27*0.18</f>
        <v>8187.2279999999992</v>
      </c>
      <c r="J27" s="26">
        <f>+H27+I27</f>
        <v>53671.827999999994</v>
      </c>
      <c r="K27" s="27">
        <f>+J27-(J27*12%)</f>
        <v>47231.208639999997</v>
      </c>
      <c r="L27" s="27">
        <f>+(J27*12%)</f>
        <v>6440.6193599999988</v>
      </c>
      <c r="M27" s="55">
        <v>47230.83</v>
      </c>
      <c r="N27" s="16" t="s">
        <v>199</v>
      </c>
      <c r="O27" s="16" t="s">
        <v>200</v>
      </c>
      <c r="P27" s="20">
        <v>45411</v>
      </c>
      <c r="Q27" s="30">
        <v>6441</v>
      </c>
      <c r="R27" s="6">
        <v>45407</v>
      </c>
      <c r="S27" s="6">
        <v>45408</v>
      </c>
      <c r="T27" s="1"/>
    </row>
    <row r="28" spans="1:20" ht="15" hidden="1" customHeight="1" x14ac:dyDescent="0.25">
      <c r="A28" s="51" t="s">
        <v>209</v>
      </c>
      <c r="B28" s="17">
        <v>20543324915</v>
      </c>
      <c r="C28" s="18" t="s">
        <v>4</v>
      </c>
      <c r="D28" s="1"/>
      <c r="E28" s="5" t="s">
        <v>34</v>
      </c>
      <c r="F28" s="6">
        <v>45329</v>
      </c>
      <c r="G28" s="3">
        <v>3.8580000000000001</v>
      </c>
      <c r="H28" s="25">
        <v>6462.06</v>
      </c>
      <c r="I28" s="26">
        <f>+H28*0.18</f>
        <v>1163.1708000000001</v>
      </c>
      <c r="J28" s="26">
        <f>+H28+I28</f>
        <v>7625.2308000000003</v>
      </c>
      <c r="K28" s="27">
        <f>+J28-(J28*12%)</f>
        <v>6710.2031040000002</v>
      </c>
      <c r="L28" s="27">
        <f>+(J28*12%)*G28</f>
        <v>3530.1768511680002</v>
      </c>
      <c r="M28" s="30">
        <v>6710.2031040000002</v>
      </c>
      <c r="N28" s="3" t="s">
        <v>199</v>
      </c>
      <c r="O28" s="16" t="s">
        <v>200</v>
      </c>
      <c r="P28" s="6">
        <v>45393</v>
      </c>
      <c r="Q28" s="30">
        <v>3530</v>
      </c>
      <c r="R28" s="6">
        <v>45433</v>
      </c>
      <c r="S28" s="6">
        <v>45434</v>
      </c>
      <c r="T28" s="1"/>
    </row>
    <row r="29" spans="1:20" ht="15" hidden="1" customHeight="1" x14ac:dyDescent="0.25">
      <c r="A29" s="51" t="s">
        <v>209</v>
      </c>
      <c r="B29" s="17">
        <v>20543324915</v>
      </c>
      <c r="C29" s="18" t="s">
        <v>4</v>
      </c>
      <c r="D29" s="1"/>
      <c r="E29" s="5" t="s">
        <v>35</v>
      </c>
      <c r="F29" s="6" t="s">
        <v>211</v>
      </c>
      <c r="G29" s="3">
        <v>3.8540000000000001</v>
      </c>
      <c r="H29" s="25">
        <v>3465</v>
      </c>
      <c r="I29" s="26">
        <f t="shared" ref="I29:I62" si="8">+H29*0.18</f>
        <v>623.69999999999993</v>
      </c>
      <c r="J29" s="26">
        <f t="shared" ref="J29:J62" si="9">+H29+I29</f>
        <v>4088.7</v>
      </c>
      <c r="K29" s="27">
        <f t="shared" ref="K29:K62" si="10">+J29-(J29*12%)</f>
        <v>3598.056</v>
      </c>
      <c r="L29" s="27">
        <f>+(J29*12%)*G29</f>
        <v>1890.9419759999998</v>
      </c>
      <c r="M29" s="36">
        <f>15741/3.854</f>
        <v>4084.3279709392837</v>
      </c>
      <c r="N29" s="16" t="s">
        <v>199</v>
      </c>
      <c r="O29" s="16" t="s">
        <v>200</v>
      </c>
      <c r="P29" s="20">
        <v>45338</v>
      </c>
      <c r="Q29" s="36">
        <v>1891</v>
      </c>
      <c r="R29" s="6">
        <v>45343</v>
      </c>
      <c r="S29" s="6">
        <v>45344</v>
      </c>
      <c r="T29" s="1"/>
    </row>
    <row r="30" spans="1:20" ht="15" hidden="1" customHeight="1" x14ac:dyDescent="0.25">
      <c r="A30" s="51" t="s">
        <v>209</v>
      </c>
      <c r="B30" s="58">
        <v>20543671399</v>
      </c>
      <c r="C30" s="50" t="s">
        <v>22</v>
      </c>
      <c r="D30" s="1"/>
      <c r="E30" s="5" t="s">
        <v>36</v>
      </c>
      <c r="F30" s="6">
        <v>45335</v>
      </c>
      <c r="G30" s="3" t="s">
        <v>210</v>
      </c>
      <c r="H30" s="25">
        <v>130500</v>
      </c>
      <c r="I30" s="26">
        <f t="shared" si="8"/>
        <v>23490</v>
      </c>
      <c r="J30" s="26">
        <f t="shared" si="9"/>
        <v>153990</v>
      </c>
      <c r="K30" s="27">
        <f t="shared" si="10"/>
        <v>135511.20000000001</v>
      </c>
      <c r="L30" s="27">
        <f>+(J30*12%)</f>
        <v>18478.8</v>
      </c>
      <c r="M30" s="47">
        <v>135511</v>
      </c>
      <c r="N30" s="3" t="s">
        <v>199</v>
      </c>
      <c r="O30" s="3" t="s">
        <v>200</v>
      </c>
      <c r="P30" s="6">
        <v>45366</v>
      </c>
      <c r="Q30" s="30">
        <v>18479</v>
      </c>
      <c r="R30" s="6">
        <v>45461</v>
      </c>
      <c r="S30" s="6">
        <v>45462</v>
      </c>
      <c r="T30" s="1"/>
    </row>
    <row r="31" spans="1:20" ht="15" hidden="1" customHeight="1" x14ac:dyDescent="0.25">
      <c r="A31" s="51" t="s">
        <v>209</v>
      </c>
      <c r="B31" s="16">
        <v>20557124331</v>
      </c>
      <c r="C31" s="191" t="s">
        <v>248</v>
      </c>
      <c r="D31" s="17"/>
      <c r="E31" s="19" t="s">
        <v>37</v>
      </c>
      <c r="F31" s="20">
        <v>45335</v>
      </c>
      <c r="G31" s="16">
        <v>3.8690000000000002</v>
      </c>
      <c r="H31" s="28">
        <v>34583.71</v>
      </c>
      <c r="I31" s="29">
        <f t="shared" si="8"/>
        <v>6225.0677999999998</v>
      </c>
      <c r="J31" s="29">
        <f t="shared" si="9"/>
        <v>40808.777799999996</v>
      </c>
      <c r="K31" s="76">
        <f t="shared" si="10"/>
        <v>35911.724463999999</v>
      </c>
      <c r="L31" s="76">
        <f t="shared" ref="L31:L55" si="11">+(J31*12%)*G31</f>
        <v>18946.699356983998</v>
      </c>
      <c r="M31" s="36">
        <v>35911.72</v>
      </c>
      <c r="N31" s="17" t="s">
        <v>199</v>
      </c>
      <c r="O31" s="16" t="s">
        <v>203</v>
      </c>
      <c r="P31" s="20">
        <v>45373</v>
      </c>
      <c r="Q31" s="36">
        <v>18947</v>
      </c>
      <c r="R31" s="20">
        <v>45342</v>
      </c>
      <c r="S31" s="20">
        <v>45343</v>
      </c>
      <c r="T31" s="1"/>
    </row>
    <row r="32" spans="1:20" ht="15" hidden="1" customHeight="1" x14ac:dyDescent="0.25">
      <c r="A32" s="51" t="s">
        <v>209</v>
      </c>
      <c r="B32" s="17">
        <v>20603651741</v>
      </c>
      <c r="C32" s="18" t="s">
        <v>40</v>
      </c>
      <c r="D32" s="17"/>
      <c r="E32" s="19" t="s">
        <v>39</v>
      </c>
      <c r="F32" s="20">
        <v>45337</v>
      </c>
      <c r="G32" s="16">
        <v>3.8769999999999998</v>
      </c>
      <c r="H32" s="28">
        <v>5760</v>
      </c>
      <c r="I32" s="30">
        <f t="shared" si="8"/>
        <v>1036.8</v>
      </c>
      <c r="J32" s="30">
        <f t="shared" si="9"/>
        <v>6796.8</v>
      </c>
      <c r="K32" s="77">
        <f t="shared" si="10"/>
        <v>5981.1840000000002</v>
      </c>
      <c r="L32" s="76">
        <f t="shared" si="11"/>
        <v>3162.1432319999999</v>
      </c>
      <c r="M32" s="36"/>
      <c r="N32" s="17"/>
      <c r="O32" s="17"/>
      <c r="P32" s="16"/>
      <c r="Q32" s="36"/>
      <c r="R32" s="16"/>
      <c r="S32" s="16"/>
      <c r="T32" s="1"/>
    </row>
    <row r="33" spans="1:20" ht="15" hidden="1" customHeight="1" x14ac:dyDescent="0.25">
      <c r="A33" s="51" t="s">
        <v>209</v>
      </c>
      <c r="B33" s="17">
        <v>20603651741</v>
      </c>
      <c r="C33" s="18" t="s">
        <v>40</v>
      </c>
      <c r="D33" s="17"/>
      <c r="E33" s="19" t="s">
        <v>41</v>
      </c>
      <c r="F33" s="20">
        <v>45337</v>
      </c>
      <c r="G33" s="16">
        <v>3.8769999999999998</v>
      </c>
      <c r="H33" s="28">
        <v>8524.7999999999993</v>
      </c>
      <c r="I33" s="30">
        <f t="shared" si="8"/>
        <v>1534.4639999999997</v>
      </c>
      <c r="J33" s="30">
        <f t="shared" si="9"/>
        <v>10059.263999999999</v>
      </c>
      <c r="K33" s="77">
        <f t="shared" si="10"/>
        <v>8852.1523199999992</v>
      </c>
      <c r="L33" s="76">
        <f t="shared" si="11"/>
        <v>4679.9719833599984</v>
      </c>
      <c r="M33" s="36"/>
      <c r="N33" s="17"/>
      <c r="O33" s="17"/>
      <c r="P33" s="16"/>
      <c r="Q33" s="36"/>
      <c r="R33" s="16"/>
      <c r="S33" s="16"/>
      <c r="T33" s="1"/>
    </row>
    <row r="34" spans="1:20" ht="15" customHeight="1" x14ac:dyDescent="0.25">
      <c r="A34" s="51" t="s">
        <v>209</v>
      </c>
      <c r="B34" s="17">
        <v>20519163285</v>
      </c>
      <c r="C34" s="18" t="s">
        <v>6</v>
      </c>
      <c r="D34" s="17"/>
      <c r="E34" s="19" t="s">
        <v>42</v>
      </c>
      <c r="F34" s="20">
        <v>45337</v>
      </c>
      <c r="G34" s="165">
        <v>3.8769999999999998</v>
      </c>
      <c r="H34" s="28">
        <v>4306.66</v>
      </c>
      <c r="I34" s="30">
        <f t="shared" si="8"/>
        <v>775.19879999999989</v>
      </c>
      <c r="J34" s="30">
        <f t="shared" si="9"/>
        <v>5081.8588</v>
      </c>
      <c r="K34" s="77">
        <f t="shared" si="10"/>
        <v>4472.0357439999998</v>
      </c>
      <c r="L34" s="76">
        <f t="shared" si="11"/>
        <v>2364.2839881119999</v>
      </c>
      <c r="M34" s="36">
        <v>4472.04</v>
      </c>
      <c r="N34" s="17" t="s">
        <v>199</v>
      </c>
      <c r="O34" s="16" t="s">
        <v>203</v>
      </c>
      <c r="P34" s="20">
        <v>45405</v>
      </c>
      <c r="Q34" s="36">
        <v>2364</v>
      </c>
      <c r="R34" s="20">
        <v>45420</v>
      </c>
      <c r="S34" s="20">
        <v>45422</v>
      </c>
      <c r="T34" s="1"/>
    </row>
    <row r="35" spans="1:20" ht="15" hidden="1" customHeight="1" x14ac:dyDescent="0.25">
      <c r="A35" s="51" t="s">
        <v>209</v>
      </c>
      <c r="B35" s="312">
        <v>20507637141</v>
      </c>
      <c r="C35" s="339" t="s">
        <v>44</v>
      </c>
      <c r="D35" s="312"/>
      <c r="E35" s="334" t="s">
        <v>43</v>
      </c>
      <c r="F35" s="304">
        <v>45337</v>
      </c>
      <c r="G35" s="312">
        <v>3.8769999999999998</v>
      </c>
      <c r="H35" s="355">
        <v>61920</v>
      </c>
      <c r="I35" s="335">
        <f t="shared" si="8"/>
        <v>11145.6</v>
      </c>
      <c r="J35" s="335">
        <f t="shared" si="9"/>
        <v>73065.600000000006</v>
      </c>
      <c r="K35" s="336">
        <f t="shared" si="10"/>
        <v>64297.728000000003</v>
      </c>
      <c r="L35" s="341">
        <f t="shared" si="11"/>
        <v>33993.039744000002</v>
      </c>
      <c r="M35" s="36">
        <v>10000</v>
      </c>
      <c r="N35" s="16" t="s">
        <v>199</v>
      </c>
      <c r="O35" s="16" t="s">
        <v>203</v>
      </c>
      <c r="P35" s="20">
        <v>45338</v>
      </c>
      <c r="Q35" s="307">
        <v>33993.040000000001</v>
      </c>
      <c r="R35" s="304">
        <v>45358</v>
      </c>
      <c r="S35" s="304">
        <v>45359</v>
      </c>
      <c r="T35" s="1"/>
    </row>
    <row r="36" spans="1:20" ht="15" hidden="1" customHeight="1" x14ac:dyDescent="0.25">
      <c r="A36" s="51" t="s">
        <v>209</v>
      </c>
      <c r="B36" s="312"/>
      <c r="C36" s="339"/>
      <c r="D36" s="312"/>
      <c r="E36" s="334"/>
      <c r="F36" s="304"/>
      <c r="G36" s="312"/>
      <c r="H36" s="355"/>
      <c r="I36" s="335"/>
      <c r="J36" s="335"/>
      <c r="K36" s="336"/>
      <c r="L36" s="341"/>
      <c r="M36" s="36">
        <v>10000</v>
      </c>
      <c r="N36" s="16" t="s">
        <v>199</v>
      </c>
      <c r="O36" s="16" t="s">
        <v>203</v>
      </c>
      <c r="P36" s="20">
        <v>45338</v>
      </c>
      <c r="Q36" s="307"/>
      <c r="R36" s="312"/>
      <c r="S36" s="312"/>
      <c r="T36" s="1"/>
    </row>
    <row r="37" spans="1:20" ht="15" hidden="1" customHeight="1" x14ac:dyDescent="0.25">
      <c r="A37" s="51" t="s">
        <v>209</v>
      </c>
      <c r="B37" s="312"/>
      <c r="C37" s="339"/>
      <c r="D37" s="312"/>
      <c r="E37" s="334"/>
      <c r="F37" s="304"/>
      <c r="G37" s="312"/>
      <c r="H37" s="355"/>
      <c r="I37" s="335"/>
      <c r="J37" s="335"/>
      <c r="K37" s="336"/>
      <c r="L37" s="341"/>
      <c r="M37" s="36">
        <v>10000</v>
      </c>
      <c r="N37" s="16" t="s">
        <v>199</v>
      </c>
      <c r="O37" s="16" t="s">
        <v>203</v>
      </c>
      <c r="P37" s="20">
        <v>45338</v>
      </c>
      <c r="Q37" s="307"/>
      <c r="R37" s="312"/>
      <c r="S37" s="312"/>
      <c r="T37" s="1"/>
    </row>
    <row r="38" spans="1:20" ht="15" hidden="1" customHeight="1" x14ac:dyDescent="0.25">
      <c r="A38" s="51" t="s">
        <v>209</v>
      </c>
      <c r="B38" s="312"/>
      <c r="C38" s="339"/>
      <c r="D38" s="312"/>
      <c r="E38" s="334"/>
      <c r="F38" s="304"/>
      <c r="G38" s="312"/>
      <c r="H38" s="355"/>
      <c r="I38" s="335"/>
      <c r="J38" s="335"/>
      <c r="K38" s="336"/>
      <c r="L38" s="341"/>
      <c r="M38" s="36">
        <v>10000</v>
      </c>
      <c r="N38" s="16" t="s">
        <v>199</v>
      </c>
      <c r="O38" s="16" t="s">
        <v>203</v>
      </c>
      <c r="P38" s="20">
        <v>45338</v>
      </c>
      <c r="Q38" s="307"/>
      <c r="R38" s="312"/>
      <c r="S38" s="312"/>
      <c r="T38" s="1"/>
    </row>
    <row r="39" spans="1:20" ht="15" hidden="1" customHeight="1" x14ac:dyDescent="0.25">
      <c r="A39" s="51" t="s">
        <v>209</v>
      </c>
      <c r="B39" s="312"/>
      <c r="C39" s="339"/>
      <c r="D39" s="312"/>
      <c r="E39" s="334"/>
      <c r="F39" s="304"/>
      <c r="G39" s="312"/>
      <c r="H39" s="355"/>
      <c r="I39" s="335"/>
      <c r="J39" s="335"/>
      <c r="K39" s="336"/>
      <c r="L39" s="341"/>
      <c r="M39" s="36">
        <v>10000</v>
      </c>
      <c r="N39" s="16" t="s">
        <v>199</v>
      </c>
      <c r="O39" s="16" t="s">
        <v>203</v>
      </c>
      <c r="P39" s="20">
        <v>45338</v>
      </c>
      <c r="Q39" s="307"/>
      <c r="R39" s="312"/>
      <c r="S39" s="312"/>
      <c r="T39" s="1"/>
    </row>
    <row r="40" spans="1:20" ht="15" hidden="1" customHeight="1" x14ac:dyDescent="0.25">
      <c r="A40" s="51" t="s">
        <v>209</v>
      </c>
      <c r="B40" s="312"/>
      <c r="C40" s="339"/>
      <c r="D40" s="312"/>
      <c r="E40" s="334"/>
      <c r="F40" s="304"/>
      <c r="G40" s="312"/>
      <c r="H40" s="355"/>
      <c r="I40" s="335"/>
      <c r="J40" s="335"/>
      <c r="K40" s="336"/>
      <c r="L40" s="341"/>
      <c r="M40" s="36">
        <v>10000</v>
      </c>
      <c r="N40" s="16" t="s">
        <v>199</v>
      </c>
      <c r="O40" s="16" t="s">
        <v>203</v>
      </c>
      <c r="P40" s="20">
        <v>45338</v>
      </c>
      <c r="Q40" s="307"/>
      <c r="R40" s="312"/>
      <c r="S40" s="312"/>
      <c r="T40" s="1"/>
    </row>
    <row r="41" spans="1:20" ht="15" hidden="1" customHeight="1" x14ac:dyDescent="0.25">
      <c r="A41" s="51" t="s">
        <v>209</v>
      </c>
      <c r="B41" s="312"/>
      <c r="C41" s="339"/>
      <c r="D41" s="312"/>
      <c r="E41" s="334"/>
      <c r="F41" s="304"/>
      <c r="G41" s="312"/>
      <c r="H41" s="355"/>
      <c r="I41" s="335"/>
      <c r="J41" s="335"/>
      <c r="K41" s="336"/>
      <c r="L41" s="341"/>
      <c r="M41" s="36">
        <v>4297.7299999999996</v>
      </c>
      <c r="N41" s="16" t="s">
        <v>199</v>
      </c>
      <c r="O41" s="16" t="s">
        <v>203</v>
      </c>
      <c r="P41" s="20">
        <v>45338</v>
      </c>
      <c r="Q41" s="307"/>
      <c r="R41" s="312"/>
      <c r="S41" s="312"/>
      <c r="T41" s="1"/>
    </row>
    <row r="42" spans="1:20" ht="15" hidden="1" customHeight="1" x14ac:dyDescent="0.25">
      <c r="A42" s="51" t="s">
        <v>209</v>
      </c>
      <c r="B42" s="23">
        <v>20556626490</v>
      </c>
      <c r="C42" s="162" t="s">
        <v>46</v>
      </c>
      <c r="D42" s="23"/>
      <c r="E42" s="22" t="s">
        <v>45</v>
      </c>
      <c r="F42" s="24">
        <v>45337</v>
      </c>
      <c r="G42" s="22">
        <v>3.8769999999999998</v>
      </c>
      <c r="H42" s="31">
        <v>755.97</v>
      </c>
      <c r="I42" s="32">
        <f t="shared" si="8"/>
        <v>136.0746</v>
      </c>
      <c r="J42" s="32">
        <f t="shared" si="9"/>
        <v>892.04460000000006</v>
      </c>
      <c r="K42" s="79">
        <f t="shared" si="10"/>
        <v>784.99924800000008</v>
      </c>
      <c r="L42" s="194">
        <f t="shared" si="11"/>
        <v>415.01482970400002</v>
      </c>
      <c r="M42" s="342" t="s">
        <v>212</v>
      </c>
      <c r="N42" s="342"/>
      <c r="O42" s="342"/>
      <c r="P42" s="342"/>
      <c r="Q42" s="342"/>
      <c r="R42" s="342"/>
      <c r="S42" s="16"/>
      <c r="T42" s="1"/>
    </row>
    <row r="43" spans="1:20" ht="15" hidden="1" customHeight="1" x14ac:dyDescent="0.25">
      <c r="A43" s="51" t="s">
        <v>209</v>
      </c>
      <c r="B43" s="23">
        <v>20100118760</v>
      </c>
      <c r="C43" s="162" t="s">
        <v>48</v>
      </c>
      <c r="D43" s="23"/>
      <c r="E43" s="22" t="s">
        <v>47</v>
      </c>
      <c r="F43" s="24">
        <v>45339</v>
      </c>
      <c r="G43" s="22">
        <v>3.8439999999999999</v>
      </c>
      <c r="H43" s="31">
        <v>16100</v>
      </c>
      <c r="I43" s="32">
        <f t="shared" si="8"/>
        <v>2898</v>
      </c>
      <c r="J43" s="32">
        <f t="shared" si="9"/>
        <v>18998</v>
      </c>
      <c r="K43" s="79">
        <f t="shared" si="10"/>
        <v>16718.240000000002</v>
      </c>
      <c r="L43" s="194">
        <f t="shared" si="11"/>
        <v>8763.3974399999988</v>
      </c>
      <c r="M43" s="342" t="s">
        <v>213</v>
      </c>
      <c r="N43" s="342"/>
      <c r="O43" s="342"/>
      <c r="P43" s="342"/>
      <c r="Q43" s="342"/>
      <c r="R43" s="342"/>
      <c r="S43" s="22"/>
      <c r="T43" s="1"/>
    </row>
    <row r="44" spans="1:20" ht="15" hidden="1" customHeight="1" x14ac:dyDescent="0.25">
      <c r="A44" s="51" t="s">
        <v>209</v>
      </c>
      <c r="B44" s="23">
        <v>20100118760</v>
      </c>
      <c r="C44" s="162" t="s">
        <v>48</v>
      </c>
      <c r="D44" s="23"/>
      <c r="E44" s="22" t="s">
        <v>49</v>
      </c>
      <c r="F44" s="24">
        <v>45339</v>
      </c>
      <c r="G44" s="22">
        <v>3.8439999999999999</v>
      </c>
      <c r="H44" s="31">
        <v>30800</v>
      </c>
      <c r="I44" s="32">
        <f t="shared" si="8"/>
        <v>5544</v>
      </c>
      <c r="J44" s="32">
        <f t="shared" si="9"/>
        <v>36344</v>
      </c>
      <c r="K44" s="79">
        <f t="shared" si="10"/>
        <v>31982.720000000001</v>
      </c>
      <c r="L44" s="194">
        <f t="shared" si="11"/>
        <v>16764.760319999998</v>
      </c>
      <c r="M44" s="342" t="s">
        <v>214</v>
      </c>
      <c r="N44" s="342"/>
      <c r="O44" s="342"/>
      <c r="P44" s="342"/>
      <c r="Q44" s="342"/>
      <c r="R44" s="342"/>
      <c r="S44" s="22"/>
      <c r="T44" s="1"/>
    </row>
    <row r="45" spans="1:20" ht="15" hidden="1" customHeight="1" x14ac:dyDescent="0.25">
      <c r="A45" s="51" t="s">
        <v>209</v>
      </c>
      <c r="B45" s="23">
        <v>20382350368</v>
      </c>
      <c r="C45" s="162" t="s">
        <v>51</v>
      </c>
      <c r="D45" s="23"/>
      <c r="E45" s="22" t="s">
        <v>50</v>
      </c>
      <c r="F45" s="24">
        <v>45341</v>
      </c>
      <c r="G45" s="22" t="s">
        <v>202</v>
      </c>
      <c r="H45" s="31">
        <v>1097.08</v>
      </c>
      <c r="I45" s="32">
        <f t="shared" si="8"/>
        <v>197.47439999999997</v>
      </c>
      <c r="J45" s="32">
        <f t="shared" si="9"/>
        <v>1294.5544</v>
      </c>
      <c r="K45" s="79">
        <f t="shared" si="10"/>
        <v>1139.207872</v>
      </c>
      <c r="L45" s="194">
        <f>+(J45*12%)</f>
        <v>155.34652800000001</v>
      </c>
      <c r="M45" s="342" t="s">
        <v>215</v>
      </c>
      <c r="N45" s="342"/>
      <c r="O45" s="342"/>
      <c r="P45" s="342"/>
      <c r="Q45" s="342"/>
      <c r="R45" s="342"/>
      <c r="S45" s="56"/>
      <c r="T45" s="1"/>
    </row>
    <row r="46" spans="1:20" ht="15" hidden="1" customHeight="1" x14ac:dyDescent="0.25">
      <c r="A46" s="51" t="s">
        <v>209</v>
      </c>
      <c r="B46" s="312">
        <v>20100704227</v>
      </c>
      <c r="C46" s="339" t="s">
        <v>53</v>
      </c>
      <c r="D46" s="312"/>
      <c r="E46" s="334" t="s">
        <v>52</v>
      </c>
      <c r="F46" s="304">
        <v>45343</v>
      </c>
      <c r="G46" s="312">
        <v>3.7839999999999998</v>
      </c>
      <c r="H46" s="355">
        <v>1175</v>
      </c>
      <c r="I46" s="335">
        <f t="shared" si="8"/>
        <v>211.5</v>
      </c>
      <c r="J46" s="335">
        <f t="shared" si="9"/>
        <v>1386.5</v>
      </c>
      <c r="K46" s="336">
        <f t="shared" si="10"/>
        <v>1220.1199999999999</v>
      </c>
      <c r="L46" s="341">
        <f t="shared" si="11"/>
        <v>629.58191999999997</v>
      </c>
      <c r="M46" s="36">
        <v>406.71</v>
      </c>
      <c r="N46" s="16" t="s">
        <v>199</v>
      </c>
      <c r="O46" s="16" t="s">
        <v>203</v>
      </c>
      <c r="P46" s="20">
        <v>45358</v>
      </c>
      <c r="Q46" s="307">
        <v>630</v>
      </c>
      <c r="R46" s="304">
        <v>45421</v>
      </c>
      <c r="S46" s="304">
        <v>45422</v>
      </c>
      <c r="T46" s="1"/>
    </row>
    <row r="47" spans="1:20" ht="15" hidden="1" customHeight="1" x14ac:dyDescent="0.25">
      <c r="A47" s="51" t="s">
        <v>209</v>
      </c>
      <c r="B47" s="312"/>
      <c r="C47" s="339"/>
      <c r="D47" s="312"/>
      <c r="E47" s="334"/>
      <c r="F47" s="304"/>
      <c r="G47" s="312"/>
      <c r="H47" s="355"/>
      <c r="I47" s="335"/>
      <c r="J47" s="335"/>
      <c r="K47" s="336"/>
      <c r="L47" s="341"/>
      <c r="M47" s="36">
        <v>406.71</v>
      </c>
      <c r="N47" s="16" t="s">
        <v>199</v>
      </c>
      <c r="O47" s="16" t="s">
        <v>203</v>
      </c>
      <c r="P47" s="20">
        <v>45369</v>
      </c>
      <c r="Q47" s="307"/>
      <c r="R47" s="312"/>
      <c r="S47" s="312"/>
      <c r="T47" s="1"/>
    </row>
    <row r="48" spans="1:20" ht="15" hidden="1" customHeight="1" x14ac:dyDescent="0.25">
      <c r="A48" s="51" t="s">
        <v>209</v>
      </c>
      <c r="B48" s="312"/>
      <c r="C48" s="339"/>
      <c r="D48" s="312"/>
      <c r="E48" s="334"/>
      <c r="F48" s="304"/>
      <c r="G48" s="312"/>
      <c r="H48" s="355"/>
      <c r="I48" s="335"/>
      <c r="J48" s="335"/>
      <c r="K48" s="336"/>
      <c r="L48" s="341"/>
      <c r="M48" s="36">
        <v>406.71</v>
      </c>
      <c r="N48" s="16" t="s">
        <v>199</v>
      </c>
      <c r="O48" s="16" t="s">
        <v>203</v>
      </c>
      <c r="P48" s="20">
        <v>45377</v>
      </c>
      <c r="Q48" s="307"/>
      <c r="R48" s="312"/>
      <c r="S48" s="312"/>
      <c r="T48" s="1"/>
    </row>
    <row r="49" spans="1:20" ht="15" customHeight="1" x14ac:dyDescent="0.25">
      <c r="A49" s="51" t="s">
        <v>209</v>
      </c>
      <c r="B49" s="17">
        <v>20519163285</v>
      </c>
      <c r="C49" s="50" t="s">
        <v>6</v>
      </c>
      <c r="D49" s="17"/>
      <c r="E49" s="19" t="s">
        <v>54</v>
      </c>
      <c r="F49" s="20">
        <v>45344</v>
      </c>
      <c r="G49" s="165">
        <v>3.7970000000000002</v>
      </c>
      <c r="H49" s="28">
        <v>2227</v>
      </c>
      <c r="I49" s="30">
        <f t="shared" si="8"/>
        <v>400.85999999999996</v>
      </c>
      <c r="J49" s="30">
        <f t="shared" si="9"/>
        <v>2627.86</v>
      </c>
      <c r="K49" s="77">
        <f t="shared" si="10"/>
        <v>2312.5168000000003</v>
      </c>
      <c r="L49" s="76">
        <f t="shared" si="11"/>
        <v>1197.3581304000002</v>
      </c>
      <c r="M49" s="36">
        <v>2312.52</v>
      </c>
      <c r="N49" s="17" t="s">
        <v>199</v>
      </c>
      <c r="O49" s="16" t="s">
        <v>203</v>
      </c>
      <c r="P49" s="20">
        <v>45429</v>
      </c>
      <c r="Q49" s="36">
        <v>1197</v>
      </c>
      <c r="R49" s="20">
        <v>45420</v>
      </c>
      <c r="S49" s="20">
        <v>45422</v>
      </c>
      <c r="T49" s="1"/>
    </row>
    <row r="50" spans="1:20" ht="15" hidden="1" customHeight="1" x14ac:dyDescent="0.25">
      <c r="A50" s="51" t="s">
        <v>209</v>
      </c>
      <c r="B50" s="17">
        <v>20609643863</v>
      </c>
      <c r="C50" s="18" t="s">
        <v>56</v>
      </c>
      <c r="D50" s="17"/>
      <c r="E50" s="19" t="s">
        <v>55</v>
      </c>
      <c r="F50" s="20">
        <v>45345</v>
      </c>
      <c r="G50" s="16">
        <v>3.8069999999999999</v>
      </c>
      <c r="H50" s="28">
        <v>1575</v>
      </c>
      <c r="I50" s="30">
        <f t="shared" si="8"/>
        <v>283.5</v>
      </c>
      <c r="J50" s="30">
        <f t="shared" si="9"/>
        <v>1858.5</v>
      </c>
      <c r="K50" s="77">
        <f t="shared" si="10"/>
        <v>1635.48</v>
      </c>
      <c r="L50" s="76">
        <f t="shared" si="11"/>
        <v>849.03713999999991</v>
      </c>
      <c r="M50" s="36">
        <v>1635.48</v>
      </c>
      <c r="N50" s="16" t="s">
        <v>199</v>
      </c>
      <c r="O50" s="16" t="s">
        <v>203</v>
      </c>
      <c r="P50" s="20">
        <v>45422</v>
      </c>
      <c r="Q50" s="36">
        <v>850</v>
      </c>
      <c r="R50" s="20">
        <v>45387</v>
      </c>
      <c r="S50" s="20">
        <v>45391</v>
      </c>
      <c r="T50" s="1"/>
    </row>
    <row r="51" spans="1:20" ht="15" hidden="1" customHeight="1" x14ac:dyDescent="0.25">
      <c r="A51" s="51" t="s">
        <v>209</v>
      </c>
      <c r="B51" s="17">
        <v>20102102321</v>
      </c>
      <c r="C51" s="18" t="s">
        <v>241</v>
      </c>
      <c r="D51" s="17"/>
      <c r="E51" s="19" t="s">
        <v>57</v>
      </c>
      <c r="F51" s="20">
        <v>45348</v>
      </c>
      <c r="G51" s="16" t="s">
        <v>210</v>
      </c>
      <c r="H51" s="36">
        <v>51431.040000000001</v>
      </c>
      <c r="I51" s="157">
        <f t="shared" si="8"/>
        <v>9257.5871999999999</v>
      </c>
      <c r="J51" s="157">
        <f t="shared" si="9"/>
        <v>60688.627200000003</v>
      </c>
      <c r="K51" s="195">
        <f t="shared" si="10"/>
        <v>53405.991936000006</v>
      </c>
      <c r="L51" s="76">
        <f>+(J51*12%)</f>
        <v>7282.6352640000005</v>
      </c>
      <c r="M51" s="36">
        <v>53405.73</v>
      </c>
      <c r="N51" s="16" t="s">
        <v>199</v>
      </c>
      <c r="O51" s="16" t="s">
        <v>203</v>
      </c>
      <c r="P51" s="20">
        <v>45377</v>
      </c>
      <c r="Q51" s="36">
        <v>7283</v>
      </c>
      <c r="R51" s="20">
        <v>45358</v>
      </c>
      <c r="S51" s="20">
        <v>45359</v>
      </c>
      <c r="T51" s="1"/>
    </row>
    <row r="52" spans="1:20" ht="15" hidden="1" customHeight="1" x14ac:dyDescent="0.25">
      <c r="A52" s="51" t="s">
        <v>209</v>
      </c>
      <c r="B52" s="312">
        <v>20102102321</v>
      </c>
      <c r="C52" s="339" t="s">
        <v>241</v>
      </c>
      <c r="D52" s="312"/>
      <c r="E52" s="334" t="s">
        <v>58</v>
      </c>
      <c r="F52" s="304">
        <v>45349</v>
      </c>
      <c r="G52" s="312">
        <v>3.8029999999999999</v>
      </c>
      <c r="H52" s="307">
        <v>9558</v>
      </c>
      <c r="I52" s="307">
        <f t="shared" si="8"/>
        <v>1720.4399999999998</v>
      </c>
      <c r="J52" s="307">
        <f t="shared" si="9"/>
        <v>11278.44</v>
      </c>
      <c r="K52" s="356">
        <f t="shared" si="10"/>
        <v>9925.0272000000004</v>
      </c>
      <c r="L52" s="341">
        <f t="shared" si="11"/>
        <v>5147.0288784000004</v>
      </c>
      <c r="M52" s="36">
        <v>1000</v>
      </c>
      <c r="N52" s="16" t="s">
        <v>199</v>
      </c>
      <c r="O52" s="16" t="s">
        <v>200</v>
      </c>
      <c r="P52" s="20">
        <v>45377</v>
      </c>
      <c r="Q52" s="307">
        <v>5147</v>
      </c>
      <c r="R52" s="304">
        <v>45358</v>
      </c>
      <c r="S52" s="304">
        <v>45359</v>
      </c>
      <c r="T52" s="1"/>
    </row>
    <row r="53" spans="1:20" ht="15" hidden="1" customHeight="1" x14ac:dyDescent="0.25">
      <c r="A53" s="51" t="s">
        <v>209</v>
      </c>
      <c r="B53" s="312"/>
      <c r="C53" s="339"/>
      <c r="D53" s="312"/>
      <c r="E53" s="334"/>
      <c r="F53" s="304"/>
      <c r="G53" s="312"/>
      <c r="H53" s="307"/>
      <c r="I53" s="307"/>
      <c r="J53" s="307"/>
      <c r="K53" s="356"/>
      <c r="L53" s="341"/>
      <c r="M53" s="36">
        <v>8925.0300000000007</v>
      </c>
      <c r="N53" s="16" t="s">
        <v>199</v>
      </c>
      <c r="O53" s="16" t="s">
        <v>200</v>
      </c>
      <c r="P53" s="20">
        <v>45377</v>
      </c>
      <c r="Q53" s="307"/>
      <c r="R53" s="304"/>
      <c r="S53" s="304"/>
      <c r="T53" s="1"/>
    </row>
    <row r="54" spans="1:20" ht="15" hidden="1" customHeight="1" x14ac:dyDescent="0.25">
      <c r="A54" s="51" t="s">
        <v>209</v>
      </c>
      <c r="B54" s="16">
        <v>20104888934</v>
      </c>
      <c r="C54" s="18" t="s">
        <v>60</v>
      </c>
      <c r="D54" s="17"/>
      <c r="E54" s="19" t="s">
        <v>59</v>
      </c>
      <c r="F54" s="20">
        <v>45349</v>
      </c>
      <c r="G54" s="16" t="s">
        <v>210</v>
      </c>
      <c r="H54" s="29">
        <v>22010</v>
      </c>
      <c r="I54" s="29">
        <f t="shared" si="8"/>
        <v>3961.7999999999997</v>
      </c>
      <c r="J54" s="29">
        <f t="shared" si="9"/>
        <v>25971.8</v>
      </c>
      <c r="K54" s="83">
        <f t="shared" si="10"/>
        <v>22855.184000000001</v>
      </c>
      <c r="L54" s="76">
        <f>+(J54*12%)</f>
        <v>3116.616</v>
      </c>
      <c r="M54" s="55">
        <v>22854.799999999999</v>
      </c>
      <c r="N54" s="16" t="s">
        <v>199</v>
      </c>
      <c r="O54" s="16" t="s">
        <v>203</v>
      </c>
      <c r="P54" s="20">
        <v>45369</v>
      </c>
      <c r="Q54" s="36">
        <v>3117</v>
      </c>
      <c r="R54" s="20">
        <v>45369</v>
      </c>
      <c r="S54" s="20">
        <v>45370</v>
      </c>
      <c r="T54" s="1"/>
    </row>
    <row r="55" spans="1:20" ht="15" hidden="1" customHeight="1" x14ac:dyDescent="0.25">
      <c r="A55" s="51" t="s">
        <v>209</v>
      </c>
      <c r="B55" s="17">
        <v>20518805950</v>
      </c>
      <c r="C55" s="18" t="s">
        <v>62</v>
      </c>
      <c r="D55" s="17"/>
      <c r="E55" s="19" t="s">
        <v>61</v>
      </c>
      <c r="F55" s="20">
        <v>45349</v>
      </c>
      <c r="G55" s="16">
        <v>3.8029999999999999</v>
      </c>
      <c r="H55" s="29">
        <v>10575</v>
      </c>
      <c r="I55" s="29">
        <f t="shared" si="8"/>
        <v>1903.5</v>
      </c>
      <c r="J55" s="29">
        <f t="shared" si="9"/>
        <v>12478.5</v>
      </c>
      <c r="K55" s="83">
        <f t="shared" si="10"/>
        <v>10981.08</v>
      </c>
      <c r="L55" s="76">
        <f t="shared" si="11"/>
        <v>5694.688259999999</v>
      </c>
      <c r="M55" s="36">
        <v>12478.5</v>
      </c>
      <c r="N55" s="16" t="s">
        <v>199</v>
      </c>
      <c r="O55" s="16" t="s">
        <v>200</v>
      </c>
      <c r="P55" s="20">
        <v>45407</v>
      </c>
      <c r="Q55" s="36">
        <v>5695</v>
      </c>
      <c r="R55" s="20">
        <v>45420</v>
      </c>
      <c r="S55" s="20">
        <v>45421</v>
      </c>
      <c r="T55" s="1"/>
    </row>
    <row r="56" spans="1:20" ht="15" customHeight="1" x14ac:dyDescent="0.25">
      <c r="A56" s="51" t="s">
        <v>209</v>
      </c>
      <c r="B56" s="17">
        <v>20519163285</v>
      </c>
      <c r="C56" s="18" t="s">
        <v>6</v>
      </c>
      <c r="D56" s="17"/>
      <c r="E56" s="19" t="s">
        <v>63</v>
      </c>
      <c r="F56" s="20">
        <v>45349</v>
      </c>
      <c r="G56" s="165">
        <v>3.8029999999999999</v>
      </c>
      <c r="H56" s="29">
        <v>4306.66</v>
      </c>
      <c r="I56" s="29">
        <f t="shared" si="8"/>
        <v>775.19879999999989</v>
      </c>
      <c r="J56" s="29">
        <f t="shared" si="9"/>
        <v>5081.8588</v>
      </c>
      <c r="K56" s="83">
        <f t="shared" si="10"/>
        <v>4472.0357439999998</v>
      </c>
      <c r="L56" s="76">
        <f>+(J56*12%)*G56</f>
        <v>2319.1570819679996</v>
      </c>
      <c r="M56" s="36">
        <v>4472.04</v>
      </c>
      <c r="N56" s="17" t="s">
        <v>199</v>
      </c>
      <c r="O56" s="16" t="s">
        <v>203</v>
      </c>
      <c r="P56" s="20">
        <v>45440</v>
      </c>
      <c r="Q56" s="59">
        <v>2319</v>
      </c>
      <c r="R56" s="20">
        <v>45420</v>
      </c>
      <c r="S56" s="20">
        <v>45422</v>
      </c>
      <c r="T56" s="1"/>
    </row>
    <row r="57" spans="1:20" ht="15" hidden="1" customHeight="1" x14ac:dyDescent="0.25">
      <c r="A57" s="51" t="s">
        <v>209</v>
      </c>
      <c r="B57" s="16">
        <v>20100049008</v>
      </c>
      <c r="C57" s="18" t="s">
        <v>10</v>
      </c>
      <c r="D57" s="17"/>
      <c r="E57" s="19" t="s">
        <v>64</v>
      </c>
      <c r="F57" s="20">
        <v>45349</v>
      </c>
      <c r="G57" s="35" t="s">
        <v>210</v>
      </c>
      <c r="H57" s="29">
        <v>5392.77</v>
      </c>
      <c r="I57" s="29">
        <f t="shared" si="8"/>
        <v>970.69860000000006</v>
      </c>
      <c r="J57" s="29">
        <f t="shared" si="9"/>
        <v>6363.4686000000002</v>
      </c>
      <c r="K57" s="83">
        <f t="shared" si="10"/>
        <v>5599.8523679999998</v>
      </c>
      <c r="L57" s="76">
        <f t="shared" ref="L57:L61" si="12">+(J57*12%)</f>
        <v>763.61623199999997</v>
      </c>
      <c r="M57" s="36">
        <v>5599.47</v>
      </c>
      <c r="N57" s="16" t="s">
        <v>199</v>
      </c>
      <c r="O57" s="16" t="s">
        <v>203</v>
      </c>
      <c r="P57" s="20">
        <v>45362</v>
      </c>
      <c r="Q57" s="36">
        <v>764</v>
      </c>
      <c r="R57" s="20">
        <v>45351</v>
      </c>
      <c r="S57" s="56">
        <v>45352</v>
      </c>
      <c r="T57" s="1"/>
    </row>
    <row r="58" spans="1:20" ht="15" hidden="1" customHeight="1" x14ac:dyDescent="0.25">
      <c r="A58" s="51" t="s">
        <v>209</v>
      </c>
      <c r="B58" s="16">
        <v>20100049008</v>
      </c>
      <c r="C58" s="18" t="s">
        <v>10</v>
      </c>
      <c r="D58" s="17"/>
      <c r="E58" s="19" t="s">
        <v>65</v>
      </c>
      <c r="F58" s="20">
        <v>45349</v>
      </c>
      <c r="G58" s="16">
        <v>3.8029999999999999</v>
      </c>
      <c r="H58" s="29">
        <v>222.57</v>
      </c>
      <c r="I58" s="29">
        <f t="shared" si="8"/>
        <v>40.062599999999996</v>
      </c>
      <c r="J58" s="29">
        <f t="shared" si="9"/>
        <v>262.63259999999997</v>
      </c>
      <c r="K58" s="83">
        <f t="shared" si="10"/>
        <v>231.11668799999998</v>
      </c>
      <c r="L58" s="76">
        <f>+(J58*12%)*G58</f>
        <v>119.85501333599998</v>
      </c>
      <c r="M58" s="36">
        <v>231.08</v>
      </c>
      <c r="N58" s="16" t="s">
        <v>199</v>
      </c>
      <c r="O58" s="16" t="s">
        <v>203</v>
      </c>
      <c r="P58" s="20">
        <v>45362</v>
      </c>
      <c r="Q58" s="36">
        <v>120</v>
      </c>
      <c r="R58" s="20">
        <v>45352</v>
      </c>
      <c r="S58" s="20">
        <v>45355</v>
      </c>
      <c r="T58" s="1"/>
    </row>
    <row r="59" spans="1:20" ht="15" hidden="1" customHeight="1" x14ac:dyDescent="0.25">
      <c r="A59" s="51" t="s">
        <v>209</v>
      </c>
      <c r="B59" s="16">
        <v>20100049008</v>
      </c>
      <c r="C59" s="18" t="s">
        <v>10</v>
      </c>
      <c r="D59" s="17"/>
      <c r="E59" s="19" t="s">
        <v>66</v>
      </c>
      <c r="F59" s="20">
        <v>45349</v>
      </c>
      <c r="G59" s="16">
        <v>3.8029999999999999</v>
      </c>
      <c r="H59" s="29">
        <v>1545.9</v>
      </c>
      <c r="I59" s="29">
        <f t="shared" si="8"/>
        <v>278.262</v>
      </c>
      <c r="J59" s="29">
        <f t="shared" si="9"/>
        <v>1824.162</v>
      </c>
      <c r="K59" s="83">
        <f t="shared" si="10"/>
        <v>1605.2625600000001</v>
      </c>
      <c r="L59" s="76">
        <f>+(J59*12%)*G59</f>
        <v>832.47457032</v>
      </c>
      <c r="M59" s="36">
        <v>1605.39</v>
      </c>
      <c r="N59" s="16" t="s">
        <v>199</v>
      </c>
      <c r="O59" s="16" t="s">
        <v>203</v>
      </c>
      <c r="P59" s="20">
        <v>45362</v>
      </c>
      <c r="Q59" s="36">
        <v>832</v>
      </c>
      <c r="R59" s="20">
        <v>45352</v>
      </c>
      <c r="S59" s="20">
        <v>45355</v>
      </c>
      <c r="T59" s="1"/>
    </row>
    <row r="60" spans="1:20" hidden="1" x14ac:dyDescent="0.25">
      <c r="A60" s="51" t="s">
        <v>209</v>
      </c>
      <c r="B60" s="16">
        <v>20250406941</v>
      </c>
      <c r="C60" s="18" t="s">
        <v>242</v>
      </c>
      <c r="D60" s="17"/>
      <c r="E60" s="19" t="s">
        <v>67</v>
      </c>
      <c r="F60" s="20">
        <v>45351</v>
      </c>
      <c r="G60" s="16">
        <v>3.7970000000000002</v>
      </c>
      <c r="H60" s="29">
        <v>17470</v>
      </c>
      <c r="I60" s="29">
        <f t="shared" si="8"/>
        <v>3144.6</v>
      </c>
      <c r="J60" s="29">
        <f t="shared" si="9"/>
        <v>20614.599999999999</v>
      </c>
      <c r="K60" s="83">
        <f t="shared" si="10"/>
        <v>18140.847999999998</v>
      </c>
      <c r="L60" s="76">
        <f>+(J60*12%)*G60</f>
        <v>9392.8363439999994</v>
      </c>
      <c r="M60" s="36">
        <v>18140.849999999999</v>
      </c>
      <c r="N60" s="16" t="s">
        <v>199</v>
      </c>
      <c r="O60" s="16" t="s">
        <v>200</v>
      </c>
      <c r="P60" s="20">
        <v>45377</v>
      </c>
      <c r="Q60" s="36">
        <v>9393</v>
      </c>
      <c r="R60" s="20">
        <v>45387</v>
      </c>
      <c r="S60" s="20">
        <v>45390</v>
      </c>
      <c r="T60" s="1"/>
    </row>
    <row r="61" spans="1:20" ht="15" hidden="1" customHeight="1" x14ac:dyDescent="0.25">
      <c r="A61" s="51" t="s">
        <v>209</v>
      </c>
      <c r="B61" s="17">
        <v>20382350368</v>
      </c>
      <c r="C61" s="50" t="s">
        <v>51</v>
      </c>
      <c r="D61" s="17"/>
      <c r="E61" s="19" t="s">
        <v>68</v>
      </c>
      <c r="F61" s="20">
        <v>45351</v>
      </c>
      <c r="G61" s="35" t="s">
        <v>210</v>
      </c>
      <c r="H61" s="29">
        <v>1097.08</v>
      </c>
      <c r="I61" s="29">
        <f t="shared" si="8"/>
        <v>197.47439999999997</v>
      </c>
      <c r="J61" s="29">
        <f t="shared" si="9"/>
        <v>1294.5544</v>
      </c>
      <c r="K61" s="83">
        <f t="shared" si="10"/>
        <v>1139.207872</v>
      </c>
      <c r="L61" s="76">
        <f t="shared" si="12"/>
        <v>155.34652800000001</v>
      </c>
      <c r="M61" s="36">
        <v>1139.2</v>
      </c>
      <c r="N61" s="16" t="s">
        <v>199</v>
      </c>
      <c r="O61" s="16" t="s">
        <v>203</v>
      </c>
      <c r="P61" s="20">
        <v>45365</v>
      </c>
      <c r="Q61" s="36">
        <v>155</v>
      </c>
      <c r="R61" s="20">
        <v>45342</v>
      </c>
      <c r="S61" s="56">
        <v>45343</v>
      </c>
      <c r="T61" s="1"/>
    </row>
    <row r="62" spans="1:20" ht="15" hidden="1" customHeight="1" x14ac:dyDescent="0.25">
      <c r="A62" s="51" t="s">
        <v>209</v>
      </c>
      <c r="B62" s="17">
        <v>10079611773</v>
      </c>
      <c r="C62" s="18" t="s">
        <v>70</v>
      </c>
      <c r="D62" s="17"/>
      <c r="E62" s="19" t="s">
        <v>69</v>
      </c>
      <c r="F62" s="20">
        <v>45351</v>
      </c>
      <c r="G62" s="16">
        <v>3.7970000000000002</v>
      </c>
      <c r="H62" s="29">
        <v>1900</v>
      </c>
      <c r="I62" s="29">
        <f t="shared" si="8"/>
        <v>342</v>
      </c>
      <c r="J62" s="29">
        <f t="shared" si="9"/>
        <v>2242</v>
      </c>
      <c r="K62" s="83">
        <f t="shared" si="10"/>
        <v>1972.96</v>
      </c>
      <c r="L62" s="76">
        <f>+(J62*12%)*G62</f>
        <v>1021.5448799999999</v>
      </c>
      <c r="M62" s="36">
        <v>1972.96</v>
      </c>
      <c r="N62" s="16" t="s">
        <v>199</v>
      </c>
      <c r="O62" s="16" t="s">
        <v>203</v>
      </c>
      <c r="P62" s="20">
        <v>45352</v>
      </c>
      <c r="Q62" s="36">
        <v>1022</v>
      </c>
      <c r="R62" s="20">
        <v>45352</v>
      </c>
      <c r="S62" s="20">
        <v>45352</v>
      </c>
      <c r="T62" s="1"/>
    </row>
    <row r="63" spans="1:20" ht="15" hidden="1" customHeight="1" x14ac:dyDescent="0.25">
      <c r="A63" s="51" t="s">
        <v>217</v>
      </c>
      <c r="B63" s="49">
        <v>20100118760</v>
      </c>
      <c r="C63" s="50" t="s">
        <v>48</v>
      </c>
      <c r="D63" s="1"/>
      <c r="E63" s="19" t="s">
        <v>71</v>
      </c>
      <c r="F63" s="6">
        <v>45352</v>
      </c>
      <c r="G63" s="51">
        <v>3.782</v>
      </c>
      <c r="H63" s="25">
        <v>16100</v>
      </c>
      <c r="I63" s="26">
        <f>+H63*0.18</f>
        <v>2898</v>
      </c>
      <c r="J63" s="26">
        <f>+H63+I63</f>
        <v>18998</v>
      </c>
      <c r="K63" s="27">
        <f>+J63-(J63*12%)</f>
        <v>16718.240000000002</v>
      </c>
      <c r="L63" s="27">
        <f>+(J63*12%)*G63</f>
        <v>8622.0523199999989</v>
      </c>
      <c r="M63" s="30">
        <v>16718.240000000002</v>
      </c>
      <c r="N63" s="3" t="s">
        <v>199</v>
      </c>
      <c r="O63" s="3" t="s">
        <v>203</v>
      </c>
      <c r="P63" s="6">
        <v>45433</v>
      </c>
      <c r="Q63" s="36">
        <v>8622</v>
      </c>
      <c r="R63" s="20">
        <v>45387</v>
      </c>
      <c r="S63" s="20">
        <v>45390</v>
      </c>
      <c r="T63" s="1"/>
    </row>
    <row r="64" spans="1:20" ht="15" hidden="1" customHeight="1" x14ac:dyDescent="0.25">
      <c r="A64" s="51" t="s">
        <v>217</v>
      </c>
      <c r="B64" s="49">
        <v>20100118760</v>
      </c>
      <c r="C64" s="50" t="s">
        <v>48</v>
      </c>
      <c r="D64" s="1"/>
      <c r="E64" s="19" t="s">
        <v>72</v>
      </c>
      <c r="F64" s="6">
        <v>45352</v>
      </c>
      <c r="G64" s="51">
        <v>3.782</v>
      </c>
      <c r="H64" s="25">
        <v>30800</v>
      </c>
      <c r="I64" s="26">
        <f>+H64*0.18</f>
        <v>5544</v>
      </c>
      <c r="J64" s="26">
        <f>+H64+I64</f>
        <v>36344</v>
      </c>
      <c r="K64" s="27">
        <f>+J64-(J64*12%)</f>
        <v>31982.720000000001</v>
      </c>
      <c r="L64" s="27">
        <f t="shared" ref="L64:L74" si="13">+(J64*12%)*G64</f>
        <v>16494.360959999998</v>
      </c>
      <c r="M64" s="30">
        <v>31982.720000000001</v>
      </c>
      <c r="N64" s="3" t="s">
        <v>199</v>
      </c>
      <c r="O64" s="3" t="s">
        <v>203</v>
      </c>
      <c r="P64" s="6">
        <v>45433</v>
      </c>
      <c r="Q64" s="36">
        <v>16494</v>
      </c>
      <c r="R64" s="20">
        <v>45387</v>
      </c>
      <c r="S64" s="20">
        <v>45390</v>
      </c>
      <c r="T64" s="1"/>
    </row>
    <row r="65" spans="1:20" ht="15" hidden="1" customHeight="1" x14ac:dyDescent="0.25">
      <c r="A65" s="51" t="s">
        <v>217</v>
      </c>
      <c r="B65" s="23">
        <v>20556626490</v>
      </c>
      <c r="C65" s="162" t="s">
        <v>46</v>
      </c>
      <c r="D65" s="8"/>
      <c r="E65" s="22" t="s">
        <v>73</v>
      </c>
      <c r="F65" s="14">
        <v>45352</v>
      </c>
      <c r="G65" s="7">
        <v>3.782</v>
      </c>
      <c r="H65" s="37">
        <v>209</v>
      </c>
      <c r="I65" s="38">
        <f t="shared" ref="I65:I79" si="14">+H65*0.18</f>
        <v>37.619999999999997</v>
      </c>
      <c r="J65" s="38">
        <f t="shared" ref="J65:J79" si="15">+H65+I65</f>
        <v>246.62</v>
      </c>
      <c r="K65" s="42">
        <f t="shared" ref="K65:K74" si="16">+J65-(J65*12%)</f>
        <v>217.0256</v>
      </c>
      <c r="L65" s="42">
        <f t="shared" si="13"/>
        <v>111.9260208</v>
      </c>
      <c r="M65" s="340" t="s">
        <v>219</v>
      </c>
      <c r="N65" s="340"/>
      <c r="O65" s="340"/>
      <c r="P65" s="340"/>
      <c r="Q65" s="340"/>
      <c r="R65" s="340"/>
      <c r="S65" s="3"/>
      <c r="T65" s="1"/>
    </row>
    <row r="66" spans="1:20" ht="15" hidden="1" customHeight="1" x14ac:dyDescent="0.25">
      <c r="A66" s="51" t="s">
        <v>217</v>
      </c>
      <c r="B66" s="23">
        <v>20556626490</v>
      </c>
      <c r="C66" s="162" t="s">
        <v>46</v>
      </c>
      <c r="D66" s="8"/>
      <c r="E66" s="22" t="s">
        <v>74</v>
      </c>
      <c r="F66" s="14">
        <v>45352</v>
      </c>
      <c r="G66" s="7">
        <v>3.782</v>
      </c>
      <c r="H66" s="37">
        <v>203.65</v>
      </c>
      <c r="I66" s="38">
        <f t="shared" si="14"/>
        <v>36.656999999999996</v>
      </c>
      <c r="J66" s="38">
        <f t="shared" si="15"/>
        <v>240.30700000000002</v>
      </c>
      <c r="K66" s="42">
        <f t="shared" si="16"/>
        <v>211.47016000000002</v>
      </c>
      <c r="L66" s="42">
        <f t="shared" si="13"/>
        <v>109.06092888000001</v>
      </c>
      <c r="M66" s="340" t="s">
        <v>220</v>
      </c>
      <c r="N66" s="340"/>
      <c r="O66" s="340"/>
      <c r="P66" s="340"/>
      <c r="Q66" s="340"/>
      <c r="R66" s="340"/>
      <c r="S66" s="3"/>
      <c r="T66" s="1"/>
    </row>
    <row r="67" spans="1:20" ht="15" hidden="1" customHeight="1" x14ac:dyDescent="0.25">
      <c r="A67" s="51" t="s">
        <v>217</v>
      </c>
      <c r="B67" s="23">
        <v>20556626490</v>
      </c>
      <c r="C67" s="162" t="s">
        <v>46</v>
      </c>
      <c r="D67" s="8"/>
      <c r="E67" s="22" t="s">
        <v>75</v>
      </c>
      <c r="F67" s="14">
        <v>45352</v>
      </c>
      <c r="G67" s="7">
        <v>3.782</v>
      </c>
      <c r="H67" s="37">
        <v>110.82</v>
      </c>
      <c r="I67" s="38">
        <f t="shared" si="14"/>
        <v>19.947599999999998</v>
      </c>
      <c r="J67" s="38">
        <f t="shared" si="15"/>
        <v>130.76759999999999</v>
      </c>
      <c r="K67" s="89"/>
      <c r="L67" s="89"/>
      <c r="M67" s="340" t="s">
        <v>221</v>
      </c>
      <c r="N67" s="340"/>
      <c r="O67" s="340"/>
      <c r="P67" s="340"/>
      <c r="Q67" s="340"/>
      <c r="R67" s="340"/>
      <c r="S67" s="3"/>
      <c r="T67" s="1"/>
    </row>
    <row r="68" spans="1:20" ht="15" hidden="1" customHeight="1" x14ac:dyDescent="0.25">
      <c r="A68" s="51" t="s">
        <v>217</v>
      </c>
      <c r="B68" s="23">
        <v>20556626490</v>
      </c>
      <c r="C68" s="162" t="s">
        <v>46</v>
      </c>
      <c r="D68" s="8"/>
      <c r="E68" s="22" t="s">
        <v>76</v>
      </c>
      <c r="F68" s="14">
        <v>45352</v>
      </c>
      <c r="G68" s="7">
        <v>3.782</v>
      </c>
      <c r="H68" s="37">
        <v>108.33</v>
      </c>
      <c r="I68" s="38">
        <f t="shared" si="14"/>
        <v>19.499399999999998</v>
      </c>
      <c r="J68" s="38">
        <f t="shared" si="15"/>
        <v>127.82939999999999</v>
      </c>
      <c r="K68" s="89"/>
      <c r="L68" s="89"/>
      <c r="M68" s="340" t="s">
        <v>222</v>
      </c>
      <c r="N68" s="340"/>
      <c r="O68" s="340"/>
      <c r="P68" s="340"/>
      <c r="Q68" s="340"/>
      <c r="R68" s="340"/>
      <c r="S68" s="3"/>
      <c r="T68" s="1"/>
    </row>
    <row r="69" spans="1:20" ht="15" hidden="1" customHeight="1" x14ac:dyDescent="0.25">
      <c r="A69" s="51" t="s">
        <v>217</v>
      </c>
      <c r="B69" s="23">
        <v>20556626490</v>
      </c>
      <c r="C69" s="162" t="s">
        <v>46</v>
      </c>
      <c r="D69" s="8"/>
      <c r="E69" s="22" t="s">
        <v>77</v>
      </c>
      <c r="F69" s="14">
        <v>45352</v>
      </c>
      <c r="G69" s="7">
        <v>3.782</v>
      </c>
      <c r="H69" s="37">
        <v>101.67</v>
      </c>
      <c r="I69" s="38">
        <f t="shared" si="14"/>
        <v>18.300599999999999</v>
      </c>
      <c r="J69" s="38">
        <f t="shared" si="15"/>
        <v>119.9706</v>
      </c>
      <c r="K69" s="89"/>
      <c r="L69" s="89"/>
      <c r="M69" s="340" t="s">
        <v>223</v>
      </c>
      <c r="N69" s="340"/>
      <c r="O69" s="340"/>
      <c r="P69" s="340"/>
      <c r="Q69" s="340"/>
      <c r="R69" s="340"/>
      <c r="S69" s="3"/>
      <c r="T69" s="1"/>
    </row>
    <row r="70" spans="1:20" ht="15" hidden="1" customHeight="1" x14ac:dyDescent="0.25">
      <c r="A70" s="51" t="s">
        <v>217</v>
      </c>
      <c r="B70" s="23">
        <v>20556626490</v>
      </c>
      <c r="C70" s="162" t="s">
        <v>46</v>
      </c>
      <c r="D70" s="8"/>
      <c r="E70" s="22" t="s">
        <v>78</v>
      </c>
      <c r="F70" s="14">
        <v>45352</v>
      </c>
      <c r="G70" s="7">
        <v>3.782</v>
      </c>
      <c r="H70" s="37">
        <v>22.5</v>
      </c>
      <c r="I70" s="38">
        <f t="shared" si="14"/>
        <v>4.05</v>
      </c>
      <c r="J70" s="38">
        <f t="shared" si="15"/>
        <v>26.55</v>
      </c>
      <c r="K70" s="89"/>
      <c r="L70" s="89"/>
      <c r="M70" s="340" t="s">
        <v>224</v>
      </c>
      <c r="N70" s="340"/>
      <c r="O70" s="340"/>
      <c r="P70" s="340"/>
      <c r="Q70" s="340"/>
      <c r="R70" s="340"/>
      <c r="S70" s="3"/>
      <c r="T70" s="1"/>
    </row>
    <row r="71" spans="1:20" ht="15" hidden="1" customHeight="1" x14ac:dyDescent="0.25">
      <c r="A71" s="51" t="s">
        <v>217</v>
      </c>
      <c r="B71" s="17">
        <v>20518805950</v>
      </c>
      <c r="C71" s="18" t="s">
        <v>62</v>
      </c>
      <c r="D71" s="1"/>
      <c r="E71" s="19" t="s">
        <v>79</v>
      </c>
      <c r="F71" s="6">
        <v>45355</v>
      </c>
      <c r="G71" s="3">
        <v>3.7730000000000001</v>
      </c>
      <c r="H71" s="25">
        <v>9400</v>
      </c>
      <c r="I71" s="26">
        <f t="shared" si="14"/>
        <v>1692</v>
      </c>
      <c r="J71" s="26">
        <f t="shared" si="15"/>
        <v>11092</v>
      </c>
      <c r="K71" s="27">
        <f t="shared" si="16"/>
        <v>9760.9599999999991</v>
      </c>
      <c r="L71" s="27">
        <f t="shared" si="13"/>
        <v>5022.0139200000003</v>
      </c>
      <c r="M71" s="36">
        <v>11092</v>
      </c>
      <c r="N71" s="16" t="s">
        <v>199</v>
      </c>
      <c r="O71" s="16" t="s">
        <v>200</v>
      </c>
      <c r="P71" s="20">
        <v>45418</v>
      </c>
      <c r="Q71" s="36">
        <v>5022</v>
      </c>
      <c r="R71" s="20">
        <v>45420</v>
      </c>
      <c r="S71" s="6">
        <v>45421</v>
      </c>
      <c r="T71" s="1"/>
    </row>
    <row r="72" spans="1:20" ht="15" hidden="1" customHeight="1" x14ac:dyDescent="0.25">
      <c r="A72" s="51" t="s">
        <v>217</v>
      </c>
      <c r="B72" s="17">
        <v>20504187587</v>
      </c>
      <c r="C72" s="18" t="s">
        <v>81</v>
      </c>
      <c r="D72" s="1"/>
      <c r="E72" s="19" t="s">
        <v>80</v>
      </c>
      <c r="F72" s="6">
        <v>45355</v>
      </c>
      <c r="G72" s="3">
        <v>3.7730000000000001</v>
      </c>
      <c r="H72" s="25">
        <v>1800</v>
      </c>
      <c r="I72" s="26">
        <f t="shared" si="14"/>
        <v>324</v>
      </c>
      <c r="J72" s="26">
        <f t="shared" si="15"/>
        <v>2124</v>
      </c>
      <c r="K72" s="27">
        <f t="shared" si="16"/>
        <v>1869.12</v>
      </c>
      <c r="L72" s="27">
        <f t="shared" si="13"/>
        <v>961.66224</v>
      </c>
      <c r="M72" s="30">
        <v>1869.12</v>
      </c>
      <c r="N72" s="3" t="s">
        <v>199</v>
      </c>
      <c r="O72" s="3" t="s">
        <v>203</v>
      </c>
      <c r="P72" s="6">
        <v>45436</v>
      </c>
      <c r="Q72" s="30">
        <v>962</v>
      </c>
      <c r="R72" s="6">
        <v>45373</v>
      </c>
      <c r="S72" s="6">
        <v>45376</v>
      </c>
      <c r="T72" s="1"/>
    </row>
    <row r="73" spans="1:20" ht="15" hidden="1" customHeight="1" x14ac:dyDescent="0.25">
      <c r="A73" s="51" t="s">
        <v>217</v>
      </c>
      <c r="B73" s="17">
        <v>20556626490</v>
      </c>
      <c r="C73" s="18" t="s">
        <v>46</v>
      </c>
      <c r="D73" s="1"/>
      <c r="E73" s="19" t="s">
        <v>82</v>
      </c>
      <c r="F73" s="6">
        <v>45358</v>
      </c>
      <c r="G73" s="51">
        <v>3.7360000000000002</v>
      </c>
      <c r="H73" s="52">
        <v>209</v>
      </c>
      <c r="I73" s="26">
        <f t="shared" si="14"/>
        <v>37.619999999999997</v>
      </c>
      <c r="J73" s="26">
        <f t="shared" si="15"/>
        <v>246.62</v>
      </c>
      <c r="K73" s="27">
        <f t="shared" si="16"/>
        <v>217.0256</v>
      </c>
      <c r="L73" s="27">
        <f t="shared" si="13"/>
        <v>110.56467840000001</v>
      </c>
      <c r="M73" s="29">
        <v>217.0256</v>
      </c>
      <c r="N73" s="3" t="s">
        <v>199</v>
      </c>
      <c r="O73" s="3" t="s">
        <v>200</v>
      </c>
      <c r="P73" s="6">
        <v>45387</v>
      </c>
      <c r="Q73" s="30">
        <v>111</v>
      </c>
      <c r="R73" s="6">
        <v>45373</v>
      </c>
      <c r="S73" s="6">
        <v>45376</v>
      </c>
      <c r="T73" s="1"/>
    </row>
    <row r="74" spans="1:20" ht="15" hidden="1" customHeight="1" x14ac:dyDescent="0.25">
      <c r="A74" s="51" t="s">
        <v>217</v>
      </c>
      <c r="B74" s="17">
        <v>20556626490</v>
      </c>
      <c r="C74" s="18" t="s">
        <v>46</v>
      </c>
      <c r="D74" s="1"/>
      <c r="E74" s="19" t="s">
        <v>83</v>
      </c>
      <c r="F74" s="6">
        <v>45358</v>
      </c>
      <c r="G74" s="51">
        <v>3.7360000000000002</v>
      </c>
      <c r="H74" s="52">
        <v>203.65</v>
      </c>
      <c r="I74" s="26">
        <f t="shared" si="14"/>
        <v>36.656999999999996</v>
      </c>
      <c r="J74" s="26">
        <f t="shared" si="15"/>
        <v>240.30700000000002</v>
      </c>
      <c r="K74" s="27">
        <f t="shared" si="16"/>
        <v>211.47016000000002</v>
      </c>
      <c r="L74" s="27">
        <f t="shared" si="13"/>
        <v>107.73443424000001</v>
      </c>
      <c r="M74" s="29">
        <v>211.47</v>
      </c>
      <c r="N74" s="3" t="s">
        <v>199</v>
      </c>
      <c r="O74" s="3" t="s">
        <v>200</v>
      </c>
      <c r="P74" s="6">
        <v>45387</v>
      </c>
      <c r="Q74" s="30">
        <v>108</v>
      </c>
      <c r="R74" s="6">
        <v>45373</v>
      </c>
      <c r="S74" s="6">
        <v>45376</v>
      </c>
      <c r="T74" s="1"/>
    </row>
    <row r="75" spans="1:20" ht="15" hidden="1" customHeight="1" x14ac:dyDescent="0.25">
      <c r="A75" s="51" t="s">
        <v>217</v>
      </c>
      <c r="B75" s="17">
        <v>20556626490</v>
      </c>
      <c r="C75" s="18" t="s">
        <v>46</v>
      </c>
      <c r="D75" s="1"/>
      <c r="E75" s="19" t="s">
        <v>84</v>
      </c>
      <c r="F75" s="6">
        <v>45358</v>
      </c>
      <c r="G75" s="51">
        <v>3.7360000000000002</v>
      </c>
      <c r="H75" s="52">
        <v>110.82</v>
      </c>
      <c r="I75" s="26">
        <f t="shared" si="14"/>
        <v>19.947599999999998</v>
      </c>
      <c r="J75" s="26">
        <f t="shared" si="15"/>
        <v>130.76759999999999</v>
      </c>
      <c r="K75" s="84"/>
      <c r="L75" s="84"/>
      <c r="M75" s="29">
        <v>130.76759999999999</v>
      </c>
      <c r="N75" s="3" t="s">
        <v>199</v>
      </c>
      <c r="O75" s="3" t="s">
        <v>200</v>
      </c>
      <c r="P75" s="6">
        <v>45387</v>
      </c>
      <c r="Q75" s="156"/>
      <c r="R75" s="171"/>
      <c r="S75" s="3"/>
      <c r="T75" s="1"/>
    </row>
    <row r="76" spans="1:20" ht="15" hidden="1" customHeight="1" x14ac:dyDescent="0.25">
      <c r="A76" s="51" t="s">
        <v>217</v>
      </c>
      <c r="B76" s="17">
        <v>20556626490</v>
      </c>
      <c r="C76" s="18" t="s">
        <v>46</v>
      </c>
      <c r="D76" s="1"/>
      <c r="E76" s="19" t="s">
        <v>85</v>
      </c>
      <c r="F76" s="6">
        <v>45358</v>
      </c>
      <c r="G76" s="51">
        <v>3.7360000000000002</v>
      </c>
      <c r="H76" s="52">
        <v>108.33</v>
      </c>
      <c r="I76" s="26">
        <f t="shared" si="14"/>
        <v>19.499399999999998</v>
      </c>
      <c r="J76" s="26">
        <f t="shared" si="15"/>
        <v>127.82939999999999</v>
      </c>
      <c r="K76" s="84"/>
      <c r="L76" s="84"/>
      <c r="M76" s="29">
        <v>127.82939999999999</v>
      </c>
      <c r="N76" s="3" t="s">
        <v>199</v>
      </c>
      <c r="O76" s="3" t="s">
        <v>200</v>
      </c>
      <c r="P76" s="6">
        <v>45387</v>
      </c>
      <c r="Q76" s="156"/>
      <c r="R76" s="171"/>
      <c r="S76" s="3"/>
      <c r="T76" s="1"/>
    </row>
    <row r="77" spans="1:20" ht="15" hidden="1" customHeight="1" x14ac:dyDescent="0.25">
      <c r="A77" s="51" t="s">
        <v>217</v>
      </c>
      <c r="B77" s="17">
        <v>20556626490</v>
      </c>
      <c r="C77" s="18" t="s">
        <v>46</v>
      </c>
      <c r="D77" s="1"/>
      <c r="E77" s="19" t="s">
        <v>86</v>
      </c>
      <c r="F77" s="6">
        <v>45358</v>
      </c>
      <c r="G77" s="51">
        <v>3.7360000000000002</v>
      </c>
      <c r="H77" s="52">
        <v>101.67</v>
      </c>
      <c r="I77" s="26">
        <f t="shared" si="14"/>
        <v>18.300599999999999</v>
      </c>
      <c r="J77" s="26">
        <f t="shared" si="15"/>
        <v>119.9706</v>
      </c>
      <c r="K77" s="84"/>
      <c r="L77" s="84"/>
      <c r="M77" s="29">
        <v>119.9706</v>
      </c>
      <c r="N77" s="3" t="s">
        <v>199</v>
      </c>
      <c r="O77" s="3" t="s">
        <v>200</v>
      </c>
      <c r="P77" s="6">
        <v>45387</v>
      </c>
      <c r="Q77" s="156"/>
      <c r="R77" s="171"/>
      <c r="S77" s="3"/>
      <c r="T77" s="1"/>
    </row>
    <row r="78" spans="1:20" ht="15" hidden="1" customHeight="1" x14ac:dyDescent="0.25">
      <c r="A78" s="51" t="s">
        <v>217</v>
      </c>
      <c r="B78" s="17">
        <v>20556626490</v>
      </c>
      <c r="C78" s="18" t="s">
        <v>46</v>
      </c>
      <c r="D78" s="1"/>
      <c r="E78" s="19" t="s">
        <v>87</v>
      </c>
      <c r="F78" s="6">
        <v>45358</v>
      </c>
      <c r="G78" s="51">
        <v>3.7360000000000002</v>
      </c>
      <c r="H78" s="52">
        <v>22.5</v>
      </c>
      <c r="I78" s="26">
        <f t="shared" si="14"/>
        <v>4.05</v>
      </c>
      <c r="J78" s="26">
        <f t="shared" si="15"/>
        <v>26.55</v>
      </c>
      <c r="K78" s="84"/>
      <c r="L78" s="84"/>
      <c r="M78" s="29">
        <v>26.55</v>
      </c>
      <c r="N78" s="3" t="s">
        <v>199</v>
      </c>
      <c r="O78" s="3" t="s">
        <v>200</v>
      </c>
      <c r="P78" s="6">
        <v>45387</v>
      </c>
      <c r="Q78" s="156"/>
      <c r="R78" s="171"/>
      <c r="S78" s="3"/>
      <c r="T78" s="1"/>
    </row>
    <row r="79" spans="1:20" ht="15" hidden="1" customHeight="1" x14ac:dyDescent="0.25">
      <c r="A79" s="51" t="s">
        <v>217</v>
      </c>
      <c r="B79" s="312">
        <v>20507637141</v>
      </c>
      <c r="C79" s="339" t="s">
        <v>44</v>
      </c>
      <c r="D79" s="352"/>
      <c r="E79" s="353" t="s">
        <v>88</v>
      </c>
      <c r="F79" s="306">
        <v>45362</v>
      </c>
      <c r="G79" s="354">
        <v>3.6960000000000002</v>
      </c>
      <c r="H79" s="350">
        <v>15480</v>
      </c>
      <c r="I79" s="351">
        <f t="shared" si="14"/>
        <v>2786.4</v>
      </c>
      <c r="J79" s="351">
        <f t="shared" si="15"/>
        <v>18266.400000000001</v>
      </c>
      <c r="K79" s="336">
        <f t="shared" ref="K79" si="17">+J79-(J79*12%)</f>
        <v>16074.432000000001</v>
      </c>
      <c r="L79" s="336">
        <f t="shared" ref="L79" si="18">+(J79*12%)*G79</f>
        <v>8101.5137280000017</v>
      </c>
      <c r="M79" s="30">
        <v>10000</v>
      </c>
      <c r="N79" s="3" t="s">
        <v>199</v>
      </c>
      <c r="O79" s="3" t="s">
        <v>203</v>
      </c>
      <c r="P79" s="6">
        <v>45363</v>
      </c>
      <c r="Q79" s="307">
        <v>8102</v>
      </c>
      <c r="R79" s="304">
        <v>45387</v>
      </c>
      <c r="S79" s="306">
        <v>45390</v>
      </c>
      <c r="T79" s="1"/>
    </row>
    <row r="80" spans="1:20" ht="15" hidden="1" customHeight="1" x14ac:dyDescent="0.25">
      <c r="A80" s="51" t="s">
        <v>217</v>
      </c>
      <c r="B80" s="312"/>
      <c r="C80" s="339"/>
      <c r="D80" s="352"/>
      <c r="E80" s="353"/>
      <c r="F80" s="306"/>
      <c r="G80" s="354"/>
      <c r="H80" s="350"/>
      <c r="I80" s="351"/>
      <c r="J80" s="351"/>
      <c r="K80" s="336"/>
      <c r="L80" s="336"/>
      <c r="M80" s="57">
        <v>6074.43</v>
      </c>
      <c r="N80" s="3" t="s">
        <v>199</v>
      </c>
      <c r="O80" s="3" t="s">
        <v>200</v>
      </c>
      <c r="P80" s="6">
        <v>45363</v>
      </c>
      <c r="Q80" s="307"/>
      <c r="R80" s="304"/>
      <c r="S80" s="306"/>
      <c r="T80" s="1"/>
    </row>
    <row r="81" spans="1:20" ht="15" hidden="1" customHeight="1" x14ac:dyDescent="0.25">
      <c r="A81" s="51" t="s">
        <v>217</v>
      </c>
      <c r="B81" s="17">
        <v>20518805950</v>
      </c>
      <c r="C81" s="18" t="s">
        <v>62</v>
      </c>
      <c r="D81" s="1"/>
      <c r="E81" s="19" t="s">
        <v>89</v>
      </c>
      <c r="F81" s="6">
        <v>45362</v>
      </c>
      <c r="G81" s="51">
        <v>3.6960000000000002</v>
      </c>
      <c r="H81" s="52">
        <v>10767.5</v>
      </c>
      <c r="I81" s="26">
        <f t="shared" ref="I81:I103" si="19">+H81*0.18</f>
        <v>1938.1499999999999</v>
      </c>
      <c r="J81" s="26">
        <f t="shared" ref="J81:J103" si="20">+H81+I81</f>
        <v>12705.65</v>
      </c>
      <c r="K81" s="27">
        <f t="shared" ref="K81:K82" si="21">+J81-(J81*12%)</f>
        <v>11180.972</v>
      </c>
      <c r="L81" s="27">
        <f t="shared" ref="L81:L82" si="22">+(J81*12%)*G81</f>
        <v>5635.2098879999994</v>
      </c>
      <c r="M81" s="30">
        <v>12705.65</v>
      </c>
      <c r="N81" s="3" t="s">
        <v>199</v>
      </c>
      <c r="O81" s="3" t="s">
        <v>200</v>
      </c>
      <c r="P81" s="6">
        <v>45433</v>
      </c>
      <c r="Q81" s="30">
        <v>5635</v>
      </c>
      <c r="R81" s="6">
        <v>45435</v>
      </c>
      <c r="S81" s="6">
        <v>45436</v>
      </c>
      <c r="T81" s="1"/>
    </row>
    <row r="82" spans="1:20" ht="15" hidden="1" customHeight="1" x14ac:dyDescent="0.25">
      <c r="A82" s="51" t="s">
        <v>217</v>
      </c>
      <c r="B82" s="338">
        <v>20543324915</v>
      </c>
      <c r="C82" s="339" t="s">
        <v>4</v>
      </c>
      <c r="D82" s="298"/>
      <c r="E82" s="334" t="s">
        <v>90</v>
      </c>
      <c r="F82" s="306">
        <v>45362</v>
      </c>
      <c r="G82" s="348">
        <v>3.6960000000000002</v>
      </c>
      <c r="H82" s="349">
        <v>5202.03</v>
      </c>
      <c r="I82" s="335">
        <f t="shared" si="19"/>
        <v>936.36539999999991</v>
      </c>
      <c r="J82" s="335">
        <f t="shared" si="20"/>
        <v>6138.3953999999994</v>
      </c>
      <c r="K82" s="336">
        <f t="shared" si="21"/>
        <v>5401.7879519999997</v>
      </c>
      <c r="L82" s="336">
        <f t="shared" si="22"/>
        <v>2722.5011278079996</v>
      </c>
      <c r="M82" s="188">
        <v>3289.7968959999998</v>
      </c>
      <c r="N82" s="181" t="s">
        <v>199</v>
      </c>
      <c r="O82" s="181" t="s">
        <v>200</v>
      </c>
      <c r="P82" s="174">
        <v>45393</v>
      </c>
      <c r="Q82" s="307">
        <v>2723</v>
      </c>
      <c r="R82" s="306">
        <v>45433</v>
      </c>
      <c r="S82" s="306">
        <v>45434</v>
      </c>
      <c r="T82" s="1"/>
    </row>
    <row r="83" spans="1:20" ht="15" hidden="1" customHeight="1" x14ac:dyDescent="0.25">
      <c r="A83" s="51" t="s">
        <v>217</v>
      </c>
      <c r="B83" s="338"/>
      <c r="C83" s="339"/>
      <c r="D83" s="298"/>
      <c r="E83" s="334"/>
      <c r="F83" s="306"/>
      <c r="G83" s="348"/>
      <c r="H83" s="349"/>
      <c r="I83" s="335"/>
      <c r="J83" s="335"/>
      <c r="K83" s="336"/>
      <c r="L83" s="336"/>
      <c r="M83" s="188">
        <v>2111.9899999999998</v>
      </c>
      <c r="N83" s="181" t="s">
        <v>199</v>
      </c>
      <c r="O83" s="181" t="s">
        <v>200</v>
      </c>
      <c r="P83" s="180">
        <v>45432</v>
      </c>
      <c r="Q83" s="307"/>
      <c r="R83" s="298"/>
      <c r="S83" s="298"/>
      <c r="T83" s="1"/>
    </row>
    <row r="84" spans="1:20" ht="15" hidden="1" customHeight="1" x14ac:dyDescent="0.25">
      <c r="A84" s="51" t="s">
        <v>217</v>
      </c>
      <c r="B84" s="17">
        <v>20335955065</v>
      </c>
      <c r="C84" s="18" t="s">
        <v>14</v>
      </c>
      <c r="D84" s="1"/>
      <c r="E84" s="19" t="s">
        <v>91</v>
      </c>
      <c r="F84" s="6">
        <v>45365</v>
      </c>
      <c r="G84" s="51">
        <v>3.6709999999999998</v>
      </c>
      <c r="H84" s="30">
        <v>117.87</v>
      </c>
      <c r="I84" s="30">
        <f t="shared" si="19"/>
        <v>21.2166</v>
      </c>
      <c r="J84" s="30">
        <f t="shared" si="20"/>
        <v>139.0866</v>
      </c>
      <c r="K84" s="84"/>
      <c r="L84" s="84"/>
      <c r="M84" s="30">
        <v>139.09</v>
      </c>
      <c r="N84" s="181" t="s">
        <v>199</v>
      </c>
      <c r="O84" s="181" t="s">
        <v>203</v>
      </c>
      <c r="P84" s="174">
        <v>45405</v>
      </c>
      <c r="Q84" s="111"/>
      <c r="R84" s="114"/>
      <c r="S84" s="3"/>
      <c r="T84" s="1"/>
    </row>
    <row r="85" spans="1:20" ht="15" hidden="1" customHeight="1" x14ac:dyDescent="0.25">
      <c r="A85" s="51" t="s">
        <v>217</v>
      </c>
      <c r="B85" s="23">
        <v>20100677661</v>
      </c>
      <c r="C85" s="162" t="s">
        <v>93</v>
      </c>
      <c r="D85" s="8"/>
      <c r="E85" s="22" t="s">
        <v>92</v>
      </c>
      <c r="F85" s="14">
        <v>45369</v>
      </c>
      <c r="G85" s="7">
        <v>3.6920000000000002</v>
      </c>
      <c r="H85" s="32">
        <v>599446.80000000005</v>
      </c>
      <c r="I85" s="32">
        <f t="shared" si="19"/>
        <v>107900.424</v>
      </c>
      <c r="J85" s="32">
        <f t="shared" si="20"/>
        <v>707347.22400000005</v>
      </c>
      <c r="K85" s="42">
        <f t="shared" ref="K85:K103" si="23">+J85-(J85*12%)</f>
        <v>622465.55712000001</v>
      </c>
      <c r="L85" s="42">
        <f t="shared" ref="L85:L94" si="24">+(J85*12%)*G85</f>
        <v>313383.11412096</v>
      </c>
      <c r="M85" s="340" t="s">
        <v>225</v>
      </c>
      <c r="N85" s="340"/>
      <c r="O85" s="340"/>
      <c r="P85" s="340"/>
      <c r="Q85" s="340"/>
      <c r="R85" s="340"/>
      <c r="S85" s="3"/>
      <c r="T85" s="1"/>
    </row>
    <row r="86" spans="1:20" ht="15" hidden="1" customHeight="1" x14ac:dyDescent="0.25">
      <c r="A86" s="51" t="s">
        <v>217</v>
      </c>
      <c r="B86" s="312">
        <v>20100677661</v>
      </c>
      <c r="C86" s="339" t="s">
        <v>93</v>
      </c>
      <c r="D86" s="298"/>
      <c r="E86" s="334" t="s">
        <v>94</v>
      </c>
      <c r="F86" s="306">
        <v>45369</v>
      </c>
      <c r="G86" s="348">
        <v>3.6920000000000002</v>
      </c>
      <c r="H86" s="335">
        <v>599446.80000000005</v>
      </c>
      <c r="I86" s="335">
        <f t="shared" si="19"/>
        <v>107900.424</v>
      </c>
      <c r="J86" s="335">
        <f t="shared" si="20"/>
        <v>707347.22400000005</v>
      </c>
      <c r="K86" s="336">
        <f t="shared" si="23"/>
        <v>622465.55712000001</v>
      </c>
      <c r="L86" s="336">
        <f t="shared" si="24"/>
        <v>313383.11412096</v>
      </c>
      <c r="M86" s="30">
        <v>103744.25</v>
      </c>
      <c r="N86" s="3" t="s">
        <v>199</v>
      </c>
      <c r="O86" s="181" t="s">
        <v>203</v>
      </c>
      <c r="P86" s="20">
        <v>45415</v>
      </c>
      <c r="Q86" s="335">
        <v>313383</v>
      </c>
      <c r="R86" s="306">
        <v>45405</v>
      </c>
      <c r="S86" s="306">
        <v>45406</v>
      </c>
      <c r="T86" s="1"/>
    </row>
    <row r="87" spans="1:20" ht="15" hidden="1" customHeight="1" x14ac:dyDescent="0.25">
      <c r="A87" s="51" t="s">
        <v>217</v>
      </c>
      <c r="B87" s="312"/>
      <c r="C87" s="339"/>
      <c r="D87" s="298"/>
      <c r="E87" s="334"/>
      <c r="F87" s="306"/>
      <c r="G87" s="348"/>
      <c r="H87" s="335"/>
      <c r="I87" s="335"/>
      <c r="J87" s="335"/>
      <c r="K87" s="336"/>
      <c r="L87" s="336"/>
      <c r="M87" s="30">
        <v>103744.26</v>
      </c>
      <c r="N87" s="3" t="s">
        <v>199</v>
      </c>
      <c r="O87" s="181" t="s">
        <v>203</v>
      </c>
      <c r="P87" s="20">
        <v>45440</v>
      </c>
      <c r="Q87" s="335"/>
      <c r="R87" s="306"/>
      <c r="S87" s="306"/>
      <c r="T87" s="1"/>
    </row>
    <row r="88" spans="1:20" ht="15" hidden="1" customHeight="1" x14ac:dyDescent="0.25">
      <c r="A88" s="51" t="s">
        <v>217</v>
      </c>
      <c r="B88" s="312"/>
      <c r="C88" s="339"/>
      <c r="D88" s="298"/>
      <c r="E88" s="334"/>
      <c r="F88" s="306"/>
      <c r="G88" s="348"/>
      <c r="H88" s="335"/>
      <c r="I88" s="335"/>
      <c r="J88" s="335"/>
      <c r="K88" s="336"/>
      <c r="L88" s="336"/>
      <c r="M88" s="30">
        <v>103744.26</v>
      </c>
      <c r="N88" s="3" t="s">
        <v>199</v>
      </c>
      <c r="O88" s="181" t="s">
        <v>203</v>
      </c>
      <c r="P88" s="20">
        <v>45475</v>
      </c>
      <c r="Q88" s="335"/>
      <c r="R88" s="306"/>
      <c r="S88" s="306"/>
      <c r="T88" s="1"/>
    </row>
    <row r="89" spans="1:20" ht="15" hidden="1" customHeight="1" x14ac:dyDescent="0.25">
      <c r="A89" s="51" t="s">
        <v>217</v>
      </c>
      <c r="B89" s="312"/>
      <c r="C89" s="339"/>
      <c r="D89" s="298"/>
      <c r="E89" s="334"/>
      <c r="F89" s="306"/>
      <c r="G89" s="348"/>
      <c r="H89" s="335"/>
      <c r="I89" s="335"/>
      <c r="J89" s="335"/>
      <c r="K89" s="336"/>
      <c r="L89" s="336"/>
      <c r="M89" s="36">
        <v>103744.26</v>
      </c>
      <c r="N89" s="3" t="s">
        <v>199</v>
      </c>
      <c r="O89" s="181" t="s">
        <v>203</v>
      </c>
      <c r="P89" s="20">
        <v>45505</v>
      </c>
      <c r="Q89" s="335"/>
      <c r="R89" s="306"/>
      <c r="S89" s="306"/>
      <c r="T89" s="1"/>
    </row>
    <row r="90" spans="1:20" ht="15" hidden="1" customHeight="1" x14ac:dyDescent="0.25">
      <c r="A90" s="51" t="s">
        <v>217</v>
      </c>
      <c r="B90" s="312"/>
      <c r="C90" s="339"/>
      <c r="D90" s="298"/>
      <c r="E90" s="334"/>
      <c r="F90" s="306"/>
      <c r="G90" s="348"/>
      <c r="H90" s="335"/>
      <c r="I90" s="335"/>
      <c r="J90" s="335"/>
      <c r="K90" s="336"/>
      <c r="L90" s="336"/>
      <c r="M90" s="36">
        <v>103744.26</v>
      </c>
      <c r="N90" s="16" t="s">
        <v>199</v>
      </c>
      <c r="O90" s="177" t="s">
        <v>203</v>
      </c>
      <c r="P90" s="20">
        <v>45526</v>
      </c>
      <c r="Q90" s="335"/>
      <c r="R90" s="306"/>
      <c r="S90" s="306"/>
      <c r="T90" s="1"/>
    </row>
    <row r="91" spans="1:20" ht="15" hidden="1" customHeight="1" x14ac:dyDescent="0.25">
      <c r="A91" s="51" t="s">
        <v>217</v>
      </c>
      <c r="B91" s="312"/>
      <c r="C91" s="339"/>
      <c r="D91" s="298"/>
      <c r="E91" s="334"/>
      <c r="F91" s="306"/>
      <c r="G91" s="348"/>
      <c r="H91" s="335"/>
      <c r="I91" s="335"/>
      <c r="J91" s="335"/>
      <c r="K91" s="336"/>
      <c r="L91" s="336"/>
      <c r="M91" s="36">
        <v>103744.29</v>
      </c>
      <c r="N91" s="169" t="s">
        <v>199</v>
      </c>
      <c r="O91" s="177" t="s">
        <v>203</v>
      </c>
      <c r="P91" s="20">
        <v>45561</v>
      </c>
      <c r="Q91" s="335"/>
      <c r="R91" s="306"/>
      <c r="S91" s="306"/>
      <c r="T91" s="1"/>
    </row>
    <row r="92" spans="1:20" ht="15" hidden="1" customHeight="1" x14ac:dyDescent="0.25">
      <c r="A92" s="51" t="s">
        <v>217</v>
      </c>
      <c r="B92" s="16">
        <v>20100049008</v>
      </c>
      <c r="C92" s="18" t="s">
        <v>10</v>
      </c>
      <c r="D92" s="1"/>
      <c r="E92" s="19" t="s">
        <v>95</v>
      </c>
      <c r="F92" s="6">
        <v>45370</v>
      </c>
      <c r="G92" s="51" t="s">
        <v>210</v>
      </c>
      <c r="H92" s="30">
        <v>5320.21</v>
      </c>
      <c r="I92" s="30">
        <f t="shared" si="19"/>
        <v>957.63779999999997</v>
      </c>
      <c r="J92" s="30">
        <f t="shared" si="20"/>
        <v>6277.8477999999996</v>
      </c>
      <c r="K92" s="27">
        <f t="shared" si="23"/>
        <v>5524.5060639999992</v>
      </c>
      <c r="L92" s="27">
        <f>+(J92*12%)</f>
        <v>753.34173599999997</v>
      </c>
      <c r="M92" s="29">
        <v>5524.85</v>
      </c>
      <c r="N92" s="3" t="s">
        <v>199</v>
      </c>
      <c r="O92" s="3" t="s">
        <v>203</v>
      </c>
      <c r="P92" s="6">
        <v>45392</v>
      </c>
      <c r="Q92" s="30">
        <v>753</v>
      </c>
      <c r="R92" s="6">
        <v>45384</v>
      </c>
      <c r="S92" s="20">
        <v>45386</v>
      </c>
      <c r="T92" s="1"/>
    </row>
    <row r="93" spans="1:20" ht="15" hidden="1" customHeight="1" x14ac:dyDescent="0.25">
      <c r="A93" s="51" t="s">
        <v>217</v>
      </c>
      <c r="B93" s="16">
        <v>20100049008</v>
      </c>
      <c r="C93" s="18" t="s">
        <v>10</v>
      </c>
      <c r="D93" s="1"/>
      <c r="E93" s="19" t="s">
        <v>96</v>
      </c>
      <c r="F93" s="6">
        <v>45370</v>
      </c>
      <c r="G93" s="51">
        <v>3.698</v>
      </c>
      <c r="H93" s="30">
        <v>83.98</v>
      </c>
      <c r="I93" s="30">
        <f t="shared" si="19"/>
        <v>15.116400000000001</v>
      </c>
      <c r="J93" s="30">
        <f t="shared" si="20"/>
        <v>99.096400000000003</v>
      </c>
      <c r="K93" s="84"/>
      <c r="L93" s="84"/>
      <c r="M93" s="36">
        <v>99.1</v>
      </c>
      <c r="N93" s="3" t="s">
        <v>199</v>
      </c>
      <c r="O93" s="3" t="s">
        <v>203</v>
      </c>
      <c r="P93" s="6">
        <v>45392</v>
      </c>
      <c r="Q93" s="112"/>
      <c r="R93" s="160"/>
      <c r="S93" s="3"/>
      <c r="T93" s="1"/>
    </row>
    <row r="94" spans="1:20" ht="15" hidden="1" customHeight="1" x14ac:dyDescent="0.25">
      <c r="A94" s="51" t="s">
        <v>217</v>
      </c>
      <c r="B94" s="16">
        <v>20100049008</v>
      </c>
      <c r="C94" s="18" t="s">
        <v>10</v>
      </c>
      <c r="D94" s="1"/>
      <c r="E94" s="19" t="s">
        <v>97</v>
      </c>
      <c r="F94" s="6">
        <v>45370</v>
      </c>
      <c r="G94" s="51">
        <v>3.698</v>
      </c>
      <c r="H94" s="30">
        <v>1042.2</v>
      </c>
      <c r="I94" s="30">
        <f t="shared" si="19"/>
        <v>187.596</v>
      </c>
      <c r="J94" s="30">
        <f t="shared" si="20"/>
        <v>1229.796</v>
      </c>
      <c r="K94" s="27">
        <f t="shared" si="23"/>
        <v>1082.22048</v>
      </c>
      <c r="L94" s="27">
        <f t="shared" si="24"/>
        <v>545.73427296</v>
      </c>
      <c r="M94" s="36">
        <v>1082.1500000000001</v>
      </c>
      <c r="N94" s="3" t="s">
        <v>199</v>
      </c>
      <c r="O94" s="3" t="s">
        <v>203</v>
      </c>
      <c r="P94" s="6">
        <v>45392</v>
      </c>
      <c r="Q94" s="30">
        <v>546</v>
      </c>
      <c r="R94" s="6">
        <v>45384</v>
      </c>
      <c r="S94" s="20">
        <v>45386</v>
      </c>
      <c r="T94" s="1"/>
    </row>
    <row r="95" spans="1:20" ht="15" hidden="1" customHeight="1" x14ac:dyDescent="0.25">
      <c r="A95" s="51" t="s">
        <v>217</v>
      </c>
      <c r="B95" s="17">
        <v>20552213832</v>
      </c>
      <c r="C95" s="18" t="s">
        <v>99</v>
      </c>
      <c r="D95" s="17"/>
      <c r="E95" s="19" t="s">
        <v>98</v>
      </c>
      <c r="F95" s="6">
        <v>45377</v>
      </c>
      <c r="G95" s="51" t="s">
        <v>210</v>
      </c>
      <c r="H95" s="30">
        <v>133729.75</v>
      </c>
      <c r="I95" s="30">
        <f t="shared" si="19"/>
        <v>24071.355</v>
      </c>
      <c r="J95" s="30">
        <f t="shared" si="20"/>
        <v>157801.10500000001</v>
      </c>
      <c r="K95" s="27">
        <f t="shared" si="23"/>
        <v>138864.9724</v>
      </c>
      <c r="L95" s="27">
        <f>+(J95*12%)</f>
        <v>18936.132600000001</v>
      </c>
      <c r="M95" s="30">
        <v>138865.10999999999</v>
      </c>
      <c r="N95" s="3" t="s">
        <v>199</v>
      </c>
      <c r="O95" s="3" t="s">
        <v>200</v>
      </c>
      <c r="P95" s="6">
        <v>45387</v>
      </c>
      <c r="Q95" s="30">
        <v>18936</v>
      </c>
      <c r="R95" s="6">
        <v>45420</v>
      </c>
      <c r="S95" s="6">
        <v>45421</v>
      </c>
      <c r="T95" s="1"/>
    </row>
    <row r="96" spans="1:20" ht="15" hidden="1" customHeight="1" x14ac:dyDescent="0.25">
      <c r="A96" s="51" t="s">
        <v>217</v>
      </c>
      <c r="B96" s="17">
        <v>20102102321</v>
      </c>
      <c r="C96" s="18" t="s">
        <v>245</v>
      </c>
      <c r="D96" s="17"/>
      <c r="E96" s="19" t="s">
        <v>100</v>
      </c>
      <c r="F96" s="6">
        <v>45377</v>
      </c>
      <c r="G96" s="51" t="s">
        <v>210</v>
      </c>
      <c r="H96" s="30">
        <v>47381.04</v>
      </c>
      <c r="I96" s="30">
        <f t="shared" si="19"/>
        <v>8528.5871999999999</v>
      </c>
      <c r="J96" s="30">
        <f t="shared" si="20"/>
        <v>55909.627200000003</v>
      </c>
      <c r="K96" s="27">
        <f t="shared" si="23"/>
        <v>49200.471936000002</v>
      </c>
      <c r="L96" s="27">
        <f>+(J96*12%)</f>
        <v>6709.155264</v>
      </c>
      <c r="M96" s="30">
        <v>49200.63</v>
      </c>
      <c r="N96" s="3" t="s">
        <v>199</v>
      </c>
      <c r="O96" s="3" t="s">
        <v>203</v>
      </c>
      <c r="P96" s="6">
        <v>45411</v>
      </c>
      <c r="Q96" s="36">
        <v>6709</v>
      </c>
      <c r="R96" s="6">
        <v>45387</v>
      </c>
      <c r="S96" s="20">
        <v>45390</v>
      </c>
      <c r="T96" s="1"/>
    </row>
    <row r="97" spans="1:20" hidden="1" x14ac:dyDescent="0.25">
      <c r="A97" s="51" t="s">
        <v>217</v>
      </c>
      <c r="B97" s="16">
        <v>20250406941</v>
      </c>
      <c r="C97" s="191" t="s">
        <v>16</v>
      </c>
      <c r="D97" s="17"/>
      <c r="E97" s="19" t="s">
        <v>101</v>
      </c>
      <c r="F97" s="20">
        <v>45378</v>
      </c>
      <c r="G97" s="58">
        <v>3.7269999999999999</v>
      </c>
      <c r="H97" s="30">
        <v>19660</v>
      </c>
      <c r="I97" s="30">
        <f t="shared" si="19"/>
        <v>3538.7999999999997</v>
      </c>
      <c r="J97" s="30">
        <f t="shared" si="20"/>
        <v>23198.799999999999</v>
      </c>
      <c r="K97" s="27">
        <f t="shared" si="23"/>
        <v>20414.944</v>
      </c>
      <c r="L97" s="27">
        <f t="shared" ref="L97:L103" si="25">+(J97*12%)*G97</f>
        <v>10375.431311999999</v>
      </c>
      <c r="M97" s="30">
        <v>20414.939999999999</v>
      </c>
      <c r="N97" s="3" t="s">
        <v>199</v>
      </c>
      <c r="O97" s="3" t="s">
        <v>200</v>
      </c>
      <c r="P97" s="6">
        <v>45434</v>
      </c>
      <c r="Q97" s="36">
        <v>10375</v>
      </c>
      <c r="R97" s="20">
        <v>45453</v>
      </c>
      <c r="S97" s="6">
        <v>45454</v>
      </c>
      <c r="T97" s="1"/>
    </row>
    <row r="98" spans="1:20" ht="15" customHeight="1" x14ac:dyDescent="0.25">
      <c r="A98" s="51" t="s">
        <v>217</v>
      </c>
      <c r="B98" s="17">
        <v>20519163285</v>
      </c>
      <c r="C98" s="18" t="s">
        <v>6</v>
      </c>
      <c r="D98" s="17"/>
      <c r="E98" s="19" t="s">
        <v>102</v>
      </c>
      <c r="F98" s="20">
        <v>45378</v>
      </c>
      <c r="G98" s="242">
        <v>3.7269999999999999</v>
      </c>
      <c r="H98" s="30">
        <v>4352.8500000000004</v>
      </c>
      <c r="I98" s="30">
        <f t="shared" si="19"/>
        <v>783.51300000000003</v>
      </c>
      <c r="J98" s="30">
        <f t="shared" si="20"/>
        <v>5136.3630000000003</v>
      </c>
      <c r="K98" s="27">
        <f t="shared" si="23"/>
        <v>4519.9994400000005</v>
      </c>
      <c r="L98" s="27">
        <f t="shared" si="25"/>
        <v>2297.18698812</v>
      </c>
      <c r="M98" s="36">
        <v>4520</v>
      </c>
      <c r="N98" s="16" t="s">
        <v>199</v>
      </c>
      <c r="O98" s="16" t="s">
        <v>203</v>
      </c>
      <c r="P98" s="20">
        <v>45462</v>
      </c>
      <c r="Q98" s="36">
        <v>2297</v>
      </c>
      <c r="R98" s="20">
        <v>45453</v>
      </c>
      <c r="S98" s="6">
        <v>45455</v>
      </c>
      <c r="T98" s="1"/>
    </row>
    <row r="99" spans="1:20" ht="15" hidden="1" customHeight="1" x14ac:dyDescent="0.25">
      <c r="A99" s="51" t="s">
        <v>217</v>
      </c>
      <c r="B99" s="17">
        <v>20518805950</v>
      </c>
      <c r="C99" s="18" t="s">
        <v>62</v>
      </c>
      <c r="D99" s="17"/>
      <c r="E99" s="19" t="s">
        <v>103</v>
      </c>
      <c r="F99" s="20">
        <v>45378</v>
      </c>
      <c r="G99" s="58">
        <v>3.7269999999999999</v>
      </c>
      <c r="H99" s="30">
        <v>4990</v>
      </c>
      <c r="I99" s="30">
        <f t="shared" si="19"/>
        <v>898.19999999999993</v>
      </c>
      <c r="J99" s="30">
        <f t="shared" si="20"/>
        <v>5888.2</v>
      </c>
      <c r="K99" s="27">
        <f t="shared" si="23"/>
        <v>5181.616</v>
      </c>
      <c r="L99" s="27">
        <f t="shared" si="25"/>
        <v>2633.4385679999996</v>
      </c>
      <c r="M99" s="30">
        <v>5888.2</v>
      </c>
      <c r="N99" s="3" t="s">
        <v>199</v>
      </c>
      <c r="O99" s="3" t="s">
        <v>200</v>
      </c>
      <c r="P99" s="6">
        <v>45428</v>
      </c>
      <c r="Q99" s="30">
        <v>2634</v>
      </c>
      <c r="R99" s="6">
        <v>45432</v>
      </c>
      <c r="S99" s="6">
        <v>45433</v>
      </c>
      <c r="T99" s="1"/>
    </row>
    <row r="100" spans="1:20" ht="15" hidden="1" customHeight="1" x14ac:dyDescent="0.25">
      <c r="A100" s="51" t="s">
        <v>217</v>
      </c>
      <c r="B100" s="196">
        <v>20518805950</v>
      </c>
      <c r="C100" s="192" t="s">
        <v>62</v>
      </c>
      <c r="D100" s="190"/>
      <c r="E100" s="148" t="s">
        <v>104</v>
      </c>
      <c r="F100" s="180">
        <v>45378</v>
      </c>
      <c r="G100" s="197">
        <v>3.7269999999999999</v>
      </c>
      <c r="H100" s="193">
        <v>13467.5</v>
      </c>
      <c r="I100" s="193">
        <f t="shared" si="19"/>
        <v>2424.15</v>
      </c>
      <c r="J100" s="193">
        <f t="shared" si="20"/>
        <v>15891.65</v>
      </c>
      <c r="K100" s="187">
        <f t="shared" si="23"/>
        <v>13984.652</v>
      </c>
      <c r="L100" s="187">
        <f t="shared" si="25"/>
        <v>7107.3815459999987</v>
      </c>
      <c r="M100" s="154">
        <v>15891.65</v>
      </c>
      <c r="N100" s="3" t="s">
        <v>199</v>
      </c>
      <c r="O100" s="3" t="s">
        <v>203</v>
      </c>
      <c r="P100" s="6">
        <v>45435</v>
      </c>
      <c r="Q100" s="36">
        <v>7107</v>
      </c>
      <c r="R100" s="20">
        <v>45540</v>
      </c>
      <c r="S100" s="6">
        <v>45541</v>
      </c>
      <c r="T100" s="1"/>
    </row>
    <row r="101" spans="1:20" ht="15" customHeight="1" x14ac:dyDescent="0.25">
      <c r="A101" s="51" t="s">
        <v>217</v>
      </c>
      <c r="B101" s="17">
        <v>20519163285</v>
      </c>
      <c r="C101" s="18" t="s">
        <v>6</v>
      </c>
      <c r="D101" s="17"/>
      <c r="E101" s="19" t="s">
        <v>105</v>
      </c>
      <c r="F101" s="20">
        <v>45378</v>
      </c>
      <c r="G101" s="242">
        <v>3.7269999999999999</v>
      </c>
      <c r="H101" s="30">
        <v>3819.33</v>
      </c>
      <c r="I101" s="30">
        <f t="shared" si="19"/>
        <v>687.47939999999994</v>
      </c>
      <c r="J101" s="30">
        <f t="shared" si="20"/>
        <v>4506.8094000000001</v>
      </c>
      <c r="K101" s="27">
        <f t="shared" si="23"/>
        <v>3965.992272</v>
      </c>
      <c r="L101" s="27">
        <f t="shared" si="25"/>
        <v>2015.6254360560001</v>
      </c>
      <c r="M101" s="30">
        <v>3965.99</v>
      </c>
      <c r="N101" s="3" t="s">
        <v>199</v>
      </c>
      <c r="O101" s="3" t="s">
        <v>203</v>
      </c>
      <c r="P101" s="20">
        <v>45460</v>
      </c>
      <c r="Q101" s="36">
        <v>2016</v>
      </c>
      <c r="R101" s="20">
        <v>45453</v>
      </c>
      <c r="S101" s="6">
        <v>45455</v>
      </c>
      <c r="T101" s="1"/>
    </row>
    <row r="102" spans="1:20" ht="15" hidden="1" customHeight="1" x14ac:dyDescent="0.25">
      <c r="A102" s="51" t="s">
        <v>217</v>
      </c>
      <c r="B102" s="17">
        <v>20504187587</v>
      </c>
      <c r="C102" s="18" t="s">
        <v>81</v>
      </c>
      <c r="D102" s="17"/>
      <c r="E102" s="19" t="s">
        <v>106</v>
      </c>
      <c r="F102" s="20">
        <v>45381</v>
      </c>
      <c r="G102" s="58">
        <v>3.7210000000000001</v>
      </c>
      <c r="H102" s="30">
        <v>3772.5</v>
      </c>
      <c r="I102" s="30">
        <f t="shared" si="19"/>
        <v>679.05</v>
      </c>
      <c r="J102" s="30">
        <f t="shared" si="20"/>
        <v>4451.55</v>
      </c>
      <c r="K102" s="27">
        <f t="shared" si="23"/>
        <v>3917.364</v>
      </c>
      <c r="L102" s="76">
        <f t="shared" si="25"/>
        <v>1987.7061060000001</v>
      </c>
      <c r="M102" s="30">
        <v>3917.364</v>
      </c>
      <c r="N102" s="3" t="s">
        <v>199</v>
      </c>
      <c r="O102" s="3" t="s">
        <v>203</v>
      </c>
      <c r="P102" s="6">
        <v>45436</v>
      </c>
      <c r="Q102" s="36">
        <v>1988</v>
      </c>
      <c r="R102" s="6">
        <v>45387</v>
      </c>
      <c r="S102" s="20">
        <v>45390</v>
      </c>
      <c r="T102" s="1"/>
    </row>
    <row r="103" spans="1:20" ht="15" hidden="1" customHeight="1" x14ac:dyDescent="0.25">
      <c r="A103" s="51" t="s">
        <v>217</v>
      </c>
      <c r="B103" s="17">
        <v>20601744351</v>
      </c>
      <c r="C103" s="18" t="s">
        <v>108</v>
      </c>
      <c r="D103" s="17"/>
      <c r="E103" s="19" t="s">
        <v>107</v>
      </c>
      <c r="F103" s="20">
        <v>45381</v>
      </c>
      <c r="G103" s="58">
        <v>3.7210000000000001</v>
      </c>
      <c r="H103" s="30">
        <v>6985</v>
      </c>
      <c r="I103" s="30">
        <f t="shared" si="19"/>
        <v>1257.3</v>
      </c>
      <c r="J103" s="30">
        <f t="shared" si="20"/>
        <v>8242.2999999999993</v>
      </c>
      <c r="K103" s="27">
        <f t="shared" si="23"/>
        <v>7253.2239999999993</v>
      </c>
      <c r="L103" s="27">
        <f t="shared" si="25"/>
        <v>3680.3517959999999</v>
      </c>
      <c r="M103" s="30">
        <v>8242.2999999999993</v>
      </c>
      <c r="N103" s="3" t="s">
        <v>199</v>
      </c>
      <c r="O103" s="3" t="s">
        <v>200</v>
      </c>
      <c r="P103" s="6">
        <v>45418</v>
      </c>
      <c r="Q103" s="36">
        <v>3680</v>
      </c>
      <c r="R103" s="20">
        <v>45420</v>
      </c>
      <c r="S103" s="6">
        <v>45421</v>
      </c>
      <c r="T103" s="1"/>
    </row>
    <row r="104" spans="1:20" ht="15" hidden="1" customHeight="1" x14ac:dyDescent="0.25">
      <c r="A104" s="51" t="s">
        <v>226</v>
      </c>
      <c r="B104" s="58">
        <v>20610615539</v>
      </c>
      <c r="C104" s="50" t="s">
        <v>413</v>
      </c>
      <c r="D104" s="3"/>
      <c r="E104" s="19" t="s">
        <v>109</v>
      </c>
      <c r="F104" s="6">
        <v>45383</v>
      </c>
      <c r="G104" s="51">
        <v>3.7210000000000001</v>
      </c>
      <c r="H104" s="25">
        <v>3500</v>
      </c>
      <c r="I104" s="26">
        <f>+H104*0.18</f>
        <v>630</v>
      </c>
      <c r="J104" s="26">
        <f>+H104+I104</f>
        <v>4130</v>
      </c>
      <c r="K104" s="27">
        <f>+J104-(J104*12%)</f>
        <v>3634.4</v>
      </c>
      <c r="L104" s="27">
        <f>+(J104*12%)*G104</f>
        <v>1844.1275999999998</v>
      </c>
      <c r="M104" s="36">
        <v>3634.4</v>
      </c>
      <c r="N104" s="3" t="s">
        <v>199</v>
      </c>
      <c r="O104" s="3" t="s">
        <v>203</v>
      </c>
      <c r="P104" s="6">
        <v>45386</v>
      </c>
      <c r="Q104" s="36">
        <v>1844</v>
      </c>
      <c r="R104" s="20">
        <v>45386</v>
      </c>
      <c r="S104" s="20">
        <v>45387</v>
      </c>
      <c r="T104" s="1"/>
    </row>
    <row r="105" spans="1:20" ht="15" hidden="1" customHeight="1" x14ac:dyDescent="0.25">
      <c r="A105" s="51" t="s">
        <v>226</v>
      </c>
      <c r="B105" s="58">
        <v>20100067081</v>
      </c>
      <c r="C105" s="50" t="s">
        <v>112</v>
      </c>
      <c r="D105" s="3"/>
      <c r="E105" s="19" t="s">
        <v>111</v>
      </c>
      <c r="F105" s="6">
        <v>45383</v>
      </c>
      <c r="G105" s="51">
        <v>3.7210000000000001</v>
      </c>
      <c r="H105" s="25">
        <v>17320</v>
      </c>
      <c r="I105" s="26">
        <f t="shared" ref="I105:I120" si="26">+H105*0.18</f>
        <v>3117.6</v>
      </c>
      <c r="J105" s="26">
        <f t="shared" ref="J105:J120" si="27">+H105+I105</f>
        <v>20437.599999999999</v>
      </c>
      <c r="K105" s="27">
        <f t="shared" ref="K105:K108" si="28">+J105-(J105*12%)</f>
        <v>17985.088</v>
      </c>
      <c r="L105" s="27">
        <f t="shared" ref="L105:L107" si="29">+(J105*12%)*G105</f>
        <v>9125.7971519999992</v>
      </c>
      <c r="M105" s="36">
        <v>17985.03</v>
      </c>
      <c r="N105" s="3" t="s">
        <v>199</v>
      </c>
      <c r="O105" s="3" t="s">
        <v>203</v>
      </c>
      <c r="P105" s="6">
        <v>45408</v>
      </c>
      <c r="Q105" s="36">
        <v>9126</v>
      </c>
      <c r="R105" s="20">
        <v>45384</v>
      </c>
      <c r="S105" s="20">
        <v>45386</v>
      </c>
      <c r="T105" s="1"/>
    </row>
    <row r="106" spans="1:20" ht="15" hidden="1" customHeight="1" x14ac:dyDescent="0.25">
      <c r="A106" s="51" t="s">
        <v>226</v>
      </c>
      <c r="B106" s="58">
        <v>20556626490</v>
      </c>
      <c r="C106" s="50" t="s">
        <v>46</v>
      </c>
      <c r="D106" s="3"/>
      <c r="E106" s="19" t="s">
        <v>113</v>
      </c>
      <c r="F106" s="6">
        <v>45019</v>
      </c>
      <c r="G106" s="51">
        <v>3.7109999999999999</v>
      </c>
      <c r="H106" s="25">
        <v>6</v>
      </c>
      <c r="I106" s="25">
        <f t="shared" si="26"/>
        <v>1.08</v>
      </c>
      <c r="J106" s="25">
        <f t="shared" si="27"/>
        <v>7.08</v>
      </c>
      <c r="K106" s="85"/>
      <c r="L106" s="85"/>
      <c r="M106" s="29">
        <v>7.08</v>
      </c>
      <c r="N106" s="3" t="s">
        <v>199</v>
      </c>
      <c r="O106" s="3" t="s">
        <v>200</v>
      </c>
      <c r="P106" s="6">
        <v>45387</v>
      </c>
      <c r="Q106" s="113"/>
      <c r="R106" s="114"/>
      <c r="S106" s="1"/>
      <c r="T106" s="1"/>
    </row>
    <row r="107" spans="1:20" ht="15" hidden="1" customHeight="1" x14ac:dyDescent="0.25">
      <c r="A107" s="51" t="s">
        <v>226</v>
      </c>
      <c r="B107" s="58">
        <v>20100067910</v>
      </c>
      <c r="C107" s="50" t="s">
        <v>115</v>
      </c>
      <c r="D107" s="3"/>
      <c r="E107" s="19" t="s">
        <v>114</v>
      </c>
      <c r="F107" s="6" t="s">
        <v>227</v>
      </c>
      <c r="G107" s="51">
        <v>3.681</v>
      </c>
      <c r="H107" s="25">
        <v>9800</v>
      </c>
      <c r="I107" s="25">
        <f t="shared" si="26"/>
        <v>1764</v>
      </c>
      <c r="J107" s="26">
        <f t="shared" si="27"/>
        <v>11564</v>
      </c>
      <c r="K107" s="27">
        <f t="shared" si="28"/>
        <v>10176.32</v>
      </c>
      <c r="L107" s="27">
        <f t="shared" si="29"/>
        <v>5108.0500799999991</v>
      </c>
      <c r="M107" s="30">
        <v>11564</v>
      </c>
      <c r="N107" s="3" t="s">
        <v>199</v>
      </c>
      <c r="O107" s="3" t="s">
        <v>203</v>
      </c>
      <c r="P107" s="6">
        <v>45436</v>
      </c>
      <c r="Q107" s="30">
        <v>5108</v>
      </c>
      <c r="R107" s="6">
        <v>45440</v>
      </c>
      <c r="S107" s="6">
        <v>45441</v>
      </c>
      <c r="T107" s="1"/>
    </row>
    <row r="108" spans="1:20" ht="15" hidden="1" customHeight="1" x14ac:dyDescent="0.25">
      <c r="A108" s="51" t="s">
        <v>226</v>
      </c>
      <c r="B108" s="58">
        <v>20100067910</v>
      </c>
      <c r="C108" s="50" t="s">
        <v>115</v>
      </c>
      <c r="D108" s="3"/>
      <c r="E108" s="19" t="s">
        <v>116</v>
      </c>
      <c r="F108" s="6" t="s">
        <v>227</v>
      </c>
      <c r="G108" s="51" t="s">
        <v>210</v>
      </c>
      <c r="H108" s="25">
        <v>8100</v>
      </c>
      <c r="I108" s="25">
        <f t="shared" si="26"/>
        <v>1458</v>
      </c>
      <c r="J108" s="26">
        <f t="shared" si="27"/>
        <v>9558</v>
      </c>
      <c r="K108" s="27">
        <f t="shared" si="28"/>
        <v>8411.0400000000009</v>
      </c>
      <c r="L108" s="27">
        <f>+(J108*12%)</f>
        <v>1146.96</v>
      </c>
      <c r="M108" s="30">
        <v>9558</v>
      </c>
      <c r="N108" s="3" t="s">
        <v>199</v>
      </c>
      <c r="O108" s="3" t="s">
        <v>203</v>
      </c>
      <c r="P108" s="6">
        <v>45436</v>
      </c>
      <c r="Q108" s="30">
        <v>1147</v>
      </c>
      <c r="R108" s="6">
        <v>45440</v>
      </c>
      <c r="S108" s="6">
        <v>45441</v>
      </c>
      <c r="T108" s="1"/>
    </row>
    <row r="109" spans="1:20" ht="15" customHeight="1" x14ac:dyDescent="0.25">
      <c r="A109" s="51" t="s">
        <v>226</v>
      </c>
      <c r="B109" s="16">
        <v>20519163285</v>
      </c>
      <c r="C109" s="18" t="s">
        <v>6</v>
      </c>
      <c r="D109" s="3"/>
      <c r="E109" s="19" t="s">
        <v>117</v>
      </c>
      <c r="F109" s="6">
        <v>45394</v>
      </c>
      <c r="G109" s="243">
        <v>3.7109999999999999</v>
      </c>
      <c r="H109" s="25">
        <v>100</v>
      </c>
      <c r="I109" s="26">
        <f t="shared" si="26"/>
        <v>18</v>
      </c>
      <c r="J109" s="26">
        <f t="shared" si="27"/>
        <v>118</v>
      </c>
      <c r="K109" s="85"/>
      <c r="L109" s="85"/>
      <c r="M109" s="36">
        <v>118</v>
      </c>
      <c r="N109" s="16" t="s">
        <v>199</v>
      </c>
      <c r="O109" s="16" t="s">
        <v>203</v>
      </c>
      <c r="P109" s="20">
        <v>45414</v>
      </c>
      <c r="Q109" s="113"/>
      <c r="R109" s="114"/>
      <c r="S109" s="1"/>
      <c r="T109" s="1"/>
    </row>
    <row r="110" spans="1:20" ht="15" customHeight="1" x14ac:dyDescent="0.25">
      <c r="A110" s="51" t="s">
        <v>226</v>
      </c>
      <c r="B110" s="16">
        <v>20519163285</v>
      </c>
      <c r="C110" s="18" t="s">
        <v>6</v>
      </c>
      <c r="D110" s="3"/>
      <c r="E110" s="19" t="s">
        <v>118</v>
      </c>
      <c r="F110" s="6">
        <v>45405</v>
      </c>
      <c r="G110" s="243">
        <v>3.7010000000000001</v>
      </c>
      <c r="H110" s="61">
        <v>4653.75</v>
      </c>
      <c r="I110" s="52">
        <f t="shared" si="26"/>
        <v>837.67499999999995</v>
      </c>
      <c r="J110" s="60">
        <f t="shared" si="27"/>
        <v>5491.4250000000002</v>
      </c>
      <c r="K110" s="27">
        <f t="shared" ref="K110:K120" si="30">+J110-(J110*12%)</f>
        <v>4832.4539999999997</v>
      </c>
      <c r="L110" s="27">
        <f>+(J110*12%)*G110</f>
        <v>2438.8516709999999</v>
      </c>
      <c r="M110" s="1">
        <v>4832.45</v>
      </c>
      <c r="N110" s="3" t="s">
        <v>199</v>
      </c>
      <c r="O110" s="16" t="s">
        <v>203</v>
      </c>
      <c r="P110" s="6">
        <v>45475</v>
      </c>
      <c r="Q110" s="36">
        <v>2439</v>
      </c>
      <c r="R110" s="20">
        <v>45453</v>
      </c>
      <c r="S110" s="6">
        <v>45455</v>
      </c>
      <c r="T110" s="1"/>
    </row>
    <row r="111" spans="1:20" ht="15" hidden="1" customHeight="1" x14ac:dyDescent="0.25">
      <c r="A111" s="51" t="s">
        <v>226</v>
      </c>
      <c r="B111" s="22">
        <v>20518805950</v>
      </c>
      <c r="C111" s="162" t="s">
        <v>62</v>
      </c>
      <c r="D111" s="7"/>
      <c r="E111" s="22" t="s">
        <v>119</v>
      </c>
      <c r="F111" s="14">
        <v>45405</v>
      </c>
      <c r="G111" s="7">
        <v>3.7010000000000001</v>
      </c>
      <c r="H111" s="88">
        <v>4990</v>
      </c>
      <c r="I111" s="97">
        <f t="shared" si="26"/>
        <v>898.19999999999993</v>
      </c>
      <c r="J111" s="98">
        <f t="shared" si="27"/>
        <v>5888.2</v>
      </c>
      <c r="K111" s="42">
        <f t="shared" si="30"/>
        <v>5181.616</v>
      </c>
      <c r="L111" s="42">
        <f>+(J111*12%)*G111</f>
        <v>2615.0673839999999</v>
      </c>
      <c r="M111" s="342" t="s">
        <v>247</v>
      </c>
      <c r="N111" s="342"/>
      <c r="O111" s="342"/>
      <c r="P111" s="342"/>
      <c r="Q111" s="342"/>
      <c r="R111" s="342"/>
      <c r="S111" s="1"/>
      <c r="T111" s="1"/>
    </row>
    <row r="112" spans="1:20" ht="15" customHeight="1" x14ac:dyDescent="0.25">
      <c r="A112" s="51" t="s">
        <v>226</v>
      </c>
      <c r="B112" s="16">
        <v>20519163285</v>
      </c>
      <c r="C112" s="18" t="s">
        <v>6</v>
      </c>
      <c r="D112" s="3"/>
      <c r="E112" s="19" t="s">
        <v>120</v>
      </c>
      <c r="F112" s="6">
        <v>45405</v>
      </c>
      <c r="G112" s="243">
        <v>3.7010000000000001</v>
      </c>
      <c r="H112" s="61">
        <v>1547</v>
      </c>
      <c r="I112" s="52">
        <f t="shared" si="26"/>
        <v>278.45999999999998</v>
      </c>
      <c r="J112" s="60">
        <f t="shared" si="27"/>
        <v>1825.46</v>
      </c>
      <c r="K112" s="27">
        <f t="shared" si="30"/>
        <v>1606.4048</v>
      </c>
      <c r="L112" s="27">
        <f t="shared" ref="L112:L120" si="31">+(J112*12%)*G112</f>
        <v>810.72329519999994</v>
      </c>
      <c r="M112" s="30">
        <v>1606.4</v>
      </c>
      <c r="N112" s="3" t="s">
        <v>199</v>
      </c>
      <c r="O112" s="3" t="s">
        <v>203</v>
      </c>
      <c r="P112" s="6">
        <v>45481</v>
      </c>
      <c r="Q112" s="36">
        <v>811</v>
      </c>
      <c r="R112" s="20">
        <v>45453</v>
      </c>
      <c r="S112" s="6">
        <v>45455</v>
      </c>
      <c r="T112" s="1"/>
    </row>
    <row r="113" spans="1:20" ht="15" hidden="1" customHeight="1" x14ac:dyDescent="0.25">
      <c r="A113" s="51" t="s">
        <v>226</v>
      </c>
      <c r="B113" s="16">
        <v>10079611773</v>
      </c>
      <c r="C113" s="18" t="s">
        <v>70</v>
      </c>
      <c r="D113" s="3"/>
      <c r="E113" s="19" t="s">
        <v>121</v>
      </c>
      <c r="F113" s="6">
        <v>45406</v>
      </c>
      <c r="G113" s="51">
        <v>3.7010000000000001</v>
      </c>
      <c r="H113" s="61">
        <v>1900</v>
      </c>
      <c r="I113" s="52">
        <f t="shared" si="26"/>
        <v>342</v>
      </c>
      <c r="J113" s="60">
        <f t="shared" si="27"/>
        <v>2242</v>
      </c>
      <c r="K113" s="27">
        <f t="shared" si="30"/>
        <v>1972.96</v>
      </c>
      <c r="L113" s="27">
        <f t="shared" si="31"/>
        <v>995.71703999999988</v>
      </c>
      <c r="M113" s="47">
        <v>1972.96</v>
      </c>
      <c r="N113" s="3" t="s">
        <v>199</v>
      </c>
      <c r="O113" s="3" t="s">
        <v>203</v>
      </c>
      <c r="P113" s="6">
        <v>45407</v>
      </c>
      <c r="Q113" s="55">
        <v>996</v>
      </c>
      <c r="R113" s="20">
        <v>45407</v>
      </c>
      <c r="S113" s="6">
        <v>45407</v>
      </c>
      <c r="T113" s="1"/>
    </row>
    <row r="114" spans="1:20" ht="15" hidden="1" customHeight="1" x14ac:dyDescent="0.25">
      <c r="A114" s="51" t="s">
        <v>226</v>
      </c>
      <c r="B114" s="16">
        <v>20100114427</v>
      </c>
      <c r="C114" s="18" t="s">
        <v>26</v>
      </c>
      <c r="D114" s="3"/>
      <c r="E114" s="19" t="s">
        <v>122</v>
      </c>
      <c r="F114" s="6">
        <v>45407</v>
      </c>
      <c r="G114" s="51">
        <v>3.7240000000000002</v>
      </c>
      <c r="H114" s="61">
        <v>360</v>
      </c>
      <c r="I114" s="52">
        <f t="shared" si="26"/>
        <v>64.8</v>
      </c>
      <c r="J114" s="60">
        <f t="shared" si="27"/>
        <v>424.8</v>
      </c>
      <c r="K114" s="27">
        <f t="shared" si="30"/>
        <v>373.82400000000001</v>
      </c>
      <c r="L114" s="27">
        <f t="shared" si="31"/>
        <v>189.83462400000002</v>
      </c>
      <c r="M114" s="1">
        <v>373.82400000000001</v>
      </c>
      <c r="N114" s="3" t="s">
        <v>199</v>
      </c>
      <c r="O114" s="3" t="s">
        <v>240</v>
      </c>
      <c r="P114" s="6">
        <v>45481</v>
      </c>
      <c r="Q114" s="36">
        <v>190</v>
      </c>
      <c r="R114" s="20">
        <v>45446</v>
      </c>
      <c r="S114" s="6">
        <v>45447</v>
      </c>
      <c r="T114" s="1"/>
    </row>
    <row r="115" spans="1:20" ht="15" hidden="1" customHeight="1" x14ac:dyDescent="0.25">
      <c r="A115" s="51" t="s">
        <v>226</v>
      </c>
      <c r="B115" s="16">
        <v>20100114427</v>
      </c>
      <c r="C115" s="18" t="s">
        <v>26</v>
      </c>
      <c r="D115" s="3"/>
      <c r="E115" s="19" t="s">
        <v>123</v>
      </c>
      <c r="F115" s="6">
        <v>45407</v>
      </c>
      <c r="G115" s="51">
        <v>3.7240000000000002</v>
      </c>
      <c r="H115" s="61">
        <v>990</v>
      </c>
      <c r="I115" s="52">
        <f t="shared" si="26"/>
        <v>178.2</v>
      </c>
      <c r="J115" s="60">
        <f t="shared" si="27"/>
        <v>1168.2</v>
      </c>
      <c r="K115" s="27">
        <f t="shared" si="30"/>
        <v>1028.0160000000001</v>
      </c>
      <c r="L115" s="27">
        <f t="shared" si="31"/>
        <v>522.04521599999998</v>
      </c>
      <c r="M115" s="1">
        <v>1028.0160000000001</v>
      </c>
      <c r="N115" s="3" t="s">
        <v>199</v>
      </c>
      <c r="O115" s="3" t="s">
        <v>240</v>
      </c>
      <c r="P115" s="6">
        <v>45481</v>
      </c>
      <c r="Q115" s="36">
        <v>522</v>
      </c>
      <c r="R115" s="20">
        <v>45446</v>
      </c>
      <c r="S115" s="6">
        <v>45447</v>
      </c>
      <c r="T115" s="1"/>
    </row>
    <row r="116" spans="1:20" ht="15" hidden="1" customHeight="1" x14ac:dyDescent="0.25">
      <c r="A116" s="51" t="s">
        <v>226</v>
      </c>
      <c r="B116" s="16">
        <v>20100114427</v>
      </c>
      <c r="C116" s="18" t="s">
        <v>26</v>
      </c>
      <c r="D116" s="3"/>
      <c r="E116" s="19" t="s">
        <v>124</v>
      </c>
      <c r="F116" s="6">
        <v>45407</v>
      </c>
      <c r="G116" s="51">
        <v>3.7240000000000002</v>
      </c>
      <c r="H116" s="61">
        <v>697.5</v>
      </c>
      <c r="I116" s="52">
        <f t="shared" si="26"/>
        <v>125.55</v>
      </c>
      <c r="J116" s="60">
        <f t="shared" si="27"/>
        <v>823.05</v>
      </c>
      <c r="K116" s="27">
        <f t="shared" si="30"/>
        <v>724.28399999999999</v>
      </c>
      <c r="L116" s="27">
        <f t="shared" si="31"/>
        <v>367.80458399999998</v>
      </c>
      <c r="M116" s="1">
        <v>724.28399999999999</v>
      </c>
      <c r="N116" s="3" t="s">
        <v>199</v>
      </c>
      <c r="O116" s="3" t="s">
        <v>240</v>
      </c>
      <c r="P116" s="6">
        <v>45481</v>
      </c>
      <c r="Q116" s="36">
        <v>368</v>
      </c>
      <c r="R116" s="20">
        <v>45446</v>
      </c>
      <c r="S116" s="6">
        <v>45447</v>
      </c>
      <c r="T116" s="1"/>
    </row>
    <row r="117" spans="1:20" ht="15" hidden="1" customHeight="1" x14ac:dyDescent="0.25">
      <c r="A117" s="51" t="s">
        <v>226</v>
      </c>
      <c r="B117" s="16">
        <v>20100114427</v>
      </c>
      <c r="C117" s="18" t="s">
        <v>26</v>
      </c>
      <c r="D117" s="3"/>
      <c r="E117" s="19" t="s">
        <v>125</v>
      </c>
      <c r="F117" s="6">
        <v>45407</v>
      </c>
      <c r="G117" s="51">
        <v>3.7240000000000002</v>
      </c>
      <c r="H117" s="61">
        <v>1350</v>
      </c>
      <c r="I117" s="52">
        <f t="shared" si="26"/>
        <v>243</v>
      </c>
      <c r="J117" s="60">
        <f t="shared" si="27"/>
        <v>1593</v>
      </c>
      <c r="K117" s="27">
        <f t="shared" si="30"/>
        <v>1401.84</v>
      </c>
      <c r="L117" s="27">
        <f t="shared" si="31"/>
        <v>711.87984000000006</v>
      </c>
      <c r="M117" s="1">
        <v>1401.84</v>
      </c>
      <c r="N117" s="3" t="s">
        <v>199</v>
      </c>
      <c r="O117" s="3" t="s">
        <v>240</v>
      </c>
      <c r="P117" s="6">
        <v>45481</v>
      </c>
      <c r="Q117" s="36">
        <v>712</v>
      </c>
      <c r="R117" s="20">
        <v>45446</v>
      </c>
      <c r="S117" s="6">
        <v>45447</v>
      </c>
      <c r="T117" s="1"/>
    </row>
    <row r="118" spans="1:20" hidden="1" x14ac:dyDescent="0.25">
      <c r="A118" s="51" t="s">
        <v>226</v>
      </c>
      <c r="B118" s="16">
        <v>20250406941</v>
      </c>
      <c r="C118" s="18" t="s">
        <v>16</v>
      </c>
      <c r="D118" s="3"/>
      <c r="E118" s="19" t="s">
        <v>126</v>
      </c>
      <c r="F118" s="6">
        <v>45407</v>
      </c>
      <c r="G118" s="51">
        <v>3.7240000000000002</v>
      </c>
      <c r="H118" s="61">
        <v>5060</v>
      </c>
      <c r="I118" s="52">
        <f t="shared" si="26"/>
        <v>910.8</v>
      </c>
      <c r="J118" s="60">
        <f t="shared" si="27"/>
        <v>5970.8</v>
      </c>
      <c r="K118" s="27">
        <f t="shared" si="30"/>
        <v>5254.3040000000001</v>
      </c>
      <c r="L118" s="27">
        <f t="shared" si="31"/>
        <v>2668.231104</v>
      </c>
      <c r="M118" s="30">
        <v>5254.3</v>
      </c>
      <c r="N118" s="3" t="s">
        <v>199</v>
      </c>
      <c r="O118" s="3" t="s">
        <v>200</v>
      </c>
      <c r="P118" s="6">
        <v>45446</v>
      </c>
      <c r="Q118" s="36">
        <v>2668</v>
      </c>
      <c r="R118" s="20">
        <v>45420</v>
      </c>
      <c r="S118" s="6">
        <v>45421</v>
      </c>
      <c r="T118" s="1"/>
    </row>
    <row r="119" spans="1:20" ht="15" customHeight="1" x14ac:dyDescent="0.25">
      <c r="A119" s="51" t="s">
        <v>226</v>
      </c>
      <c r="B119" s="16">
        <v>20519163285</v>
      </c>
      <c r="C119" s="18" t="s">
        <v>6</v>
      </c>
      <c r="D119" s="1"/>
      <c r="E119" s="19" t="s">
        <v>127</v>
      </c>
      <c r="F119" s="6">
        <v>45412</v>
      </c>
      <c r="G119" s="243">
        <v>3.734</v>
      </c>
      <c r="H119" s="61">
        <v>200</v>
      </c>
      <c r="I119" s="52">
        <f t="shared" si="26"/>
        <v>36</v>
      </c>
      <c r="J119" s="60">
        <f t="shared" si="27"/>
        <v>236</v>
      </c>
      <c r="K119" s="27">
        <f t="shared" si="30"/>
        <v>207.68</v>
      </c>
      <c r="L119" s="27">
        <f t="shared" si="31"/>
        <v>105.74688</v>
      </c>
      <c r="M119" s="36">
        <v>236</v>
      </c>
      <c r="N119" s="16" t="s">
        <v>199</v>
      </c>
      <c r="O119" s="16" t="s">
        <v>203</v>
      </c>
      <c r="P119" s="20">
        <v>45443</v>
      </c>
      <c r="Q119" s="36">
        <v>106</v>
      </c>
      <c r="R119" s="20">
        <v>45446</v>
      </c>
      <c r="S119" s="6">
        <v>45447</v>
      </c>
      <c r="T119" s="1"/>
    </row>
    <row r="120" spans="1:20" ht="15" hidden="1" customHeight="1" x14ac:dyDescent="0.25">
      <c r="A120" s="51" t="s">
        <v>226</v>
      </c>
      <c r="B120" s="16">
        <v>20504187587</v>
      </c>
      <c r="C120" s="18" t="s">
        <v>81</v>
      </c>
      <c r="D120" s="1"/>
      <c r="E120" s="19" t="s">
        <v>128</v>
      </c>
      <c r="F120" s="6">
        <v>45412</v>
      </c>
      <c r="G120" s="51">
        <v>3.734</v>
      </c>
      <c r="H120" s="61">
        <v>3630</v>
      </c>
      <c r="I120" s="52">
        <f t="shared" si="26"/>
        <v>653.4</v>
      </c>
      <c r="J120" s="60">
        <f t="shared" si="27"/>
        <v>4283.3999999999996</v>
      </c>
      <c r="K120" s="27">
        <f t="shared" si="30"/>
        <v>3769.3919999999998</v>
      </c>
      <c r="L120" s="27">
        <f t="shared" si="31"/>
        <v>1919.3058719999997</v>
      </c>
      <c r="M120" s="30">
        <v>3769.3919999999998</v>
      </c>
      <c r="N120" s="3" t="s">
        <v>199</v>
      </c>
      <c r="O120" s="3" t="s">
        <v>203</v>
      </c>
      <c r="P120" s="6">
        <v>45436</v>
      </c>
      <c r="Q120" s="55">
        <v>1919</v>
      </c>
      <c r="R120" s="6">
        <v>45419</v>
      </c>
      <c r="S120" s="6">
        <v>45420</v>
      </c>
      <c r="T120" s="1"/>
    </row>
    <row r="121" spans="1:20" ht="15" hidden="1" customHeight="1" x14ac:dyDescent="0.25">
      <c r="A121" s="51" t="s">
        <v>229</v>
      </c>
      <c r="B121" s="58">
        <v>20100067081</v>
      </c>
      <c r="C121" s="50" t="s">
        <v>112</v>
      </c>
      <c r="D121" s="3"/>
      <c r="E121" s="19" t="s">
        <v>129</v>
      </c>
      <c r="F121" s="6">
        <v>45414</v>
      </c>
      <c r="G121" s="3">
        <v>3.7519999999999998</v>
      </c>
      <c r="H121" s="47">
        <v>17320</v>
      </c>
      <c r="I121" s="26">
        <f>+H121*0.18</f>
        <v>3117.6</v>
      </c>
      <c r="J121" s="26">
        <f>+H121+I121</f>
        <v>20437.599999999999</v>
      </c>
      <c r="K121" s="27">
        <f>+J121-(J121*12%)</f>
        <v>17985.088</v>
      </c>
      <c r="L121" s="27">
        <f>+(J121*12%)*G121</f>
        <v>9201.8250239999979</v>
      </c>
      <c r="M121" s="55">
        <v>17985.04</v>
      </c>
      <c r="N121" s="16" t="s">
        <v>199</v>
      </c>
      <c r="O121" s="16" t="s">
        <v>203</v>
      </c>
      <c r="P121" s="20">
        <v>45446</v>
      </c>
      <c r="Q121" s="47">
        <v>9202</v>
      </c>
      <c r="R121" s="6">
        <v>45419</v>
      </c>
      <c r="S121" s="20">
        <v>45420</v>
      </c>
      <c r="T121" s="1"/>
    </row>
    <row r="122" spans="1:20" ht="15" hidden="1" customHeight="1" x14ac:dyDescent="0.25">
      <c r="A122" s="51" t="s">
        <v>229</v>
      </c>
      <c r="B122" s="22">
        <v>20136507720</v>
      </c>
      <c r="C122" s="162" t="s">
        <v>131</v>
      </c>
      <c r="D122" s="7"/>
      <c r="E122" s="22" t="s">
        <v>130</v>
      </c>
      <c r="F122" s="14">
        <v>45414</v>
      </c>
      <c r="G122" s="7" t="s">
        <v>210</v>
      </c>
      <c r="H122" s="88">
        <v>203142.23</v>
      </c>
      <c r="I122" s="38">
        <f>+H122*0.18</f>
        <v>36565.6014</v>
      </c>
      <c r="J122" s="38">
        <f>+H122+I122</f>
        <v>239707.83140000002</v>
      </c>
      <c r="K122" s="42">
        <f>+J122-(J122*12%)</f>
        <v>210942.89163200001</v>
      </c>
      <c r="L122" s="42">
        <f>+(J122*12%)</f>
        <v>28764.939768</v>
      </c>
      <c r="M122" s="342" t="s">
        <v>231</v>
      </c>
      <c r="N122" s="342"/>
      <c r="O122" s="342"/>
      <c r="P122" s="342"/>
      <c r="Q122" s="342"/>
      <c r="R122" s="342"/>
      <c r="S122" s="92"/>
      <c r="T122" s="1"/>
    </row>
    <row r="123" spans="1:20" ht="15" hidden="1" customHeight="1" x14ac:dyDescent="0.25">
      <c r="A123" s="51" t="s">
        <v>229</v>
      </c>
      <c r="B123" s="58">
        <v>20100097746</v>
      </c>
      <c r="C123" s="18" t="s">
        <v>133</v>
      </c>
      <c r="D123" s="3"/>
      <c r="E123" s="19" t="s">
        <v>132</v>
      </c>
      <c r="F123" s="6">
        <v>45417</v>
      </c>
      <c r="G123" s="3">
        <v>3.7570000000000001</v>
      </c>
      <c r="H123" s="47">
        <v>15000</v>
      </c>
      <c r="I123" s="26">
        <f>+H123*0.18</f>
        <v>2700</v>
      </c>
      <c r="J123" s="26">
        <f>+H123+I123</f>
        <v>17700</v>
      </c>
      <c r="K123" s="27">
        <f>+J123-(J123*12%)</f>
        <v>15576</v>
      </c>
      <c r="L123" s="27">
        <f>+(J123*12%)*G123</f>
        <v>7979.8680000000004</v>
      </c>
      <c r="M123" s="47">
        <v>15576</v>
      </c>
      <c r="N123" s="3" t="s">
        <v>199</v>
      </c>
      <c r="O123" s="3" t="s">
        <v>203</v>
      </c>
      <c r="P123" s="6">
        <v>45467</v>
      </c>
      <c r="Q123" s="55">
        <v>7980</v>
      </c>
      <c r="R123" s="20">
        <v>45518</v>
      </c>
      <c r="S123" s="20">
        <v>45519</v>
      </c>
      <c r="T123" s="1"/>
    </row>
    <row r="124" spans="1:20" ht="15" hidden="1" customHeight="1" x14ac:dyDescent="0.25">
      <c r="A124" s="51" t="s">
        <v>229</v>
      </c>
      <c r="B124" s="58">
        <v>20610615539</v>
      </c>
      <c r="C124" s="50" t="s">
        <v>413</v>
      </c>
      <c r="D124" s="1"/>
      <c r="E124" s="19" t="s">
        <v>134</v>
      </c>
      <c r="F124" s="6">
        <v>45418</v>
      </c>
      <c r="G124" s="3">
        <v>3.726</v>
      </c>
      <c r="H124" s="30">
        <v>3600</v>
      </c>
      <c r="I124" s="26">
        <f t="shared" ref="I124:I125" si="32">+H124*0.18</f>
        <v>648</v>
      </c>
      <c r="J124" s="26">
        <f t="shared" ref="J124:J125" si="33">+H124+I124</f>
        <v>4248</v>
      </c>
      <c r="K124" s="27">
        <f t="shared" ref="K124:K125" si="34">+J124-(J124*12%)</f>
        <v>3738.24</v>
      </c>
      <c r="L124" s="27">
        <f t="shared" ref="L124" si="35">+(J124*12%)*G124</f>
        <v>1899.3657599999999</v>
      </c>
      <c r="M124" s="47">
        <v>3738.24</v>
      </c>
      <c r="N124" s="3" t="s">
        <v>199</v>
      </c>
      <c r="O124" s="6" t="s">
        <v>203</v>
      </c>
      <c r="P124" s="6">
        <v>45420</v>
      </c>
      <c r="Q124" s="47">
        <v>1900</v>
      </c>
      <c r="R124" s="6">
        <v>45420</v>
      </c>
      <c r="S124" s="20">
        <v>45421</v>
      </c>
      <c r="T124" s="1"/>
    </row>
    <row r="125" spans="1:20" ht="15" hidden="1" customHeight="1" x14ac:dyDescent="0.25">
      <c r="A125" s="51" t="s">
        <v>229</v>
      </c>
      <c r="B125" s="58">
        <v>20136507720</v>
      </c>
      <c r="C125" s="18" t="s">
        <v>131</v>
      </c>
      <c r="D125" s="1"/>
      <c r="E125" s="19" t="s">
        <v>135</v>
      </c>
      <c r="F125" s="6">
        <v>45418</v>
      </c>
      <c r="G125" s="3" t="s">
        <v>202</v>
      </c>
      <c r="H125" s="30">
        <v>199637.48</v>
      </c>
      <c r="I125" s="26">
        <f t="shared" si="32"/>
        <v>35934.746400000004</v>
      </c>
      <c r="J125" s="26">
        <f t="shared" si="33"/>
        <v>235572.22640000001</v>
      </c>
      <c r="K125" s="27">
        <f t="shared" si="34"/>
        <v>207303.55923200003</v>
      </c>
      <c r="L125" s="27">
        <f>+(J125*12%)</f>
        <v>28268.667168</v>
      </c>
      <c r="M125" s="26">
        <v>207303.23</v>
      </c>
      <c r="N125" s="3" t="s">
        <v>199</v>
      </c>
      <c r="O125" s="3" t="s">
        <v>203</v>
      </c>
      <c r="P125" s="6">
        <v>45519</v>
      </c>
      <c r="Q125" s="55">
        <v>28269</v>
      </c>
      <c r="R125" s="20">
        <v>45449</v>
      </c>
      <c r="S125" s="20">
        <v>45453</v>
      </c>
      <c r="T125" s="1"/>
    </row>
    <row r="126" spans="1:20" ht="15" hidden="1" customHeight="1" x14ac:dyDescent="0.25">
      <c r="A126" s="51" t="s">
        <v>229</v>
      </c>
      <c r="B126" s="58">
        <v>20518805950</v>
      </c>
      <c r="C126" s="18" t="s">
        <v>62</v>
      </c>
      <c r="D126" s="1"/>
      <c r="E126" s="19" t="s">
        <v>136</v>
      </c>
      <c r="F126" s="6">
        <v>45421</v>
      </c>
      <c r="G126" s="3">
        <v>3.7240000000000002</v>
      </c>
      <c r="H126" s="30">
        <v>9350</v>
      </c>
      <c r="I126" s="26">
        <f>+H126*0.18</f>
        <v>1683</v>
      </c>
      <c r="J126" s="26">
        <f>+H126+I126</f>
        <v>11033</v>
      </c>
      <c r="K126" s="27">
        <f>+J126-(J126*12%)</f>
        <v>9709.0400000000009</v>
      </c>
      <c r="L126" s="27">
        <f>+(J126*12%)*G126</f>
        <v>4930.4270400000005</v>
      </c>
      <c r="M126" s="26">
        <v>11033</v>
      </c>
      <c r="N126" s="3" t="s">
        <v>199</v>
      </c>
      <c r="O126" s="3" t="s">
        <v>200</v>
      </c>
      <c r="P126" s="6">
        <v>45512</v>
      </c>
      <c r="Q126" s="47">
        <v>4930</v>
      </c>
      <c r="R126" s="6">
        <v>45513</v>
      </c>
      <c r="S126" s="20">
        <v>45516</v>
      </c>
      <c r="T126" s="1"/>
    </row>
    <row r="127" spans="1:20" ht="15" hidden="1" customHeight="1" x14ac:dyDescent="0.25">
      <c r="A127" s="51" t="s">
        <v>229</v>
      </c>
      <c r="B127" s="58">
        <v>20601744351</v>
      </c>
      <c r="C127" s="18" t="s">
        <v>108</v>
      </c>
      <c r="D127" s="1"/>
      <c r="E127" s="19" t="s">
        <v>137</v>
      </c>
      <c r="F127" s="6">
        <v>45421</v>
      </c>
      <c r="G127" s="3">
        <v>3.7240000000000002</v>
      </c>
      <c r="H127" s="30">
        <v>3037.5</v>
      </c>
      <c r="I127" s="26">
        <f>+H127*0.18</f>
        <v>546.75</v>
      </c>
      <c r="J127" s="26">
        <f>+H127+I127</f>
        <v>3584.25</v>
      </c>
      <c r="K127" s="27">
        <f>+J127-(J127*12%)</f>
        <v>3154.14</v>
      </c>
      <c r="L127" s="27">
        <f>+(J127*12%)*G127</f>
        <v>1601.72964</v>
      </c>
      <c r="M127" s="26">
        <v>3584.25</v>
      </c>
      <c r="N127" s="3" t="s">
        <v>199</v>
      </c>
      <c r="O127" s="3" t="s">
        <v>203</v>
      </c>
      <c r="P127" s="6">
        <v>45464</v>
      </c>
      <c r="Q127" s="55">
        <v>1602</v>
      </c>
      <c r="R127" s="20">
        <v>45467</v>
      </c>
      <c r="S127" s="20">
        <v>45468</v>
      </c>
      <c r="T127" s="1"/>
    </row>
    <row r="128" spans="1:20" ht="15" customHeight="1" x14ac:dyDescent="0.25">
      <c r="A128" s="51" t="s">
        <v>229</v>
      </c>
      <c r="B128" s="16">
        <v>20519163285</v>
      </c>
      <c r="C128" s="18" t="s">
        <v>6</v>
      </c>
      <c r="D128" s="1"/>
      <c r="E128" s="19" t="s">
        <v>138</v>
      </c>
      <c r="F128" s="6">
        <v>45422</v>
      </c>
      <c r="G128" s="206">
        <v>3.7130000000000001</v>
      </c>
      <c r="H128" s="30">
        <v>100</v>
      </c>
      <c r="I128" s="26">
        <f t="shared" ref="I128:I165" si="36">+H128*0.18</f>
        <v>18</v>
      </c>
      <c r="J128" s="26">
        <f t="shared" ref="J128:J165" si="37">+H128+I128</f>
        <v>118</v>
      </c>
      <c r="K128" s="84"/>
      <c r="L128" s="84"/>
      <c r="M128" s="47">
        <v>118</v>
      </c>
      <c r="N128" s="3" t="s">
        <v>199</v>
      </c>
      <c r="O128" s="3" t="s">
        <v>203</v>
      </c>
      <c r="P128" s="6">
        <v>45460</v>
      </c>
      <c r="Q128" s="160"/>
      <c r="R128" s="114"/>
      <c r="S128" s="16"/>
      <c r="T128" s="1"/>
    </row>
    <row r="129" spans="1:20" ht="15" hidden="1" customHeight="1" x14ac:dyDescent="0.25">
      <c r="A129" s="51" t="s">
        <v>229</v>
      </c>
      <c r="B129" s="58">
        <v>20601534771</v>
      </c>
      <c r="C129" s="18" t="s">
        <v>232</v>
      </c>
      <c r="D129" s="1"/>
      <c r="E129" s="19" t="s">
        <v>139</v>
      </c>
      <c r="F129" s="6">
        <v>45425</v>
      </c>
      <c r="G129" s="3">
        <v>3.7080000000000002</v>
      </c>
      <c r="H129" s="30">
        <v>1950</v>
      </c>
      <c r="I129" s="26">
        <f t="shared" si="36"/>
        <v>351</v>
      </c>
      <c r="J129" s="26">
        <f t="shared" si="37"/>
        <v>2301</v>
      </c>
      <c r="K129" s="27">
        <f t="shared" ref="K129:K148" si="38">+J129-(J129*12%)</f>
        <v>2024.88</v>
      </c>
      <c r="L129" s="27">
        <f t="shared" ref="L129:L144" si="39">+(J129*12%)*G129</f>
        <v>1023.8529600000001</v>
      </c>
      <c r="M129" s="47">
        <v>2024.88</v>
      </c>
      <c r="N129" s="3" t="s">
        <v>199</v>
      </c>
      <c r="O129" s="3" t="s">
        <v>203</v>
      </c>
      <c r="P129" s="6">
        <v>45427</v>
      </c>
      <c r="Q129" s="47">
        <v>1024</v>
      </c>
      <c r="R129" s="6">
        <v>45432</v>
      </c>
      <c r="S129" s="20">
        <v>45433</v>
      </c>
      <c r="T129" s="1"/>
    </row>
    <row r="130" spans="1:20" ht="15" hidden="1" customHeight="1" x14ac:dyDescent="0.25">
      <c r="A130" s="51" t="s">
        <v>229</v>
      </c>
      <c r="B130" s="58">
        <v>20610615539</v>
      </c>
      <c r="C130" s="50" t="s">
        <v>413</v>
      </c>
      <c r="D130" s="1"/>
      <c r="E130" s="19" t="s">
        <v>140</v>
      </c>
      <c r="F130" s="6">
        <v>45425</v>
      </c>
      <c r="G130" s="3">
        <v>3.7080000000000002</v>
      </c>
      <c r="H130" s="30">
        <v>1525</v>
      </c>
      <c r="I130" s="26">
        <f t="shared" si="36"/>
        <v>274.5</v>
      </c>
      <c r="J130" s="26">
        <f t="shared" si="37"/>
        <v>1799.5</v>
      </c>
      <c r="K130" s="27">
        <f t="shared" si="38"/>
        <v>1583.56</v>
      </c>
      <c r="L130" s="27">
        <f t="shared" si="39"/>
        <v>800.70551999999998</v>
      </c>
      <c r="M130" s="47">
        <v>1583.86</v>
      </c>
      <c r="N130" s="3" t="s">
        <v>199</v>
      </c>
      <c r="O130" s="3" t="s">
        <v>203</v>
      </c>
      <c r="P130" s="6">
        <v>45432</v>
      </c>
      <c r="Q130" s="47">
        <v>805</v>
      </c>
      <c r="R130" s="6">
        <v>45432</v>
      </c>
      <c r="S130" s="20">
        <v>45433</v>
      </c>
      <c r="T130" s="1"/>
    </row>
    <row r="131" spans="1:20" ht="15" hidden="1" customHeight="1" x14ac:dyDescent="0.25">
      <c r="A131" s="51" t="s">
        <v>229</v>
      </c>
      <c r="B131" s="22">
        <v>20557828819</v>
      </c>
      <c r="C131" s="162" t="s">
        <v>142</v>
      </c>
      <c r="D131" s="8"/>
      <c r="E131" s="22" t="s">
        <v>141</v>
      </c>
      <c r="F131" s="14">
        <v>45425</v>
      </c>
      <c r="G131" s="7">
        <v>3.7080000000000002</v>
      </c>
      <c r="H131" s="32">
        <v>25000</v>
      </c>
      <c r="I131" s="38">
        <f t="shared" si="36"/>
        <v>4500</v>
      </c>
      <c r="J131" s="38">
        <f t="shared" si="37"/>
        <v>29500</v>
      </c>
      <c r="K131" s="42">
        <f t="shared" si="38"/>
        <v>25960</v>
      </c>
      <c r="L131" s="42">
        <f t="shared" si="39"/>
        <v>13126.320000000002</v>
      </c>
      <c r="M131" s="342" t="s">
        <v>234</v>
      </c>
      <c r="N131" s="342"/>
      <c r="O131" s="342"/>
      <c r="P131" s="342"/>
      <c r="Q131" s="342"/>
      <c r="R131" s="342"/>
      <c r="S131" s="92"/>
      <c r="T131" s="1"/>
    </row>
    <row r="132" spans="1:20" ht="15" hidden="1" customHeight="1" x14ac:dyDescent="0.25">
      <c r="A132" s="51" t="s">
        <v>229</v>
      </c>
      <c r="B132" s="58">
        <v>20557828819</v>
      </c>
      <c r="C132" s="18" t="s">
        <v>142</v>
      </c>
      <c r="D132" s="1"/>
      <c r="E132" s="19" t="s">
        <v>143</v>
      </c>
      <c r="F132" s="6">
        <v>45426</v>
      </c>
      <c r="G132" s="3">
        <v>3.7229999999999999</v>
      </c>
      <c r="H132" s="30">
        <v>25000</v>
      </c>
      <c r="I132" s="26">
        <f t="shared" si="36"/>
        <v>4500</v>
      </c>
      <c r="J132" s="26">
        <f t="shared" si="37"/>
        <v>29500</v>
      </c>
      <c r="K132" s="27">
        <f t="shared" si="38"/>
        <v>25960</v>
      </c>
      <c r="L132" s="27">
        <f t="shared" si="39"/>
        <v>13179.42</v>
      </c>
      <c r="M132" s="55">
        <v>25960</v>
      </c>
      <c r="N132" s="16" t="s">
        <v>199</v>
      </c>
      <c r="O132" s="16" t="s">
        <v>203</v>
      </c>
      <c r="P132" s="20">
        <v>45448</v>
      </c>
      <c r="Q132" s="55">
        <v>13180</v>
      </c>
      <c r="R132" s="20">
        <v>45447</v>
      </c>
      <c r="S132" s="20">
        <v>45447</v>
      </c>
      <c r="T132" s="1"/>
    </row>
    <row r="133" spans="1:20" ht="15" hidden="1" customHeight="1" x14ac:dyDescent="0.25">
      <c r="A133" s="51" t="s">
        <v>229</v>
      </c>
      <c r="B133" s="58">
        <v>20518805950</v>
      </c>
      <c r="C133" s="18" t="s">
        <v>62</v>
      </c>
      <c r="D133" s="1"/>
      <c r="E133" s="19" t="s">
        <v>144</v>
      </c>
      <c r="F133" s="6">
        <v>45427</v>
      </c>
      <c r="G133" s="3">
        <v>3.7280000000000002</v>
      </c>
      <c r="H133" s="30">
        <v>9912.5</v>
      </c>
      <c r="I133" s="26">
        <f t="shared" si="36"/>
        <v>1784.25</v>
      </c>
      <c r="J133" s="26">
        <f t="shared" si="37"/>
        <v>11696.75</v>
      </c>
      <c r="K133" s="27">
        <f t="shared" si="38"/>
        <v>10293.14</v>
      </c>
      <c r="L133" s="27">
        <f t="shared" si="39"/>
        <v>5232.6580800000002</v>
      </c>
      <c r="M133" s="165">
        <v>11696.75</v>
      </c>
      <c r="N133" s="16" t="s">
        <v>199</v>
      </c>
      <c r="O133" s="16" t="s">
        <v>200</v>
      </c>
      <c r="P133" s="20">
        <v>45544</v>
      </c>
      <c r="Q133" s="55">
        <v>5233</v>
      </c>
      <c r="R133" s="20">
        <v>45546</v>
      </c>
      <c r="S133" s="20">
        <v>45547</v>
      </c>
      <c r="T133" s="1"/>
    </row>
    <row r="134" spans="1:20" ht="15" hidden="1" customHeight="1" x14ac:dyDescent="0.25">
      <c r="A134" s="51" t="s">
        <v>229</v>
      </c>
      <c r="B134" s="22">
        <v>20557124331</v>
      </c>
      <c r="C134" s="162" t="s">
        <v>248</v>
      </c>
      <c r="D134" s="8"/>
      <c r="E134" s="22" t="s">
        <v>145</v>
      </c>
      <c r="F134" s="14">
        <v>45428</v>
      </c>
      <c r="G134" s="7">
        <v>3.718</v>
      </c>
      <c r="H134" s="32">
        <v>92261.69</v>
      </c>
      <c r="I134" s="32">
        <f t="shared" si="36"/>
        <v>16607.104200000002</v>
      </c>
      <c r="J134" s="32">
        <f t="shared" si="37"/>
        <v>108868.7942</v>
      </c>
      <c r="K134" s="79">
        <f t="shared" si="38"/>
        <v>95804.538895999998</v>
      </c>
      <c r="L134" s="42">
        <f t="shared" si="39"/>
        <v>48572.901220272004</v>
      </c>
      <c r="M134" s="342" t="s">
        <v>235</v>
      </c>
      <c r="N134" s="342"/>
      <c r="O134" s="342"/>
      <c r="P134" s="342"/>
      <c r="Q134" s="342"/>
      <c r="R134" s="342"/>
      <c r="S134" s="92"/>
      <c r="T134" s="1"/>
    </row>
    <row r="135" spans="1:20" ht="15" hidden="1" customHeight="1" x14ac:dyDescent="0.25">
      <c r="A135" s="51" t="s">
        <v>229</v>
      </c>
      <c r="B135" s="16">
        <v>20557124331</v>
      </c>
      <c r="C135" s="18" t="s">
        <v>248</v>
      </c>
      <c r="D135" s="1"/>
      <c r="E135" s="19" t="s">
        <v>146</v>
      </c>
      <c r="F135" s="6">
        <v>45428</v>
      </c>
      <c r="G135" s="3">
        <v>3.718</v>
      </c>
      <c r="H135" s="30">
        <v>92261.69</v>
      </c>
      <c r="I135" s="30">
        <f t="shared" si="36"/>
        <v>16607.104200000002</v>
      </c>
      <c r="J135" s="30">
        <f t="shared" si="37"/>
        <v>108868.7942</v>
      </c>
      <c r="K135" s="77">
        <f t="shared" si="38"/>
        <v>95804.538895999998</v>
      </c>
      <c r="L135" s="27">
        <f t="shared" si="39"/>
        <v>48572.901220272004</v>
      </c>
      <c r="M135" s="55">
        <v>95804.54</v>
      </c>
      <c r="N135" s="3" t="s">
        <v>199</v>
      </c>
      <c r="O135" s="3" t="s">
        <v>200</v>
      </c>
      <c r="P135" s="20">
        <v>45492</v>
      </c>
      <c r="Q135" s="47">
        <v>48573</v>
      </c>
      <c r="R135" s="6">
        <v>45429</v>
      </c>
      <c r="S135" s="20">
        <v>45432</v>
      </c>
      <c r="T135" s="1"/>
    </row>
    <row r="136" spans="1:20" ht="15" hidden="1" customHeight="1" x14ac:dyDescent="0.25">
      <c r="A136" s="51" t="s">
        <v>229</v>
      </c>
      <c r="B136" s="22">
        <v>20133877615</v>
      </c>
      <c r="C136" s="162" t="s">
        <v>249</v>
      </c>
      <c r="D136" s="8"/>
      <c r="E136" s="22" t="s">
        <v>147</v>
      </c>
      <c r="F136" s="14">
        <v>45429</v>
      </c>
      <c r="G136" s="7">
        <v>3.7280000000000002</v>
      </c>
      <c r="H136" s="32">
        <v>2952.5</v>
      </c>
      <c r="I136" s="32">
        <f t="shared" si="36"/>
        <v>531.44999999999993</v>
      </c>
      <c r="J136" s="32">
        <f t="shared" si="37"/>
        <v>3483.95</v>
      </c>
      <c r="K136" s="79">
        <f t="shared" si="38"/>
        <v>3065.8759999999997</v>
      </c>
      <c r="L136" s="42">
        <f t="shared" si="39"/>
        <v>1558.579872</v>
      </c>
      <c r="M136" s="342" t="s">
        <v>236</v>
      </c>
      <c r="N136" s="342"/>
      <c r="O136" s="342"/>
      <c r="P136" s="342"/>
      <c r="Q136" s="342"/>
      <c r="R136" s="342"/>
      <c r="S136" s="16"/>
      <c r="T136" s="1"/>
    </row>
    <row r="137" spans="1:20" ht="15" hidden="1" customHeight="1" x14ac:dyDescent="0.25">
      <c r="A137" s="51" t="s">
        <v>229</v>
      </c>
      <c r="B137" s="58">
        <v>20605077596</v>
      </c>
      <c r="C137" s="18" t="s">
        <v>150</v>
      </c>
      <c r="D137" s="1"/>
      <c r="E137" s="19" t="s">
        <v>149</v>
      </c>
      <c r="F137" s="6">
        <v>45429</v>
      </c>
      <c r="G137" s="3">
        <v>3.7280000000000002</v>
      </c>
      <c r="H137" s="30">
        <v>264.52999999999997</v>
      </c>
      <c r="I137" s="30">
        <f t="shared" si="36"/>
        <v>47.615399999999994</v>
      </c>
      <c r="J137" s="30">
        <f t="shared" si="37"/>
        <v>312.1454</v>
      </c>
      <c r="K137" s="77">
        <f t="shared" si="38"/>
        <v>274.687952</v>
      </c>
      <c r="L137" s="27">
        <f t="shared" si="39"/>
        <v>139.64136614400002</v>
      </c>
      <c r="M137" s="55">
        <v>274.69</v>
      </c>
      <c r="N137" s="3" t="s">
        <v>199</v>
      </c>
      <c r="O137" s="3" t="s">
        <v>200</v>
      </c>
      <c r="P137" s="6">
        <v>45485</v>
      </c>
      <c r="Q137" s="47">
        <v>140</v>
      </c>
      <c r="R137" s="6">
        <v>45489</v>
      </c>
      <c r="S137" s="20">
        <v>45490</v>
      </c>
      <c r="T137" s="1"/>
    </row>
    <row r="138" spans="1:20" ht="15" hidden="1" customHeight="1" x14ac:dyDescent="0.25">
      <c r="A138" s="51" t="s">
        <v>229</v>
      </c>
      <c r="B138" s="16">
        <v>20100049008</v>
      </c>
      <c r="C138" s="18" t="s">
        <v>10</v>
      </c>
      <c r="D138" s="1"/>
      <c r="E138" s="19" t="s">
        <v>151</v>
      </c>
      <c r="F138" s="6">
        <v>45432</v>
      </c>
      <c r="G138" s="3" t="s">
        <v>202</v>
      </c>
      <c r="H138" s="30">
        <v>1672.07</v>
      </c>
      <c r="I138" s="30">
        <f t="shared" si="36"/>
        <v>300.9726</v>
      </c>
      <c r="J138" s="30">
        <f t="shared" si="37"/>
        <v>1973.0426</v>
      </c>
      <c r="K138" s="77">
        <f t="shared" si="38"/>
        <v>1736.2774879999999</v>
      </c>
      <c r="L138" s="27">
        <f>+(J138*12%)</f>
        <v>236.76511199999999</v>
      </c>
      <c r="M138" s="55">
        <v>1736.04</v>
      </c>
      <c r="N138" s="16" t="s">
        <v>199</v>
      </c>
      <c r="O138" s="16" t="s">
        <v>203</v>
      </c>
      <c r="P138" s="6">
        <v>45460</v>
      </c>
      <c r="Q138" s="55">
        <v>237</v>
      </c>
      <c r="R138" s="20">
        <v>45443</v>
      </c>
      <c r="S138" s="20">
        <v>45443</v>
      </c>
      <c r="T138" s="1"/>
    </row>
    <row r="139" spans="1:20" ht="15" hidden="1" customHeight="1" x14ac:dyDescent="0.25">
      <c r="A139" s="51" t="s">
        <v>229</v>
      </c>
      <c r="B139" s="16">
        <v>20100049008</v>
      </c>
      <c r="C139" s="18" t="s">
        <v>10</v>
      </c>
      <c r="D139" s="1"/>
      <c r="E139" s="19" t="s">
        <v>152</v>
      </c>
      <c r="F139" s="6">
        <v>45432</v>
      </c>
      <c r="G139" s="3">
        <v>3.742</v>
      </c>
      <c r="H139" s="30">
        <v>24.57</v>
      </c>
      <c r="I139" s="30">
        <f t="shared" si="36"/>
        <v>4.4226000000000001</v>
      </c>
      <c r="J139" s="30">
        <f t="shared" si="37"/>
        <v>28.992599999999999</v>
      </c>
      <c r="K139" s="84"/>
      <c r="L139" s="84"/>
      <c r="M139" s="55">
        <v>28.99</v>
      </c>
      <c r="N139" s="16" t="s">
        <v>199</v>
      </c>
      <c r="O139" s="16" t="s">
        <v>203</v>
      </c>
      <c r="P139" s="20">
        <v>45460</v>
      </c>
      <c r="Q139" s="160"/>
      <c r="R139" s="114"/>
      <c r="S139" s="16"/>
      <c r="T139" s="1"/>
    </row>
    <row r="140" spans="1:20" ht="15" hidden="1" customHeight="1" x14ac:dyDescent="0.25">
      <c r="A140" s="51" t="s">
        <v>229</v>
      </c>
      <c r="B140" s="16">
        <v>20100049008</v>
      </c>
      <c r="C140" s="18" t="s">
        <v>10</v>
      </c>
      <c r="D140" s="1"/>
      <c r="E140" s="19" t="s">
        <v>153</v>
      </c>
      <c r="F140" s="6">
        <v>45432</v>
      </c>
      <c r="G140" s="3">
        <v>3.742</v>
      </c>
      <c r="H140" s="30">
        <v>1561.66</v>
      </c>
      <c r="I140" s="30">
        <f t="shared" si="36"/>
        <v>281.09879999999998</v>
      </c>
      <c r="J140" s="30">
        <f t="shared" si="37"/>
        <v>1842.7588000000001</v>
      </c>
      <c r="K140" s="77">
        <f t="shared" si="38"/>
        <v>1621.6277440000001</v>
      </c>
      <c r="L140" s="27">
        <f t="shared" si="39"/>
        <v>827.47241155200004</v>
      </c>
      <c r="M140" s="55">
        <v>1621.76</v>
      </c>
      <c r="N140" s="16" t="s">
        <v>199</v>
      </c>
      <c r="O140" s="16" t="s">
        <v>203</v>
      </c>
      <c r="P140" s="20">
        <v>45460</v>
      </c>
      <c r="Q140" s="55">
        <v>827</v>
      </c>
      <c r="R140" s="20">
        <v>45443</v>
      </c>
      <c r="S140" s="20">
        <v>45443</v>
      </c>
      <c r="T140" s="1"/>
    </row>
    <row r="141" spans="1:20" ht="15" hidden="1" customHeight="1" x14ac:dyDescent="0.25">
      <c r="A141" s="51" t="s">
        <v>229</v>
      </c>
      <c r="B141" s="58">
        <v>20609761581</v>
      </c>
      <c r="C141" s="18" t="s">
        <v>155</v>
      </c>
      <c r="D141" s="1"/>
      <c r="E141" s="19" t="s">
        <v>154</v>
      </c>
      <c r="F141" s="6">
        <v>45432</v>
      </c>
      <c r="G141" s="3">
        <v>3.742</v>
      </c>
      <c r="H141" s="30">
        <v>2965</v>
      </c>
      <c r="I141" s="30">
        <f t="shared" si="36"/>
        <v>533.69999999999993</v>
      </c>
      <c r="J141" s="30">
        <f t="shared" si="37"/>
        <v>3498.7</v>
      </c>
      <c r="K141" s="77">
        <f t="shared" si="38"/>
        <v>3078.8559999999998</v>
      </c>
      <c r="L141" s="27">
        <f t="shared" si="39"/>
        <v>1571.0562479999999</v>
      </c>
      <c r="M141" s="47">
        <v>3078.86</v>
      </c>
      <c r="N141" s="3" t="s">
        <v>199</v>
      </c>
      <c r="O141" s="3" t="s">
        <v>203</v>
      </c>
      <c r="P141" s="6">
        <v>45434</v>
      </c>
      <c r="Q141" s="55">
        <v>1571</v>
      </c>
      <c r="R141" s="20">
        <v>45450</v>
      </c>
      <c r="S141" s="20">
        <v>45454</v>
      </c>
      <c r="T141" s="1"/>
    </row>
    <row r="142" spans="1:20" ht="15" hidden="1" customHeight="1" x14ac:dyDescent="0.25">
      <c r="A142" s="51" t="s">
        <v>229</v>
      </c>
      <c r="B142" s="58">
        <v>20518805950</v>
      </c>
      <c r="C142" s="18" t="s">
        <v>62</v>
      </c>
      <c r="D142" s="1"/>
      <c r="E142" s="19" t="s">
        <v>156</v>
      </c>
      <c r="F142" s="6">
        <v>45433</v>
      </c>
      <c r="G142" s="3">
        <v>3.7360000000000002</v>
      </c>
      <c r="H142" s="30">
        <v>8395</v>
      </c>
      <c r="I142" s="30">
        <f t="shared" si="36"/>
        <v>1511.1</v>
      </c>
      <c r="J142" s="30">
        <f t="shared" si="37"/>
        <v>9906.1</v>
      </c>
      <c r="K142" s="77">
        <f t="shared" si="38"/>
        <v>8717.3680000000004</v>
      </c>
      <c r="L142" s="27">
        <f t="shared" si="39"/>
        <v>4441.1027519999998</v>
      </c>
      <c r="M142" s="47">
        <v>9906.1</v>
      </c>
      <c r="N142" s="3" t="s">
        <v>199</v>
      </c>
      <c r="O142" s="3" t="s">
        <v>200</v>
      </c>
      <c r="P142" s="6">
        <v>45512</v>
      </c>
      <c r="Q142" s="47">
        <v>4441</v>
      </c>
      <c r="R142" s="6">
        <v>45513</v>
      </c>
      <c r="S142" s="20">
        <v>45516</v>
      </c>
      <c r="T142" s="1"/>
    </row>
    <row r="143" spans="1:20" ht="15" hidden="1" customHeight="1" x14ac:dyDescent="0.25">
      <c r="A143" s="51" t="s">
        <v>229</v>
      </c>
      <c r="B143" s="58">
        <v>20518805950</v>
      </c>
      <c r="C143" s="18" t="s">
        <v>62</v>
      </c>
      <c r="D143" s="1"/>
      <c r="E143" s="19" t="s">
        <v>157</v>
      </c>
      <c r="F143" s="6">
        <v>45433</v>
      </c>
      <c r="G143" s="3">
        <v>3.7360000000000002</v>
      </c>
      <c r="H143" s="30">
        <v>2380</v>
      </c>
      <c r="I143" s="30">
        <f t="shared" si="36"/>
        <v>428.4</v>
      </c>
      <c r="J143" s="30">
        <f t="shared" si="37"/>
        <v>2808.4</v>
      </c>
      <c r="K143" s="77">
        <f t="shared" si="38"/>
        <v>2471.3920000000003</v>
      </c>
      <c r="L143" s="27">
        <f t="shared" si="39"/>
        <v>1259.061888</v>
      </c>
      <c r="M143" s="47">
        <v>2808.4</v>
      </c>
      <c r="N143" s="3" t="s">
        <v>199</v>
      </c>
      <c r="O143" s="3" t="s">
        <v>200</v>
      </c>
      <c r="P143" s="6">
        <v>45512</v>
      </c>
      <c r="Q143" s="47">
        <v>1259</v>
      </c>
      <c r="R143" s="6">
        <v>45513</v>
      </c>
      <c r="S143" s="20">
        <v>45516</v>
      </c>
      <c r="T143" s="1"/>
    </row>
    <row r="144" spans="1:20" ht="15" hidden="1" customHeight="1" x14ac:dyDescent="0.25">
      <c r="A144" s="51" t="s">
        <v>229</v>
      </c>
      <c r="B144" s="16">
        <v>10079611773</v>
      </c>
      <c r="C144" s="18" t="s">
        <v>70</v>
      </c>
      <c r="D144" s="1"/>
      <c r="E144" s="19" t="s">
        <v>158</v>
      </c>
      <c r="F144" s="6">
        <v>45433</v>
      </c>
      <c r="G144" s="3">
        <v>3.7360000000000002</v>
      </c>
      <c r="H144" s="30">
        <v>2000</v>
      </c>
      <c r="I144" s="30">
        <f t="shared" si="36"/>
        <v>360</v>
      </c>
      <c r="J144" s="30">
        <f t="shared" si="37"/>
        <v>2360</v>
      </c>
      <c r="K144" s="77">
        <f t="shared" si="38"/>
        <v>2076.8000000000002</v>
      </c>
      <c r="L144" s="27">
        <f t="shared" si="39"/>
        <v>1058.0352</v>
      </c>
      <c r="M144" s="55">
        <v>2076.8000000000002</v>
      </c>
      <c r="N144" s="3" t="s">
        <v>199</v>
      </c>
      <c r="O144" s="3" t="s">
        <v>203</v>
      </c>
      <c r="P144" s="6">
        <v>45485</v>
      </c>
      <c r="Q144" s="55">
        <v>1059</v>
      </c>
      <c r="R144" s="20">
        <v>45464</v>
      </c>
      <c r="S144" s="20">
        <v>45464</v>
      </c>
      <c r="T144" s="1"/>
    </row>
    <row r="145" spans="1:20" ht="15" hidden="1" customHeight="1" x14ac:dyDescent="0.25">
      <c r="A145" s="51" t="s">
        <v>229</v>
      </c>
      <c r="B145" s="16">
        <v>20606911760</v>
      </c>
      <c r="C145" s="18" t="s">
        <v>160</v>
      </c>
      <c r="D145" s="1"/>
      <c r="E145" s="19" t="s">
        <v>159</v>
      </c>
      <c r="F145" s="6">
        <v>45434</v>
      </c>
      <c r="G145" s="3" t="s">
        <v>202</v>
      </c>
      <c r="H145" s="30">
        <v>70000</v>
      </c>
      <c r="I145" s="30">
        <f t="shared" si="36"/>
        <v>12600</v>
      </c>
      <c r="J145" s="30">
        <f t="shared" si="37"/>
        <v>82600</v>
      </c>
      <c r="K145" s="77">
        <f t="shared" si="38"/>
        <v>72688</v>
      </c>
      <c r="L145" s="27">
        <f>+(J145*12%)</f>
        <v>9912</v>
      </c>
      <c r="M145" s="47">
        <v>72688</v>
      </c>
      <c r="N145" s="3" t="s">
        <v>199</v>
      </c>
      <c r="O145" s="3" t="s">
        <v>200</v>
      </c>
      <c r="P145" s="6">
        <v>45471</v>
      </c>
      <c r="Q145" s="47">
        <v>9912</v>
      </c>
      <c r="R145" s="6">
        <v>45476</v>
      </c>
      <c r="S145" s="20">
        <v>45477</v>
      </c>
      <c r="T145" s="1"/>
    </row>
    <row r="146" spans="1:20" ht="15" hidden="1" customHeight="1" x14ac:dyDescent="0.25">
      <c r="A146" s="51" t="s">
        <v>229</v>
      </c>
      <c r="B146" s="22">
        <v>20133877615</v>
      </c>
      <c r="C146" s="162" t="s">
        <v>249</v>
      </c>
      <c r="D146" s="8"/>
      <c r="E146" s="22" t="s">
        <v>161</v>
      </c>
      <c r="F146" s="14">
        <v>45435</v>
      </c>
      <c r="G146" s="7">
        <v>3.7429999999999999</v>
      </c>
      <c r="H146" s="109">
        <v>2952.5</v>
      </c>
      <c r="I146" s="8">
        <f t="shared" si="36"/>
        <v>531.44999999999993</v>
      </c>
      <c r="J146" s="8">
        <f t="shared" si="37"/>
        <v>3483.95</v>
      </c>
      <c r="K146" s="155">
        <f t="shared" si="38"/>
        <v>3065.8759999999997</v>
      </c>
      <c r="L146" s="42">
        <f t="shared" ref="L146:L148" si="40">+(J146*12%)*G146</f>
        <v>1564.8509819999997</v>
      </c>
      <c r="M146" s="342" t="s">
        <v>237</v>
      </c>
      <c r="N146" s="342"/>
      <c r="O146" s="342"/>
      <c r="P146" s="342"/>
      <c r="Q146" s="342"/>
      <c r="R146" s="342"/>
      <c r="S146" s="16"/>
      <c r="T146" s="1"/>
    </row>
    <row r="147" spans="1:20" ht="15" hidden="1" customHeight="1" x14ac:dyDescent="0.25">
      <c r="A147" s="51" t="s">
        <v>229</v>
      </c>
      <c r="B147" s="16">
        <v>20543598705</v>
      </c>
      <c r="C147" s="18" t="s">
        <v>163</v>
      </c>
      <c r="D147" s="1"/>
      <c r="E147" s="19" t="s">
        <v>162</v>
      </c>
      <c r="F147" s="6">
        <v>45435</v>
      </c>
      <c r="G147" s="3">
        <v>3.7429999999999999</v>
      </c>
      <c r="H147" s="30">
        <v>2550</v>
      </c>
      <c r="I147" s="30">
        <f t="shared" si="36"/>
        <v>459</v>
      </c>
      <c r="J147" s="30">
        <f t="shared" si="37"/>
        <v>3009</v>
      </c>
      <c r="K147" s="77">
        <f t="shared" si="38"/>
        <v>2647.92</v>
      </c>
      <c r="L147" s="77">
        <f t="shared" si="40"/>
        <v>1351.52244</v>
      </c>
      <c r="M147" s="47">
        <v>3009</v>
      </c>
      <c r="N147" s="3" t="s">
        <v>199</v>
      </c>
      <c r="O147" s="3" t="s">
        <v>203</v>
      </c>
      <c r="P147" s="6">
        <v>45435</v>
      </c>
      <c r="Q147" s="47">
        <v>1352</v>
      </c>
      <c r="R147" s="6">
        <v>45435</v>
      </c>
      <c r="S147" s="20">
        <v>45436</v>
      </c>
      <c r="T147" s="1"/>
    </row>
    <row r="148" spans="1:20" ht="15" hidden="1" customHeight="1" x14ac:dyDescent="0.25">
      <c r="A148" s="51" t="s">
        <v>229</v>
      </c>
      <c r="B148" s="16">
        <v>20100114427</v>
      </c>
      <c r="C148" s="18" t="s">
        <v>26</v>
      </c>
      <c r="D148" s="1"/>
      <c r="E148" s="19" t="s">
        <v>164</v>
      </c>
      <c r="F148" s="6">
        <v>45435</v>
      </c>
      <c r="G148" s="3">
        <v>3.7429999999999999</v>
      </c>
      <c r="H148" s="30">
        <v>4965</v>
      </c>
      <c r="I148" s="30">
        <f t="shared" si="36"/>
        <v>893.69999999999993</v>
      </c>
      <c r="J148" s="30">
        <f t="shared" si="37"/>
        <v>5858.7</v>
      </c>
      <c r="K148" s="77">
        <f t="shared" si="38"/>
        <v>5155.6559999999999</v>
      </c>
      <c r="L148" s="77">
        <f t="shared" si="40"/>
        <v>2631.493692</v>
      </c>
      <c r="M148" s="55">
        <v>5155.6559999999999</v>
      </c>
      <c r="N148" s="16" t="s">
        <v>199</v>
      </c>
      <c r="O148" s="16" t="s">
        <v>203</v>
      </c>
      <c r="P148" s="20">
        <v>45548</v>
      </c>
      <c r="Q148" s="55">
        <v>2631</v>
      </c>
      <c r="R148" s="20">
        <v>45453</v>
      </c>
      <c r="S148" s="20">
        <v>45454</v>
      </c>
      <c r="T148" s="1"/>
    </row>
    <row r="149" spans="1:20" ht="15" hidden="1" customHeight="1" x14ac:dyDescent="0.25">
      <c r="A149" s="51" t="s">
        <v>229</v>
      </c>
      <c r="B149" s="16">
        <v>20100114427</v>
      </c>
      <c r="C149" s="18" t="s">
        <v>26</v>
      </c>
      <c r="D149" s="1"/>
      <c r="E149" s="19" t="s">
        <v>165</v>
      </c>
      <c r="F149" s="6">
        <v>45435</v>
      </c>
      <c r="G149" s="3">
        <v>3.7429999999999999</v>
      </c>
      <c r="H149" s="30">
        <v>146.25</v>
      </c>
      <c r="I149" s="30">
        <f t="shared" si="36"/>
        <v>26.324999999999999</v>
      </c>
      <c r="J149" s="30">
        <f t="shared" si="37"/>
        <v>172.57499999999999</v>
      </c>
      <c r="K149" s="84"/>
      <c r="L149" s="84"/>
      <c r="M149" s="55">
        <v>172.57499999999999</v>
      </c>
      <c r="N149" s="16" t="s">
        <v>199</v>
      </c>
      <c r="O149" s="16" t="s">
        <v>203</v>
      </c>
      <c r="P149" s="20">
        <v>45548</v>
      </c>
      <c r="Q149" s="84"/>
      <c r="R149" s="84"/>
      <c r="S149" s="16"/>
      <c r="T149" s="1"/>
    </row>
    <row r="150" spans="1:20" ht="15" hidden="1" customHeight="1" x14ac:dyDescent="0.25">
      <c r="A150" s="51" t="s">
        <v>229</v>
      </c>
      <c r="B150" s="16">
        <v>20543598705</v>
      </c>
      <c r="C150" s="18" t="s">
        <v>163</v>
      </c>
      <c r="D150" s="1"/>
      <c r="E150" s="19" t="s">
        <v>166</v>
      </c>
      <c r="F150" s="6">
        <v>45436</v>
      </c>
      <c r="G150" s="3">
        <v>3.746</v>
      </c>
      <c r="H150" s="30">
        <v>4080</v>
      </c>
      <c r="I150" s="30">
        <f t="shared" si="36"/>
        <v>734.4</v>
      </c>
      <c r="J150" s="30">
        <f t="shared" si="37"/>
        <v>4814.3999999999996</v>
      </c>
      <c r="K150" s="77">
        <f t="shared" ref="K150:K165" si="41">+J150-(J150*12%)</f>
        <v>4236.6719999999996</v>
      </c>
      <c r="L150" s="77">
        <f t="shared" ref="L150:L165" si="42">+(J150*12%)*G150</f>
        <v>2164.1690879999996</v>
      </c>
      <c r="M150" s="47">
        <v>4814.3999999999996</v>
      </c>
      <c r="N150" s="3" t="s">
        <v>199</v>
      </c>
      <c r="O150" s="3" t="s">
        <v>203</v>
      </c>
      <c r="P150" s="6">
        <v>45436</v>
      </c>
      <c r="Q150" s="47">
        <v>2164</v>
      </c>
      <c r="R150" s="6">
        <v>45440</v>
      </c>
      <c r="S150" s="20">
        <v>45441</v>
      </c>
      <c r="T150" s="1"/>
    </row>
    <row r="151" spans="1:20" ht="15" customHeight="1" x14ac:dyDescent="0.25">
      <c r="A151" s="51" t="s">
        <v>229</v>
      </c>
      <c r="B151" s="16">
        <v>20519163285</v>
      </c>
      <c r="C151" s="18" t="s">
        <v>6</v>
      </c>
      <c r="D151" s="1"/>
      <c r="E151" s="19" t="s">
        <v>167</v>
      </c>
      <c r="F151" s="6">
        <v>45439</v>
      </c>
      <c r="G151" s="206">
        <v>3.7389999999999999</v>
      </c>
      <c r="H151" s="30">
        <v>7917.75</v>
      </c>
      <c r="I151" s="30">
        <f t="shared" si="36"/>
        <v>1425.1949999999999</v>
      </c>
      <c r="J151" s="30">
        <f t="shared" si="37"/>
        <v>9342.9449999999997</v>
      </c>
      <c r="K151" s="77">
        <f t="shared" si="41"/>
        <v>8221.7916000000005</v>
      </c>
      <c r="L151" s="77">
        <f t="shared" si="42"/>
        <v>4191.9925625999995</v>
      </c>
      <c r="M151" s="47">
        <v>8221.7900000000009</v>
      </c>
      <c r="N151" s="3" t="s">
        <v>199</v>
      </c>
      <c r="O151" s="3" t="s">
        <v>203</v>
      </c>
      <c r="P151" s="6">
        <v>45493</v>
      </c>
      <c r="Q151" s="47">
        <v>4192</v>
      </c>
      <c r="R151" s="6">
        <v>45478</v>
      </c>
      <c r="S151" s="6">
        <v>45482</v>
      </c>
      <c r="T151" s="1"/>
    </row>
    <row r="152" spans="1:20" ht="15" hidden="1" customHeight="1" x14ac:dyDescent="0.25">
      <c r="A152" s="51" t="s">
        <v>229</v>
      </c>
      <c r="B152" s="16">
        <v>20518805950</v>
      </c>
      <c r="C152" s="18" t="s">
        <v>62</v>
      </c>
      <c r="D152" s="1"/>
      <c r="E152" s="19" t="s">
        <v>168</v>
      </c>
      <c r="F152" s="6">
        <v>45439</v>
      </c>
      <c r="G152" s="3">
        <v>3.7389999999999999</v>
      </c>
      <c r="H152" s="30">
        <v>9510</v>
      </c>
      <c r="I152" s="30">
        <f t="shared" si="36"/>
        <v>1711.8</v>
      </c>
      <c r="J152" s="30">
        <f t="shared" si="37"/>
        <v>11221.8</v>
      </c>
      <c r="K152" s="77">
        <f t="shared" si="41"/>
        <v>9875.1839999999993</v>
      </c>
      <c r="L152" s="77">
        <f t="shared" si="42"/>
        <v>5034.9972239999988</v>
      </c>
      <c r="M152" s="47">
        <v>11221.8</v>
      </c>
      <c r="N152" s="3" t="s">
        <v>199</v>
      </c>
      <c r="O152" s="3" t="s">
        <v>200</v>
      </c>
      <c r="P152" s="6">
        <v>45512</v>
      </c>
      <c r="Q152" s="47">
        <v>5035</v>
      </c>
      <c r="R152" s="6">
        <v>45513</v>
      </c>
      <c r="S152" s="6">
        <v>45516</v>
      </c>
      <c r="T152" s="1"/>
    </row>
    <row r="153" spans="1:20" hidden="1" x14ac:dyDescent="0.25">
      <c r="A153" s="51" t="s">
        <v>229</v>
      </c>
      <c r="B153" s="16">
        <v>20250406941</v>
      </c>
      <c r="C153" s="191" t="s">
        <v>16</v>
      </c>
      <c r="D153" s="1"/>
      <c r="E153" s="19" t="s">
        <v>169</v>
      </c>
      <c r="F153" s="6">
        <v>45439</v>
      </c>
      <c r="G153" s="3">
        <v>3.7389999999999999</v>
      </c>
      <c r="H153" s="30">
        <v>15000</v>
      </c>
      <c r="I153" s="30">
        <f t="shared" si="36"/>
        <v>2700</v>
      </c>
      <c r="J153" s="30">
        <f t="shared" si="37"/>
        <v>17700</v>
      </c>
      <c r="K153" s="77">
        <f t="shared" si="41"/>
        <v>15576</v>
      </c>
      <c r="L153" s="77">
        <f t="shared" si="42"/>
        <v>7941.6359999999995</v>
      </c>
      <c r="M153" s="47">
        <v>15576</v>
      </c>
      <c r="N153" s="3" t="s">
        <v>199</v>
      </c>
      <c r="O153" s="3" t="s">
        <v>200</v>
      </c>
      <c r="P153" s="6">
        <v>45477</v>
      </c>
      <c r="Q153" s="55">
        <v>7942</v>
      </c>
      <c r="R153" s="20">
        <v>45453</v>
      </c>
      <c r="S153" s="6">
        <v>45454</v>
      </c>
      <c r="T153" s="1"/>
    </row>
    <row r="154" spans="1:20" ht="15" hidden="1" customHeight="1" x14ac:dyDescent="0.25">
      <c r="A154" s="51" t="s">
        <v>229</v>
      </c>
      <c r="B154" s="177">
        <v>20104443819</v>
      </c>
      <c r="C154" s="191" t="s">
        <v>171</v>
      </c>
      <c r="D154" s="181"/>
      <c r="E154" s="185" t="s">
        <v>170</v>
      </c>
      <c r="F154" s="174">
        <v>45440</v>
      </c>
      <c r="G154" s="181">
        <v>3.7480000000000002</v>
      </c>
      <c r="H154" s="188">
        <v>7830</v>
      </c>
      <c r="I154" s="188">
        <f t="shared" si="36"/>
        <v>1409.3999999999999</v>
      </c>
      <c r="J154" s="188">
        <f t="shared" si="37"/>
        <v>9239.4</v>
      </c>
      <c r="K154" s="187">
        <f t="shared" si="41"/>
        <v>8130.6719999999996</v>
      </c>
      <c r="L154" s="187">
        <f t="shared" si="42"/>
        <v>4155.5125439999993</v>
      </c>
      <c r="M154" s="3"/>
      <c r="N154" s="3"/>
      <c r="O154" s="16" t="s">
        <v>250</v>
      </c>
      <c r="P154" s="3"/>
      <c r="Q154" s="47">
        <v>4156</v>
      </c>
      <c r="R154" s="6">
        <v>45518</v>
      </c>
      <c r="S154" s="6">
        <v>45519</v>
      </c>
      <c r="T154" s="1"/>
    </row>
    <row r="155" spans="1:20" ht="15" hidden="1" customHeight="1" x14ac:dyDescent="0.25">
      <c r="A155" s="51" t="s">
        <v>229</v>
      </c>
      <c r="B155" s="312">
        <v>20104443819</v>
      </c>
      <c r="C155" s="339" t="s">
        <v>171</v>
      </c>
      <c r="D155" s="298"/>
      <c r="E155" s="334" t="s">
        <v>172</v>
      </c>
      <c r="F155" s="306">
        <v>45440</v>
      </c>
      <c r="G155" s="298">
        <v>3.7480000000000002</v>
      </c>
      <c r="H155" s="335">
        <v>7830</v>
      </c>
      <c r="I155" s="335">
        <f t="shared" si="36"/>
        <v>1409.3999999999999</v>
      </c>
      <c r="J155" s="335">
        <f t="shared" si="37"/>
        <v>9239.4</v>
      </c>
      <c r="K155" s="336">
        <f t="shared" si="41"/>
        <v>8130.6719999999996</v>
      </c>
      <c r="L155" s="336">
        <f t="shared" si="42"/>
        <v>4155.5125439999993</v>
      </c>
      <c r="M155" s="55">
        <v>2000</v>
      </c>
      <c r="N155" s="16" t="s">
        <v>199</v>
      </c>
      <c r="O155" s="16" t="s">
        <v>203</v>
      </c>
      <c r="P155" s="20">
        <v>45527</v>
      </c>
      <c r="Q155" s="335">
        <v>4156</v>
      </c>
      <c r="R155" s="306">
        <v>45518</v>
      </c>
      <c r="S155" s="306">
        <v>45519</v>
      </c>
      <c r="T155" s="1"/>
    </row>
    <row r="156" spans="1:20" ht="15" hidden="1" customHeight="1" x14ac:dyDescent="0.25">
      <c r="A156" s="51" t="s">
        <v>229</v>
      </c>
      <c r="B156" s="312"/>
      <c r="C156" s="339"/>
      <c r="D156" s="298"/>
      <c r="E156" s="334"/>
      <c r="F156" s="306"/>
      <c r="G156" s="298"/>
      <c r="H156" s="335"/>
      <c r="I156" s="335"/>
      <c r="J156" s="335"/>
      <c r="K156" s="336"/>
      <c r="L156" s="336"/>
      <c r="M156" s="55">
        <v>2000</v>
      </c>
      <c r="N156" s="16" t="s">
        <v>199</v>
      </c>
      <c r="O156" s="16" t="s">
        <v>203</v>
      </c>
      <c r="P156" s="20">
        <v>45542</v>
      </c>
      <c r="Q156" s="335"/>
      <c r="R156" s="298"/>
      <c r="S156" s="298"/>
      <c r="T156" s="1"/>
    </row>
    <row r="157" spans="1:20" ht="15" hidden="1" customHeight="1" x14ac:dyDescent="0.25">
      <c r="A157" s="51" t="s">
        <v>229</v>
      </c>
      <c r="B157" s="312"/>
      <c r="C157" s="339"/>
      <c r="D157" s="298"/>
      <c r="E157" s="334"/>
      <c r="F157" s="306"/>
      <c r="G157" s="298"/>
      <c r="H157" s="335"/>
      <c r="I157" s="335"/>
      <c r="J157" s="335"/>
      <c r="K157" s="336"/>
      <c r="L157" s="336"/>
      <c r="M157" s="55">
        <v>1000</v>
      </c>
      <c r="N157" s="16" t="s">
        <v>199</v>
      </c>
      <c r="O157" s="16" t="s">
        <v>203</v>
      </c>
      <c r="P157" s="20">
        <v>45555</v>
      </c>
      <c r="Q157" s="335"/>
      <c r="R157" s="298"/>
      <c r="S157" s="298"/>
      <c r="T157" s="1"/>
    </row>
    <row r="158" spans="1:20" ht="15" hidden="1" customHeight="1" x14ac:dyDescent="0.25">
      <c r="A158" s="51" t="s">
        <v>229</v>
      </c>
      <c r="B158" s="312"/>
      <c r="C158" s="339"/>
      <c r="D158" s="298"/>
      <c r="E158" s="334"/>
      <c r="F158" s="306"/>
      <c r="G158" s="298"/>
      <c r="H158" s="335"/>
      <c r="I158" s="335"/>
      <c r="J158" s="335"/>
      <c r="K158" s="336"/>
      <c r="L158" s="336"/>
      <c r="M158" s="55">
        <v>1500</v>
      </c>
      <c r="N158" s="16" t="s">
        <v>199</v>
      </c>
      <c r="O158" s="16" t="s">
        <v>203</v>
      </c>
      <c r="P158" s="20">
        <v>45569</v>
      </c>
      <c r="Q158" s="335"/>
      <c r="R158" s="298"/>
      <c r="S158" s="298"/>
      <c r="T158" s="1"/>
    </row>
    <row r="159" spans="1:20" ht="15" hidden="1" customHeight="1" x14ac:dyDescent="0.25">
      <c r="A159" s="51" t="s">
        <v>229</v>
      </c>
      <c r="B159" s="312"/>
      <c r="C159" s="339"/>
      <c r="D159" s="298"/>
      <c r="E159" s="334"/>
      <c r="F159" s="306"/>
      <c r="G159" s="298"/>
      <c r="H159" s="335"/>
      <c r="I159" s="335"/>
      <c r="J159" s="335"/>
      <c r="K159" s="336"/>
      <c r="L159" s="336"/>
      <c r="M159" s="55">
        <v>1630.54</v>
      </c>
      <c r="N159" s="16" t="s">
        <v>199</v>
      </c>
      <c r="O159" s="16" t="s">
        <v>203</v>
      </c>
      <c r="P159" s="20">
        <v>45576</v>
      </c>
      <c r="Q159" s="335"/>
      <c r="R159" s="298"/>
      <c r="S159" s="298"/>
      <c r="T159" s="1"/>
    </row>
    <row r="160" spans="1:20" ht="15" hidden="1" customHeight="1" x14ac:dyDescent="0.25">
      <c r="A160" s="51" t="s">
        <v>229</v>
      </c>
      <c r="B160" s="16">
        <v>20605077596</v>
      </c>
      <c r="C160" s="18" t="s">
        <v>150</v>
      </c>
      <c r="D160" s="1"/>
      <c r="E160" s="19" t="s">
        <v>173</v>
      </c>
      <c r="F160" s="6">
        <v>45440</v>
      </c>
      <c r="G160" s="3">
        <v>3.7480000000000002</v>
      </c>
      <c r="H160" s="30">
        <v>158.72</v>
      </c>
      <c r="I160" s="30">
        <f t="shared" si="36"/>
        <v>28.569599999999998</v>
      </c>
      <c r="J160" s="30">
        <f t="shared" si="37"/>
        <v>187.28960000000001</v>
      </c>
      <c r="K160" s="77">
        <f t="shared" si="41"/>
        <v>164.81484800000001</v>
      </c>
      <c r="L160" s="77">
        <f t="shared" si="42"/>
        <v>84.235370496000002</v>
      </c>
      <c r="M160" s="55">
        <v>187.29</v>
      </c>
      <c r="N160" s="16" t="s">
        <v>199</v>
      </c>
      <c r="O160" s="16" t="s">
        <v>200</v>
      </c>
      <c r="P160" s="20">
        <v>45519</v>
      </c>
      <c r="Q160" s="47">
        <v>84</v>
      </c>
      <c r="R160" s="6">
        <v>45533</v>
      </c>
      <c r="S160" s="14">
        <v>45537</v>
      </c>
      <c r="T160" s="1"/>
    </row>
    <row r="161" spans="1:20" ht="15" hidden="1" customHeight="1" x14ac:dyDescent="0.25">
      <c r="A161" s="51" t="s">
        <v>229</v>
      </c>
      <c r="B161" s="16">
        <v>20102102321</v>
      </c>
      <c r="C161" s="18" t="s">
        <v>8</v>
      </c>
      <c r="D161" s="1"/>
      <c r="E161" s="19" t="s">
        <v>251</v>
      </c>
      <c r="F161" s="174">
        <v>45441</v>
      </c>
      <c r="G161" s="158">
        <v>3.75</v>
      </c>
      <c r="H161" s="30">
        <v>43200</v>
      </c>
      <c r="I161" s="30">
        <f t="shared" si="36"/>
        <v>7776</v>
      </c>
      <c r="J161" s="30">
        <f t="shared" si="37"/>
        <v>50976</v>
      </c>
      <c r="K161" s="77">
        <f t="shared" si="41"/>
        <v>44858.879999999997</v>
      </c>
      <c r="L161" s="77">
        <f t="shared" si="42"/>
        <v>22939.200000000001</v>
      </c>
      <c r="M161" s="342" t="s">
        <v>252</v>
      </c>
      <c r="N161" s="342"/>
      <c r="O161" s="342"/>
      <c r="P161" s="342"/>
      <c r="Q161" s="342"/>
      <c r="R161" s="342"/>
      <c r="S161" s="3"/>
      <c r="T161" s="1"/>
    </row>
    <row r="162" spans="1:20" ht="15" hidden="1" customHeight="1" x14ac:dyDescent="0.25">
      <c r="A162" s="51" t="s">
        <v>229</v>
      </c>
      <c r="B162" s="16">
        <v>20100049008</v>
      </c>
      <c r="C162" s="18" t="s">
        <v>10</v>
      </c>
      <c r="D162" s="1"/>
      <c r="E162" s="19" t="s">
        <v>253</v>
      </c>
      <c r="F162" s="174">
        <v>45441</v>
      </c>
      <c r="G162" s="158" t="s">
        <v>202</v>
      </c>
      <c r="H162" s="30">
        <v>3069.59</v>
      </c>
      <c r="I162" s="30">
        <f t="shared" si="36"/>
        <v>552.52620000000002</v>
      </c>
      <c r="J162" s="30">
        <f t="shared" si="37"/>
        <v>3622.1162000000004</v>
      </c>
      <c r="K162" s="77">
        <f t="shared" si="41"/>
        <v>3187.4622560000003</v>
      </c>
      <c r="L162" s="151">
        <f>+(J162*12%)</f>
        <v>434.65394400000002</v>
      </c>
      <c r="M162" s="55">
        <v>3187.12</v>
      </c>
      <c r="N162" s="3" t="s">
        <v>199</v>
      </c>
      <c r="O162" s="3" t="s">
        <v>203</v>
      </c>
      <c r="P162" s="6">
        <v>45488</v>
      </c>
      <c r="Q162" s="55">
        <v>435</v>
      </c>
      <c r="R162" s="20">
        <v>45449</v>
      </c>
      <c r="S162" s="6">
        <v>45448</v>
      </c>
      <c r="T162" s="1"/>
    </row>
    <row r="163" spans="1:20" ht="15" hidden="1" customHeight="1" x14ac:dyDescent="0.25">
      <c r="A163" s="51" t="s">
        <v>229</v>
      </c>
      <c r="B163" s="16">
        <v>20100049008</v>
      </c>
      <c r="C163" s="18" t="s">
        <v>10</v>
      </c>
      <c r="D163" s="1"/>
      <c r="E163" s="19" t="s">
        <v>254</v>
      </c>
      <c r="F163" s="174">
        <v>45441</v>
      </c>
      <c r="G163" s="158">
        <v>3.75</v>
      </c>
      <c r="H163" s="30">
        <v>74.45</v>
      </c>
      <c r="I163" s="30">
        <f t="shared" si="36"/>
        <v>13.401</v>
      </c>
      <c r="J163" s="30">
        <f>+H163+I163</f>
        <v>87.850999999999999</v>
      </c>
      <c r="K163" s="84"/>
      <c r="L163" s="84"/>
      <c r="M163" s="55">
        <v>87.85</v>
      </c>
      <c r="N163" s="3" t="s">
        <v>199</v>
      </c>
      <c r="O163" s="3" t="s">
        <v>203</v>
      </c>
      <c r="P163" s="6">
        <v>45488</v>
      </c>
      <c r="Q163" s="84"/>
      <c r="R163" s="84"/>
      <c r="S163" s="3"/>
      <c r="T163" s="1"/>
    </row>
    <row r="164" spans="1:20" ht="15" hidden="1" customHeight="1" x14ac:dyDescent="0.25">
      <c r="A164" s="51" t="s">
        <v>229</v>
      </c>
      <c r="B164" s="16">
        <v>20100049008</v>
      </c>
      <c r="C164" s="18" t="s">
        <v>10</v>
      </c>
      <c r="D164" s="1"/>
      <c r="E164" s="19" t="s">
        <v>255</v>
      </c>
      <c r="F164" s="174">
        <v>45441</v>
      </c>
      <c r="G164" s="158">
        <v>3.75</v>
      </c>
      <c r="H164" s="30">
        <v>3839.38</v>
      </c>
      <c r="I164" s="30">
        <f t="shared" si="36"/>
        <v>691.08839999999998</v>
      </c>
      <c r="J164" s="30">
        <f t="shared" si="37"/>
        <v>4530.4683999999997</v>
      </c>
      <c r="K164" s="77">
        <f t="shared" si="41"/>
        <v>3986.8121919999999</v>
      </c>
      <c r="L164" s="77">
        <f t="shared" si="42"/>
        <v>2038.7107799999999</v>
      </c>
      <c r="M164" s="55">
        <v>3986.74</v>
      </c>
      <c r="N164" s="3" t="s">
        <v>199</v>
      </c>
      <c r="O164" s="3" t="s">
        <v>203</v>
      </c>
      <c r="P164" s="6">
        <v>45488</v>
      </c>
      <c r="Q164" s="55">
        <v>2039</v>
      </c>
      <c r="R164" s="20">
        <v>45447</v>
      </c>
      <c r="S164" s="6">
        <v>45448</v>
      </c>
      <c r="T164" s="1"/>
    </row>
    <row r="165" spans="1:20" ht="15" hidden="1" customHeight="1" x14ac:dyDescent="0.25">
      <c r="A165" s="51" t="s">
        <v>229</v>
      </c>
      <c r="B165" s="16">
        <v>20102102321</v>
      </c>
      <c r="C165" s="18" t="s">
        <v>8</v>
      </c>
      <c r="D165" s="1"/>
      <c r="E165" s="19" t="s">
        <v>256</v>
      </c>
      <c r="F165" s="174">
        <v>45442</v>
      </c>
      <c r="G165" s="3">
        <v>3.762</v>
      </c>
      <c r="H165" s="30">
        <v>21600</v>
      </c>
      <c r="I165" s="30">
        <f t="shared" si="36"/>
        <v>3888</v>
      </c>
      <c r="J165" s="30">
        <f t="shared" si="37"/>
        <v>25488</v>
      </c>
      <c r="K165" s="77">
        <f t="shared" si="41"/>
        <v>22429.439999999999</v>
      </c>
      <c r="L165" s="77">
        <f t="shared" si="42"/>
        <v>11506.30272</v>
      </c>
      <c r="M165" s="47">
        <v>22429.439999999999</v>
      </c>
      <c r="N165" s="3" t="s">
        <v>199</v>
      </c>
      <c r="O165" s="3" t="s">
        <v>200</v>
      </c>
      <c r="P165" s="6">
        <v>45462</v>
      </c>
      <c r="Q165" s="55">
        <v>11506</v>
      </c>
      <c r="R165" s="20">
        <v>45447</v>
      </c>
      <c r="S165" s="6">
        <v>45448</v>
      </c>
      <c r="T165" s="1"/>
    </row>
    <row r="166" spans="1:20" ht="15" hidden="1" customHeight="1" x14ac:dyDescent="0.25">
      <c r="A166" s="51" t="s">
        <v>414</v>
      </c>
      <c r="B166" s="58">
        <v>20610731423</v>
      </c>
      <c r="C166" s="18" t="s">
        <v>257</v>
      </c>
      <c r="D166" s="201"/>
      <c r="E166" s="55" t="s">
        <v>258</v>
      </c>
      <c r="F166" s="202">
        <v>45444</v>
      </c>
      <c r="G166" s="203">
        <v>3.7410000000000001</v>
      </c>
      <c r="H166" s="201">
        <v>3300</v>
      </c>
      <c r="I166" s="26">
        <f>+H166*0.18</f>
        <v>594</v>
      </c>
      <c r="J166" s="26">
        <f>+H166+I166</f>
        <v>3894</v>
      </c>
      <c r="K166" s="27">
        <f>+J166-(J166*12%)</f>
        <v>3426.7200000000003</v>
      </c>
      <c r="L166" s="27">
        <f>+(J166*12%)*G166</f>
        <v>1748.09448</v>
      </c>
      <c r="M166" s="201">
        <v>3894</v>
      </c>
      <c r="N166" s="201" t="s">
        <v>199</v>
      </c>
      <c r="O166" s="55" t="s">
        <v>203</v>
      </c>
      <c r="P166" s="202">
        <v>45463</v>
      </c>
      <c r="Q166" s="201">
        <v>1748</v>
      </c>
      <c r="R166" s="202">
        <v>45462</v>
      </c>
      <c r="S166" s="202">
        <v>45463</v>
      </c>
      <c r="T166" s="55" t="s">
        <v>246</v>
      </c>
    </row>
    <row r="167" spans="1:20" ht="15" hidden="1" customHeight="1" x14ac:dyDescent="0.25">
      <c r="A167" s="51" t="s">
        <v>414</v>
      </c>
      <c r="B167" s="58">
        <v>20511108200</v>
      </c>
      <c r="C167" s="18" t="s">
        <v>259</v>
      </c>
      <c r="D167" s="201"/>
      <c r="E167" s="55" t="s">
        <v>260</v>
      </c>
      <c r="F167" s="202">
        <v>45444</v>
      </c>
      <c r="G167" s="203">
        <v>3.7410000000000001</v>
      </c>
      <c r="H167" s="201">
        <v>5520</v>
      </c>
      <c r="I167" s="26">
        <f t="shared" ref="I167:I216" si="43">+H167*0.18</f>
        <v>993.59999999999991</v>
      </c>
      <c r="J167" s="26">
        <f t="shared" ref="J167:J216" si="44">+H167+I167</f>
        <v>6513.6</v>
      </c>
      <c r="K167" s="27">
        <f t="shared" ref="K167:K215" si="45">+J167-(J167*12%)</f>
        <v>5731.9680000000008</v>
      </c>
      <c r="L167" s="27">
        <f t="shared" ref="L167:L215" si="46">+(J167*12%)*G167</f>
        <v>2924.0853120000002</v>
      </c>
      <c r="M167" s="201">
        <v>5731.97</v>
      </c>
      <c r="N167" s="201" t="s">
        <v>199</v>
      </c>
      <c r="O167" s="55" t="s">
        <v>203</v>
      </c>
      <c r="P167" s="202">
        <v>45479</v>
      </c>
      <c r="Q167" s="201">
        <v>2924</v>
      </c>
      <c r="R167" s="202">
        <v>45478</v>
      </c>
      <c r="S167" s="202">
        <v>45481</v>
      </c>
      <c r="T167" s="55" t="s">
        <v>239</v>
      </c>
    </row>
    <row r="168" spans="1:20" ht="15" hidden="1" customHeight="1" x14ac:dyDescent="0.25">
      <c r="A168" s="51" t="s">
        <v>414</v>
      </c>
      <c r="B168" s="58">
        <v>20521698013</v>
      </c>
      <c r="C168" s="18" t="s">
        <v>261</v>
      </c>
      <c r="D168" s="201"/>
      <c r="E168" s="55" t="s">
        <v>262</v>
      </c>
      <c r="F168" s="202">
        <v>45444</v>
      </c>
      <c r="G168" s="203">
        <v>3.7410000000000001</v>
      </c>
      <c r="H168" s="201">
        <v>4500</v>
      </c>
      <c r="I168" s="26">
        <f t="shared" si="43"/>
        <v>810</v>
      </c>
      <c r="J168" s="26">
        <f t="shared" si="44"/>
        <v>5310</v>
      </c>
      <c r="K168" s="27">
        <f t="shared" si="45"/>
        <v>4672.8</v>
      </c>
      <c r="L168" s="27">
        <f t="shared" si="46"/>
        <v>2383.7651999999998</v>
      </c>
      <c r="M168" s="201">
        <v>4672.8</v>
      </c>
      <c r="N168" s="201" t="s">
        <v>199</v>
      </c>
      <c r="O168" s="55" t="s">
        <v>203</v>
      </c>
      <c r="P168" s="202">
        <v>45457</v>
      </c>
      <c r="Q168" s="201">
        <v>2384</v>
      </c>
      <c r="R168" s="202">
        <v>45471</v>
      </c>
      <c r="S168" s="202">
        <v>45471</v>
      </c>
      <c r="T168" s="55" t="s">
        <v>246</v>
      </c>
    </row>
    <row r="169" spans="1:20" ht="15" hidden="1" customHeight="1" x14ac:dyDescent="0.25">
      <c r="A169" s="51" t="s">
        <v>414</v>
      </c>
      <c r="B169" s="58">
        <v>20136507720</v>
      </c>
      <c r="C169" s="18" t="s">
        <v>131</v>
      </c>
      <c r="D169" s="204"/>
      <c r="E169" s="154" t="s">
        <v>263</v>
      </c>
      <c r="F169" s="205">
        <v>45444</v>
      </c>
      <c r="G169" s="206" t="s">
        <v>202</v>
      </c>
      <c r="H169" s="204">
        <v>3504.75</v>
      </c>
      <c r="I169" s="207">
        <f t="shared" si="43"/>
        <v>630.85500000000002</v>
      </c>
      <c r="J169" s="207">
        <f t="shared" si="44"/>
        <v>4135.6049999999996</v>
      </c>
      <c r="K169" s="208">
        <f t="shared" si="45"/>
        <v>3639.3323999999998</v>
      </c>
      <c r="L169" s="208">
        <f>+(J169*12%)</f>
        <v>496.27259999999995</v>
      </c>
      <c r="M169" s="201">
        <v>3639.61</v>
      </c>
      <c r="N169" s="201" t="s">
        <v>199</v>
      </c>
      <c r="O169" s="55" t="s">
        <v>203</v>
      </c>
      <c r="P169" s="202">
        <v>45492</v>
      </c>
      <c r="Q169" s="201">
        <v>496</v>
      </c>
      <c r="R169" s="202">
        <v>45475</v>
      </c>
      <c r="S169" s="202">
        <v>45476</v>
      </c>
      <c r="T169" s="55" t="s">
        <v>239</v>
      </c>
    </row>
    <row r="170" spans="1:20" ht="15" hidden="1" customHeight="1" x14ac:dyDescent="0.25">
      <c r="A170" s="51" t="s">
        <v>414</v>
      </c>
      <c r="B170" s="343">
        <v>20557124331</v>
      </c>
      <c r="C170" s="344" t="s">
        <v>248</v>
      </c>
      <c r="D170" s="209"/>
      <c r="E170" s="345" t="s">
        <v>264</v>
      </c>
      <c r="F170" s="346">
        <v>45447</v>
      </c>
      <c r="G170" s="347">
        <v>3.7360000000000002</v>
      </c>
      <c r="H170" s="307">
        <v>55500</v>
      </c>
      <c r="I170" s="307">
        <f t="shared" si="43"/>
        <v>9990</v>
      </c>
      <c r="J170" s="307">
        <f t="shared" si="44"/>
        <v>65490</v>
      </c>
      <c r="K170" s="341">
        <f t="shared" si="45"/>
        <v>57631.199999999997</v>
      </c>
      <c r="L170" s="341">
        <f t="shared" si="46"/>
        <v>29360.4768</v>
      </c>
      <c r="M170" s="307">
        <v>57631</v>
      </c>
      <c r="N170" s="307" t="s">
        <v>199</v>
      </c>
      <c r="O170" s="307" t="s">
        <v>200</v>
      </c>
      <c r="P170" s="337">
        <v>45541</v>
      </c>
      <c r="Q170" s="201">
        <v>40102</v>
      </c>
      <c r="R170" s="202">
        <v>45454</v>
      </c>
      <c r="S170" s="202">
        <v>45455</v>
      </c>
      <c r="T170" s="55"/>
    </row>
    <row r="171" spans="1:20" ht="15" hidden="1" customHeight="1" x14ac:dyDescent="0.25">
      <c r="A171" s="51" t="s">
        <v>414</v>
      </c>
      <c r="B171" s="343"/>
      <c r="C171" s="344"/>
      <c r="D171" s="209"/>
      <c r="E171" s="345"/>
      <c r="F171" s="346"/>
      <c r="G171" s="347"/>
      <c r="H171" s="307"/>
      <c r="I171" s="307"/>
      <c r="J171" s="307"/>
      <c r="K171" s="341"/>
      <c r="L171" s="341"/>
      <c r="M171" s="307"/>
      <c r="N171" s="307"/>
      <c r="O171" s="307"/>
      <c r="P171" s="307"/>
      <c r="Q171" s="201">
        <v>3000</v>
      </c>
      <c r="R171" s="202">
        <v>45460</v>
      </c>
      <c r="S171" s="202">
        <v>45461</v>
      </c>
      <c r="T171" s="55"/>
    </row>
    <row r="172" spans="1:20" ht="15" hidden="1" customHeight="1" x14ac:dyDescent="0.25">
      <c r="A172" s="51" t="s">
        <v>414</v>
      </c>
      <c r="B172" s="58">
        <v>20609761581</v>
      </c>
      <c r="C172" s="18" t="s">
        <v>155</v>
      </c>
      <c r="D172" s="201"/>
      <c r="E172" s="55" t="s">
        <v>265</v>
      </c>
      <c r="F172" s="202">
        <v>45448</v>
      </c>
      <c r="G172" s="203">
        <v>3.74</v>
      </c>
      <c r="H172" s="201">
        <v>8895</v>
      </c>
      <c r="I172" s="26">
        <f t="shared" si="43"/>
        <v>1601.1</v>
      </c>
      <c r="J172" s="26">
        <f t="shared" si="44"/>
        <v>10496.1</v>
      </c>
      <c r="K172" s="27">
        <f t="shared" si="45"/>
        <v>9236.5680000000011</v>
      </c>
      <c r="L172" s="27">
        <f t="shared" si="46"/>
        <v>4710.6496800000004</v>
      </c>
      <c r="M172" s="201">
        <v>9236.57</v>
      </c>
      <c r="N172" s="55" t="s">
        <v>199</v>
      </c>
      <c r="O172" s="55" t="s">
        <v>203</v>
      </c>
      <c r="P172" s="202">
        <v>45478</v>
      </c>
      <c r="Q172" s="201">
        <v>4711</v>
      </c>
      <c r="R172" s="202">
        <v>45477</v>
      </c>
      <c r="S172" s="202">
        <v>45478</v>
      </c>
      <c r="T172" s="55" t="s">
        <v>239</v>
      </c>
    </row>
    <row r="173" spans="1:20" ht="15" customHeight="1" x14ac:dyDescent="0.25">
      <c r="A173" s="51" t="s">
        <v>414</v>
      </c>
      <c r="B173" s="22">
        <v>20519163285</v>
      </c>
      <c r="C173" s="162" t="s">
        <v>6</v>
      </c>
      <c r="D173" s="210"/>
      <c r="E173" s="211" t="s">
        <v>266</v>
      </c>
      <c r="F173" s="212">
        <v>45455</v>
      </c>
      <c r="G173" s="244">
        <v>3.7869999999999999</v>
      </c>
      <c r="H173" s="210">
        <v>23601.68</v>
      </c>
      <c r="I173" s="38">
        <f t="shared" si="43"/>
        <v>4248.3023999999996</v>
      </c>
      <c r="J173" s="38">
        <f t="shared" si="44"/>
        <v>27849.982400000001</v>
      </c>
      <c r="K173" s="42">
        <f t="shared" si="45"/>
        <v>24507.984512000003</v>
      </c>
      <c r="L173" s="42">
        <f t="shared" si="46"/>
        <v>12656.146001855999</v>
      </c>
      <c r="M173" s="340" t="s">
        <v>267</v>
      </c>
      <c r="N173" s="340"/>
      <c r="O173" s="340"/>
      <c r="P173" s="340"/>
      <c r="Q173" s="340"/>
      <c r="R173" s="340"/>
      <c r="S173" s="55"/>
      <c r="T173" s="211" t="s">
        <v>238</v>
      </c>
    </row>
    <row r="174" spans="1:20" ht="15" customHeight="1" x14ac:dyDescent="0.25">
      <c r="A174" s="51" t="s">
        <v>414</v>
      </c>
      <c r="B174" s="58">
        <v>20519163285</v>
      </c>
      <c r="C174" s="18" t="s">
        <v>6</v>
      </c>
      <c r="D174" s="201"/>
      <c r="E174" s="55" t="s">
        <v>268</v>
      </c>
      <c r="F174" s="202">
        <v>45455</v>
      </c>
      <c r="G174" s="245">
        <v>3.7869999999999999</v>
      </c>
      <c r="H174" s="201">
        <v>1898.33</v>
      </c>
      <c r="I174" s="26">
        <f t="shared" si="43"/>
        <v>341.69939999999997</v>
      </c>
      <c r="J174" s="26">
        <f t="shared" si="44"/>
        <v>2240.0293999999999</v>
      </c>
      <c r="K174" s="27">
        <f t="shared" si="45"/>
        <v>1971.225872</v>
      </c>
      <c r="L174" s="27">
        <f t="shared" si="46"/>
        <v>1017.9589605359998</v>
      </c>
      <c r="M174" s="29">
        <v>1971.225872</v>
      </c>
      <c r="N174" s="201" t="s">
        <v>199</v>
      </c>
      <c r="O174" s="55" t="s">
        <v>203</v>
      </c>
      <c r="P174" s="202">
        <v>45512</v>
      </c>
      <c r="Q174" s="201">
        <v>1018</v>
      </c>
      <c r="R174" s="202">
        <v>45478</v>
      </c>
      <c r="S174" s="202">
        <v>45482</v>
      </c>
      <c r="T174" s="55" t="s">
        <v>243</v>
      </c>
    </row>
    <row r="175" spans="1:20" ht="15" customHeight="1" x14ac:dyDescent="0.25">
      <c r="A175" s="51" t="s">
        <v>414</v>
      </c>
      <c r="B175" s="22">
        <v>20519163285</v>
      </c>
      <c r="C175" s="162" t="s">
        <v>6</v>
      </c>
      <c r="D175" s="210"/>
      <c r="E175" s="211" t="s">
        <v>269</v>
      </c>
      <c r="F175" s="212">
        <v>45455</v>
      </c>
      <c r="G175" s="244">
        <v>3.7869999999999999</v>
      </c>
      <c r="H175" s="210">
        <v>18303.34</v>
      </c>
      <c r="I175" s="213">
        <f t="shared" si="43"/>
        <v>3294.6012000000001</v>
      </c>
      <c r="J175" s="213">
        <f t="shared" si="44"/>
        <v>21597.941200000001</v>
      </c>
      <c r="K175" s="194">
        <f t="shared" si="45"/>
        <v>19006.188256000001</v>
      </c>
      <c r="L175" s="194">
        <f t="shared" si="46"/>
        <v>9814.9683989279984</v>
      </c>
      <c r="M175" s="340" t="s">
        <v>270</v>
      </c>
      <c r="N175" s="340"/>
      <c r="O175" s="340"/>
      <c r="P175" s="340"/>
      <c r="Q175" s="340"/>
      <c r="R175" s="340"/>
      <c r="S175" s="55"/>
      <c r="T175" s="211" t="s">
        <v>238</v>
      </c>
    </row>
    <row r="176" spans="1:20" ht="15" customHeight="1" x14ac:dyDescent="0.25">
      <c r="A176" s="51" t="s">
        <v>414</v>
      </c>
      <c r="B176" s="58">
        <v>20519163285</v>
      </c>
      <c r="C176" s="50" t="s">
        <v>6</v>
      </c>
      <c r="D176" s="204"/>
      <c r="E176" s="154" t="s">
        <v>271</v>
      </c>
      <c r="F176" s="205">
        <v>45455</v>
      </c>
      <c r="G176" s="246">
        <v>3.7869999999999999</v>
      </c>
      <c r="H176" s="204">
        <v>200</v>
      </c>
      <c r="I176" s="207">
        <f t="shared" si="43"/>
        <v>36</v>
      </c>
      <c r="J176" s="207">
        <f t="shared" si="44"/>
        <v>236</v>
      </c>
      <c r="K176" s="208">
        <f t="shared" si="45"/>
        <v>207.68</v>
      </c>
      <c r="L176" s="208">
        <f t="shared" si="46"/>
        <v>107.24784</v>
      </c>
      <c r="M176" s="55">
        <v>207.68</v>
      </c>
      <c r="N176" s="55" t="s">
        <v>199</v>
      </c>
      <c r="O176" s="55" t="s">
        <v>203</v>
      </c>
      <c r="P176" s="202">
        <v>45568</v>
      </c>
      <c r="Q176" s="201">
        <v>107</v>
      </c>
      <c r="R176" s="202">
        <v>45512</v>
      </c>
      <c r="S176" s="202">
        <v>45514</v>
      </c>
      <c r="T176" s="55"/>
    </row>
    <row r="177" spans="1:20" ht="15" hidden="1" customHeight="1" x14ac:dyDescent="0.25">
      <c r="A177" s="51" t="s">
        <v>414</v>
      </c>
      <c r="B177" s="16">
        <v>20557124331</v>
      </c>
      <c r="C177" s="18" t="s">
        <v>248</v>
      </c>
      <c r="D177" s="201"/>
      <c r="E177" s="55" t="s">
        <v>272</v>
      </c>
      <c r="F177" s="202">
        <v>45457</v>
      </c>
      <c r="G177" s="203">
        <v>3.7770000000000001</v>
      </c>
      <c r="H177" s="201">
        <v>17800</v>
      </c>
      <c r="I177" s="26">
        <f t="shared" si="43"/>
        <v>3204</v>
      </c>
      <c r="J177" s="26">
        <f t="shared" si="44"/>
        <v>21004</v>
      </c>
      <c r="K177" s="27">
        <f t="shared" si="45"/>
        <v>18483.52</v>
      </c>
      <c r="L177" s="27">
        <f t="shared" si="46"/>
        <v>9519.8529600000002</v>
      </c>
      <c r="M177" s="201">
        <v>18483.52</v>
      </c>
      <c r="N177" s="55" t="s">
        <v>199</v>
      </c>
      <c r="O177" s="55" t="s">
        <v>203</v>
      </c>
      <c r="P177" s="202">
        <v>45527</v>
      </c>
      <c r="Q177" s="201">
        <v>9520</v>
      </c>
      <c r="R177" s="202">
        <v>45460</v>
      </c>
      <c r="S177" s="202">
        <v>45461</v>
      </c>
      <c r="T177" s="55" t="s">
        <v>243</v>
      </c>
    </row>
    <row r="178" spans="1:20" ht="15" hidden="1" customHeight="1" x14ac:dyDescent="0.25">
      <c r="A178" s="51" t="s">
        <v>414</v>
      </c>
      <c r="B178" s="58">
        <v>20518805950</v>
      </c>
      <c r="C178" s="18" t="s">
        <v>62</v>
      </c>
      <c r="D178" s="201"/>
      <c r="E178" s="55" t="s">
        <v>273</v>
      </c>
      <c r="F178" s="202">
        <v>45457</v>
      </c>
      <c r="G178" s="3">
        <v>3.7770000000000001</v>
      </c>
      <c r="H178" s="201">
        <v>12292.5</v>
      </c>
      <c r="I178" s="26">
        <f t="shared" si="43"/>
        <v>2212.65</v>
      </c>
      <c r="J178" s="26">
        <f t="shared" si="44"/>
        <v>14505.15</v>
      </c>
      <c r="K178" s="27">
        <f t="shared" si="45"/>
        <v>12764.531999999999</v>
      </c>
      <c r="L178" s="27">
        <f t="shared" si="46"/>
        <v>6574.3141859999996</v>
      </c>
      <c r="M178" s="201">
        <v>14505.15</v>
      </c>
      <c r="N178" s="201" t="s">
        <v>199</v>
      </c>
      <c r="O178" s="55" t="s">
        <v>200</v>
      </c>
      <c r="P178" s="202">
        <v>45544</v>
      </c>
      <c r="Q178" s="201">
        <v>6574</v>
      </c>
      <c r="R178" s="202">
        <v>45546</v>
      </c>
      <c r="S178" s="202">
        <v>45547</v>
      </c>
      <c r="T178" s="55"/>
    </row>
    <row r="179" spans="1:20" ht="15" hidden="1" customHeight="1" x14ac:dyDescent="0.25">
      <c r="A179" s="51" t="s">
        <v>414</v>
      </c>
      <c r="B179" s="58">
        <v>20518805950</v>
      </c>
      <c r="C179" s="18" t="s">
        <v>62</v>
      </c>
      <c r="D179" s="201"/>
      <c r="E179" s="55" t="s">
        <v>274</v>
      </c>
      <c r="F179" s="202">
        <v>45457</v>
      </c>
      <c r="G179" s="3">
        <v>3.7770000000000001</v>
      </c>
      <c r="H179" s="201">
        <v>13802.5</v>
      </c>
      <c r="I179" s="26">
        <f t="shared" si="43"/>
        <v>2484.4499999999998</v>
      </c>
      <c r="J179" s="26">
        <f t="shared" si="44"/>
        <v>16286.95</v>
      </c>
      <c r="K179" s="27">
        <f t="shared" si="45"/>
        <v>14332.516000000001</v>
      </c>
      <c r="L179" s="27">
        <f t="shared" si="46"/>
        <v>7381.8972180000001</v>
      </c>
      <c r="M179" s="201">
        <v>16286.95</v>
      </c>
      <c r="N179" s="201" t="s">
        <v>199</v>
      </c>
      <c r="O179" s="55" t="s">
        <v>200</v>
      </c>
      <c r="P179" s="202">
        <v>45547</v>
      </c>
      <c r="Q179" s="201">
        <v>7382</v>
      </c>
      <c r="R179" s="202">
        <v>45548</v>
      </c>
      <c r="S179" s="202">
        <v>45551</v>
      </c>
      <c r="T179" s="55"/>
    </row>
    <row r="180" spans="1:20" ht="15" hidden="1" customHeight="1" x14ac:dyDescent="0.25">
      <c r="A180" s="51" t="s">
        <v>414</v>
      </c>
      <c r="B180" s="58">
        <v>20518805950</v>
      </c>
      <c r="C180" s="18" t="s">
        <v>62</v>
      </c>
      <c r="D180" s="201"/>
      <c r="E180" s="55" t="s">
        <v>275</v>
      </c>
      <c r="F180" s="202">
        <v>45457</v>
      </c>
      <c r="G180" s="3">
        <v>3.7770000000000001</v>
      </c>
      <c r="H180" s="201">
        <v>8132.5</v>
      </c>
      <c r="I180" s="26">
        <f t="shared" si="43"/>
        <v>1463.85</v>
      </c>
      <c r="J180" s="26">
        <f t="shared" si="44"/>
        <v>9596.35</v>
      </c>
      <c r="K180" s="27">
        <f t="shared" si="45"/>
        <v>8444.7880000000005</v>
      </c>
      <c r="L180" s="27">
        <f t="shared" si="46"/>
        <v>4349.4496739999995</v>
      </c>
      <c r="M180" s="231">
        <v>9596.35</v>
      </c>
      <c r="N180" s="231" t="s">
        <v>199</v>
      </c>
      <c r="O180" s="232" t="s">
        <v>200</v>
      </c>
      <c r="P180" s="233">
        <v>45594</v>
      </c>
      <c r="Q180" s="232">
        <v>4350</v>
      </c>
      <c r="R180" s="233">
        <v>45600</v>
      </c>
      <c r="S180" s="55"/>
      <c r="T180" s="55"/>
    </row>
    <row r="181" spans="1:20" ht="15" customHeight="1" x14ac:dyDescent="0.25">
      <c r="A181" s="51" t="s">
        <v>414</v>
      </c>
      <c r="B181" s="58">
        <v>20519163285</v>
      </c>
      <c r="C181" s="18" t="s">
        <v>6</v>
      </c>
      <c r="D181" s="201"/>
      <c r="E181" s="55" t="s">
        <v>276</v>
      </c>
      <c r="F181" s="202">
        <v>45457</v>
      </c>
      <c r="G181" s="206">
        <v>3.7770000000000001</v>
      </c>
      <c r="H181" s="201">
        <v>1898.33</v>
      </c>
      <c r="I181" s="26">
        <f t="shared" si="43"/>
        <v>341.69939999999997</v>
      </c>
      <c r="J181" s="26">
        <f t="shared" si="44"/>
        <v>2240.0293999999999</v>
      </c>
      <c r="K181" s="27">
        <f t="shared" si="45"/>
        <v>1971.225872</v>
      </c>
      <c r="L181" s="27">
        <f t="shared" si="46"/>
        <v>1015.2709252559999</v>
      </c>
      <c r="M181" s="201">
        <v>1971.225872</v>
      </c>
      <c r="N181" s="201" t="s">
        <v>199</v>
      </c>
      <c r="O181" s="55" t="s">
        <v>203</v>
      </c>
      <c r="P181" s="202">
        <v>45512</v>
      </c>
      <c r="Q181" s="201">
        <v>1016</v>
      </c>
      <c r="R181" s="202">
        <v>45478</v>
      </c>
      <c r="S181" s="202">
        <v>45482</v>
      </c>
      <c r="T181" s="55" t="s">
        <v>243</v>
      </c>
    </row>
    <row r="182" spans="1:20" ht="15" hidden="1" customHeight="1" x14ac:dyDescent="0.25">
      <c r="A182" s="51" t="s">
        <v>414</v>
      </c>
      <c r="B182" s="58">
        <v>20603651741</v>
      </c>
      <c r="C182" s="18" t="s">
        <v>40</v>
      </c>
      <c r="D182" s="201"/>
      <c r="E182" s="55" t="s">
        <v>277</v>
      </c>
      <c r="F182" s="202">
        <v>45461</v>
      </c>
      <c r="G182" s="3">
        <v>3.7959999999999998</v>
      </c>
      <c r="H182" s="201">
        <v>13593.6</v>
      </c>
      <c r="I182" s="26">
        <f t="shared" si="43"/>
        <v>2446.848</v>
      </c>
      <c r="J182" s="26">
        <f t="shared" si="44"/>
        <v>16040.448</v>
      </c>
      <c r="K182" s="27">
        <f t="shared" si="45"/>
        <v>14115.59424</v>
      </c>
      <c r="L182" s="27">
        <f t="shared" si="46"/>
        <v>7306.7448729599992</v>
      </c>
      <c r="M182" s="201"/>
      <c r="N182" s="201"/>
      <c r="O182" s="201"/>
      <c r="P182" s="55"/>
      <c r="Q182" s="201"/>
      <c r="R182" s="55"/>
      <c r="S182" s="55"/>
      <c r="T182" s="55"/>
    </row>
    <row r="183" spans="1:20" ht="15" hidden="1" customHeight="1" x14ac:dyDescent="0.25">
      <c r="A183" s="51" t="s">
        <v>414</v>
      </c>
      <c r="B183" s="17">
        <v>10079611773</v>
      </c>
      <c r="C183" s="18" t="s">
        <v>70</v>
      </c>
      <c r="D183" s="201"/>
      <c r="E183" s="55" t="s">
        <v>278</v>
      </c>
      <c r="F183" s="202">
        <v>45461</v>
      </c>
      <c r="G183" s="3">
        <v>3.7959999999999998</v>
      </c>
      <c r="H183" s="201">
        <v>1000</v>
      </c>
      <c r="I183" s="26">
        <f t="shared" si="43"/>
        <v>180</v>
      </c>
      <c r="J183" s="26">
        <f t="shared" si="44"/>
        <v>1180</v>
      </c>
      <c r="K183" s="27">
        <f t="shared" si="45"/>
        <v>1038.4000000000001</v>
      </c>
      <c r="L183" s="27">
        <f t="shared" si="46"/>
        <v>537.5136</v>
      </c>
      <c r="M183" s="55">
        <v>1038.4000000000001</v>
      </c>
      <c r="N183" s="55" t="s">
        <v>199</v>
      </c>
      <c r="O183" s="55" t="s">
        <v>203</v>
      </c>
      <c r="P183" s="202">
        <v>45462</v>
      </c>
      <c r="Q183" s="201">
        <v>538</v>
      </c>
      <c r="R183" s="202">
        <v>45462</v>
      </c>
      <c r="S183" s="202">
        <v>45462</v>
      </c>
      <c r="T183" s="55" t="s">
        <v>246</v>
      </c>
    </row>
    <row r="184" spans="1:20" ht="15" hidden="1" customHeight="1" x14ac:dyDescent="0.25">
      <c r="A184" s="51" t="s">
        <v>414</v>
      </c>
      <c r="B184" s="58">
        <v>20518805950</v>
      </c>
      <c r="C184" s="18" t="s">
        <v>62</v>
      </c>
      <c r="D184" s="201"/>
      <c r="E184" s="55" t="s">
        <v>279</v>
      </c>
      <c r="F184" s="202">
        <v>45461</v>
      </c>
      <c r="G184" s="3">
        <v>3.7959999999999998</v>
      </c>
      <c r="H184" s="201">
        <v>5185</v>
      </c>
      <c r="I184" s="26">
        <f t="shared" si="43"/>
        <v>933.3</v>
      </c>
      <c r="J184" s="26">
        <f t="shared" si="44"/>
        <v>6118.3</v>
      </c>
      <c r="K184" s="27">
        <f t="shared" si="45"/>
        <v>5384.1040000000003</v>
      </c>
      <c r="L184" s="27">
        <f t="shared" si="46"/>
        <v>2787.0080159999998</v>
      </c>
      <c r="M184" s="201">
        <v>6118.3</v>
      </c>
      <c r="N184" s="201" t="s">
        <v>199</v>
      </c>
      <c r="O184" s="55" t="s">
        <v>200</v>
      </c>
      <c r="P184" s="202">
        <v>45544</v>
      </c>
      <c r="Q184" s="201">
        <v>2787</v>
      </c>
      <c r="R184" s="202">
        <v>45546</v>
      </c>
      <c r="S184" s="202">
        <v>45547</v>
      </c>
      <c r="T184" s="55"/>
    </row>
    <row r="185" spans="1:20" ht="15" hidden="1" customHeight="1" x14ac:dyDescent="0.25">
      <c r="A185" s="51" t="s">
        <v>414</v>
      </c>
      <c r="B185" s="58">
        <v>20100067081</v>
      </c>
      <c r="C185" s="50" t="s">
        <v>112</v>
      </c>
      <c r="D185" s="201"/>
      <c r="E185" s="55" t="s">
        <v>280</v>
      </c>
      <c r="F185" s="202">
        <v>45462</v>
      </c>
      <c r="G185" s="3">
        <v>3.7890000000000001</v>
      </c>
      <c r="H185" s="201">
        <v>17320</v>
      </c>
      <c r="I185" s="26">
        <f t="shared" si="43"/>
        <v>3117.6</v>
      </c>
      <c r="J185" s="26">
        <f t="shared" si="44"/>
        <v>20437.599999999999</v>
      </c>
      <c r="K185" s="27">
        <f t="shared" si="45"/>
        <v>17985.088</v>
      </c>
      <c r="L185" s="27">
        <f t="shared" si="46"/>
        <v>9292.5679679999994</v>
      </c>
      <c r="M185" s="201">
        <v>17984.97</v>
      </c>
      <c r="N185" s="201" t="s">
        <v>199</v>
      </c>
      <c r="O185" s="55" t="s">
        <v>203</v>
      </c>
      <c r="P185" s="202">
        <v>45471</v>
      </c>
      <c r="Q185" s="201">
        <v>9293</v>
      </c>
      <c r="R185" s="202">
        <v>45469</v>
      </c>
      <c r="S185" s="202">
        <v>45470</v>
      </c>
      <c r="T185" s="55" t="s">
        <v>246</v>
      </c>
    </row>
    <row r="186" spans="1:20" ht="15" hidden="1" customHeight="1" x14ac:dyDescent="0.25">
      <c r="A186" s="51" t="s">
        <v>414</v>
      </c>
      <c r="B186" s="16">
        <v>20102102321</v>
      </c>
      <c r="C186" s="18" t="s">
        <v>8</v>
      </c>
      <c r="D186" s="201"/>
      <c r="E186" s="55" t="s">
        <v>281</v>
      </c>
      <c r="F186" s="202">
        <v>45462</v>
      </c>
      <c r="G186" s="3">
        <v>3.7890000000000001</v>
      </c>
      <c r="H186" s="201">
        <v>21600</v>
      </c>
      <c r="I186" s="26">
        <f t="shared" si="43"/>
        <v>3888</v>
      </c>
      <c r="J186" s="26">
        <f t="shared" si="44"/>
        <v>25488</v>
      </c>
      <c r="K186" s="27">
        <f t="shared" si="45"/>
        <v>22429.439999999999</v>
      </c>
      <c r="L186" s="27">
        <f t="shared" si="46"/>
        <v>11588.88384</v>
      </c>
      <c r="M186" s="201">
        <v>22429.439999999999</v>
      </c>
      <c r="N186" s="201" t="s">
        <v>199</v>
      </c>
      <c r="O186" s="55" t="s">
        <v>200</v>
      </c>
      <c r="P186" s="202">
        <v>45491</v>
      </c>
      <c r="Q186" s="201">
        <v>11589</v>
      </c>
      <c r="R186" s="202">
        <v>45475</v>
      </c>
      <c r="S186" s="202">
        <v>45476</v>
      </c>
      <c r="T186" s="55" t="s">
        <v>239</v>
      </c>
    </row>
    <row r="187" spans="1:20" ht="15" hidden="1" customHeight="1" x14ac:dyDescent="0.25">
      <c r="A187" s="51" t="s">
        <v>414</v>
      </c>
      <c r="B187" s="332">
        <v>20557124331</v>
      </c>
      <c r="C187" s="339" t="s">
        <v>248</v>
      </c>
      <c r="D187" s="201"/>
      <c r="E187" s="307" t="s">
        <v>282</v>
      </c>
      <c r="F187" s="337">
        <v>45462</v>
      </c>
      <c r="G187" s="3">
        <v>3.7890000000000001</v>
      </c>
      <c r="H187" s="307">
        <v>47123.53</v>
      </c>
      <c r="I187" s="335">
        <f t="shared" si="43"/>
        <v>8482.2353999999996</v>
      </c>
      <c r="J187" s="335">
        <f t="shared" si="44"/>
        <v>55605.765399999997</v>
      </c>
      <c r="K187" s="336">
        <f t="shared" si="45"/>
        <v>48933.073551999994</v>
      </c>
      <c r="L187" s="336">
        <f t="shared" si="46"/>
        <v>25282.829412071998</v>
      </c>
      <c r="M187" s="55">
        <v>26972.83</v>
      </c>
      <c r="N187" s="201" t="s">
        <v>199</v>
      </c>
      <c r="O187" s="55" t="s">
        <v>200</v>
      </c>
      <c r="P187" s="202">
        <v>45541</v>
      </c>
      <c r="Q187" s="307">
        <v>25283</v>
      </c>
      <c r="R187" s="337">
        <v>45474</v>
      </c>
      <c r="S187" s="337">
        <v>45475</v>
      </c>
      <c r="T187" s="55"/>
    </row>
    <row r="188" spans="1:20" ht="15" hidden="1" customHeight="1" x14ac:dyDescent="0.25">
      <c r="A188" s="51" t="s">
        <v>414</v>
      </c>
      <c r="B188" s="332"/>
      <c r="C188" s="339"/>
      <c r="D188" s="201"/>
      <c r="E188" s="307"/>
      <c r="F188" s="337"/>
      <c r="G188" s="3"/>
      <c r="H188" s="307"/>
      <c r="I188" s="335"/>
      <c r="J188" s="335"/>
      <c r="K188" s="336"/>
      <c r="L188" s="336"/>
      <c r="M188" s="154">
        <v>21960.25</v>
      </c>
      <c r="N188" s="201" t="s">
        <v>199</v>
      </c>
      <c r="O188" s="55" t="s">
        <v>203</v>
      </c>
      <c r="P188" s="202">
        <v>45548</v>
      </c>
      <c r="Q188" s="307"/>
      <c r="R188" s="337"/>
      <c r="S188" s="337"/>
      <c r="T188" s="55" t="s">
        <v>244</v>
      </c>
    </row>
    <row r="189" spans="1:20" ht="15" hidden="1" customHeight="1" x14ac:dyDescent="0.25">
      <c r="A189" s="51" t="s">
        <v>414</v>
      </c>
      <c r="B189" s="58">
        <v>20253768119</v>
      </c>
      <c r="C189" s="50" t="s">
        <v>315</v>
      </c>
      <c r="D189" s="201"/>
      <c r="E189" s="55" t="s">
        <v>283</v>
      </c>
      <c r="F189" s="202">
        <v>45462</v>
      </c>
      <c r="G189" s="3">
        <v>3.7890000000000001</v>
      </c>
      <c r="H189" s="201">
        <v>9750</v>
      </c>
      <c r="I189" s="26">
        <f t="shared" si="43"/>
        <v>1755</v>
      </c>
      <c r="J189" s="26">
        <f t="shared" si="44"/>
        <v>11505</v>
      </c>
      <c r="K189" s="27">
        <f t="shared" si="45"/>
        <v>10124.4</v>
      </c>
      <c r="L189" s="27">
        <f t="shared" si="46"/>
        <v>5231.0933999999997</v>
      </c>
      <c r="M189" s="55">
        <v>10124.4</v>
      </c>
      <c r="N189" s="55" t="s">
        <v>199</v>
      </c>
      <c r="O189" s="55" t="s">
        <v>203</v>
      </c>
      <c r="P189" s="202">
        <v>45562</v>
      </c>
      <c r="Q189" s="201">
        <v>5231</v>
      </c>
      <c r="R189" s="202">
        <v>45478</v>
      </c>
      <c r="S189" s="202">
        <v>45481</v>
      </c>
      <c r="T189" s="55" t="s">
        <v>244</v>
      </c>
    </row>
    <row r="190" spans="1:20" ht="15" customHeight="1" x14ac:dyDescent="0.25">
      <c r="A190" s="51" t="s">
        <v>414</v>
      </c>
      <c r="B190" s="58">
        <v>20519163285</v>
      </c>
      <c r="C190" s="18" t="s">
        <v>6</v>
      </c>
      <c r="D190" s="201"/>
      <c r="E190" s="55" t="s">
        <v>284</v>
      </c>
      <c r="F190" s="202">
        <v>45462</v>
      </c>
      <c r="G190" s="206">
        <v>3.7890000000000001</v>
      </c>
      <c r="H190" s="201">
        <v>4335</v>
      </c>
      <c r="I190" s="26">
        <f t="shared" si="43"/>
        <v>780.3</v>
      </c>
      <c r="J190" s="26">
        <f t="shared" si="44"/>
        <v>5115.3</v>
      </c>
      <c r="K190" s="27">
        <f t="shared" si="45"/>
        <v>4501.4639999999999</v>
      </c>
      <c r="L190" s="27">
        <f t="shared" si="46"/>
        <v>2325.8246040000004</v>
      </c>
      <c r="M190" s="55">
        <v>4501.46</v>
      </c>
      <c r="N190" s="55" t="s">
        <v>199</v>
      </c>
      <c r="O190" s="55" t="s">
        <v>203</v>
      </c>
      <c r="P190" s="202">
        <v>45526</v>
      </c>
      <c r="Q190" s="201">
        <v>2326</v>
      </c>
      <c r="R190" s="202">
        <v>45512</v>
      </c>
      <c r="S190" s="202">
        <v>45514</v>
      </c>
      <c r="T190" s="55" t="s">
        <v>243</v>
      </c>
    </row>
    <row r="191" spans="1:20" ht="15" customHeight="1" x14ac:dyDescent="0.25">
      <c r="A191" s="51" t="s">
        <v>414</v>
      </c>
      <c r="B191" s="58">
        <v>20519163285</v>
      </c>
      <c r="C191" s="18" t="s">
        <v>6</v>
      </c>
      <c r="D191" s="201"/>
      <c r="E191" s="55" t="s">
        <v>285</v>
      </c>
      <c r="F191" s="202">
        <v>45462</v>
      </c>
      <c r="G191" s="206">
        <v>3.7890000000000001</v>
      </c>
      <c r="H191" s="201">
        <v>10653.34</v>
      </c>
      <c r="I191" s="26">
        <f t="shared" si="43"/>
        <v>1917.6012000000001</v>
      </c>
      <c r="J191" s="26">
        <f t="shared" si="44"/>
        <v>12570.941200000001</v>
      </c>
      <c r="K191" s="27">
        <f t="shared" si="45"/>
        <v>11062.428256000001</v>
      </c>
      <c r="L191" s="27">
        <f t="shared" si="46"/>
        <v>5715.7555448160001</v>
      </c>
      <c r="M191" s="201">
        <v>11062.43</v>
      </c>
      <c r="N191" s="201" t="s">
        <v>199</v>
      </c>
      <c r="O191" s="55" t="s">
        <v>203</v>
      </c>
      <c r="P191" s="202">
        <v>45530</v>
      </c>
      <c r="Q191" s="201">
        <v>5716</v>
      </c>
      <c r="R191" s="202">
        <v>45512</v>
      </c>
      <c r="S191" s="202">
        <v>45514</v>
      </c>
      <c r="T191" s="55" t="s">
        <v>243</v>
      </c>
    </row>
    <row r="192" spans="1:20" ht="15" customHeight="1" x14ac:dyDescent="0.25">
      <c r="A192" s="51" t="s">
        <v>414</v>
      </c>
      <c r="B192" s="58">
        <v>20519163285</v>
      </c>
      <c r="C192" s="18" t="s">
        <v>6</v>
      </c>
      <c r="D192" s="201"/>
      <c r="E192" s="55" t="s">
        <v>286</v>
      </c>
      <c r="F192" s="202">
        <v>45462</v>
      </c>
      <c r="G192" s="206">
        <v>3.7890000000000001</v>
      </c>
      <c r="H192" s="201">
        <v>8613.34</v>
      </c>
      <c r="I192" s="26">
        <f t="shared" si="43"/>
        <v>1550.4012</v>
      </c>
      <c r="J192" s="26">
        <f t="shared" si="44"/>
        <v>10163.7412</v>
      </c>
      <c r="K192" s="27">
        <f t="shared" si="45"/>
        <v>8944.0922559999999</v>
      </c>
      <c r="L192" s="27">
        <f t="shared" si="46"/>
        <v>4621.2498488159999</v>
      </c>
      <c r="M192" s="55">
        <v>8944.09</v>
      </c>
      <c r="N192" s="55" t="s">
        <v>199</v>
      </c>
      <c r="O192" s="55" t="s">
        <v>203</v>
      </c>
      <c r="P192" s="202">
        <v>45538</v>
      </c>
      <c r="Q192" s="201">
        <v>4621</v>
      </c>
      <c r="R192" s="202">
        <v>45541</v>
      </c>
      <c r="S192" s="202">
        <v>45545</v>
      </c>
      <c r="T192" s="55" t="s">
        <v>244</v>
      </c>
    </row>
    <row r="193" spans="1:20" ht="15" hidden="1" customHeight="1" x14ac:dyDescent="0.25">
      <c r="A193" s="51" t="s">
        <v>414</v>
      </c>
      <c r="B193" s="338">
        <v>20543324915</v>
      </c>
      <c r="C193" s="339" t="s">
        <v>4</v>
      </c>
      <c r="D193" s="189"/>
      <c r="E193" s="307" t="s">
        <v>287</v>
      </c>
      <c r="F193" s="337">
        <v>45463</v>
      </c>
      <c r="G193" s="3">
        <v>3.8180000000000001</v>
      </c>
      <c r="H193" s="307">
        <v>5454.02</v>
      </c>
      <c r="I193" s="335">
        <f t="shared" si="43"/>
        <v>981.72360000000003</v>
      </c>
      <c r="J193" s="335">
        <f t="shared" si="44"/>
        <v>6435.7436000000007</v>
      </c>
      <c r="K193" s="336">
        <f t="shared" si="45"/>
        <v>5663.4543680000006</v>
      </c>
      <c r="L193" s="336">
        <f t="shared" si="46"/>
        <v>2948.6002877760002</v>
      </c>
      <c r="M193" s="201">
        <v>1163</v>
      </c>
      <c r="N193" s="55" t="s">
        <v>199</v>
      </c>
      <c r="O193" s="55" t="s">
        <v>200</v>
      </c>
      <c r="P193" s="202">
        <v>45504</v>
      </c>
      <c r="Q193" s="307">
        <v>2949</v>
      </c>
      <c r="R193" s="337">
        <v>45560</v>
      </c>
      <c r="S193" s="337">
        <v>45561</v>
      </c>
      <c r="T193" s="55"/>
    </row>
    <row r="194" spans="1:20" ht="15" hidden="1" customHeight="1" x14ac:dyDescent="0.25">
      <c r="A194" s="51" t="s">
        <v>414</v>
      </c>
      <c r="B194" s="338"/>
      <c r="C194" s="339"/>
      <c r="D194" s="189"/>
      <c r="E194" s="307"/>
      <c r="F194" s="337"/>
      <c r="G194" s="3"/>
      <c r="H194" s="307"/>
      <c r="I194" s="335"/>
      <c r="J194" s="335"/>
      <c r="K194" s="336"/>
      <c r="L194" s="336"/>
      <c r="M194" s="201">
        <v>4500</v>
      </c>
      <c r="N194" s="55" t="s">
        <v>199</v>
      </c>
      <c r="O194" s="55" t="s">
        <v>200</v>
      </c>
      <c r="P194" s="202">
        <v>45504</v>
      </c>
      <c r="Q194" s="307"/>
      <c r="R194" s="307"/>
      <c r="S194" s="307"/>
      <c r="T194" s="55"/>
    </row>
    <row r="195" spans="1:20" ht="15" hidden="1" customHeight="1" x14ac:dyDescent="0.25">
      <c r="A195" s="51" t="s">
        <v>414</v>
      </c>
      <c r="B195" s="332">
        <v>20610615539</v>
      </c>
      <c r="C195" s="50" t="s">
        <v>413</v>
      </c>
      <c r="D195" s="189"/>
      <c r="E195" s="307" t="s">
        <v>288</v>
      </c>
      <c r="F195" s="337">
        <v>45464</v>
      </c>
      <c r="G195" s="3">
        <v>3.8140000000000001</v>
      </c>
      <c r="H195" s="307">
        <v>4525</v>
      </c>
      <c r="I195" s="335">
        <f t="shared" si="43"/>
        <v>814.5</v>
      </c>
      <c r="J195" s="335">
        <f t="shared" si="44"/>
        <v>5339.5</v>
      </c>
      <c r="K195" s="336">
        <f t="shared" si="45"/>
        <v>4698.76</v>
      </c>
      <c r="L195" s="336">
        <f t="shared" si="46"/>
        <v>2443.7823600000002</v>
      </c>
      <c r="M195" s="201">
        <v>2349.38</v>
      </c>
      <c r="N195" s="201" t="s">
        <v>199</v>
      </c>
      <c r="O195" s="55" t="s">
        <v>203</v>
      </c>
      <c r="P195" s="202">
        <v>45468</v>
      </c>
      <c r="Q195" s="307">
        <v>2444</v>
      </c>
      <c r="R195" s="337">
        <v>45468</v>
      </c>
      <c r="S195" s="337">
        <v>45469</v>
      </c>
      <c r="T195" s="55" t="s">
        <v>246</v>
      </c>
    </row>
    <row r="196" spans="1:20" ht="15" hidden="1" customHeight="1" x14ac:dyDescent="0.25">
      <c r="A196" s="51" t="s">
        <v>414</v>
      </c>
      <c r="B196" s="332"/>
      <c r="C196" s="50"/>
      <c r="D196" s="189"/>
      <c r="E196" s="307"/>
      <c r="F196" s="337"/>
      <c r="G196" s="3"/>
      <c r="H196" s="307"/>
      <c r="I196" s="335"/>
      <c r="J196" s="335"/>
      <c r="K196" s="336"/>
      <c r="L196" s="336"/>
      <c r="M196" s="201">
        <v>2349.38</v>
      </c>
      <c r="N196" s="201" t="s">
        <v>199</v>
      </c>
      <c r="O196" s="55" t="s">
        <v>203</v>
      </c>
      <c r="P196" s="202">
        <v>45483</v>
      </c>
      <c r="Q196" s="307"/>
      <c r="R196" s="337"/>
      <c r="S196" s="337"/>
      <c r="T196" s="55" t="s">
        <v>239</v>
      </c>
    </row>
    <row r="197" spans="1:20" ht="15" hidden="1" customHeight="1" x14ac:dyDescent="0.25">
      <c r="A197" s="51" t="s">
        <v>414</v>
      </c>
      <c r="B197" s="58">
        <v>20100114427</v>
      </c>
      <c r="C197" s="214" t="s">
        <v>26</v>
      </c>
      <c r="D197" s="201"/>
      <c r="E197" s="55" t="s">
        <v>289</v>
      </c>
      <c r="F197" s="202">
        <v>45467</v>
      </c>
      <c r="G197" s="3">
        <v>3.806</v>
      </c>
      <c r="H197" s="201">
        <v>4725</v>
      </c>
      <c r="I197" s="26">
        <f t="shared" si="43"/>
        <v>850.5</v>
      </c>
      <c r="J197" s="26">
        <f t="shared" si="44"/>
        <v>5575.5</v>
      </c>
      <c r="K197" s="27">
        <f t="shared" si="45"/>
        <v>4906.4400000000005</v>
      </c>
      <c r="L197" s="27">
        <f t="shared" si="46"/>
        <v>2546.44236</v>
      </c>
      <c r="M197" s="201">
        <v>4906.4400000000005</v>
      </c>
      <c r="N197" s="55" t="s">
        <v>199</v>
      </c>
      <c r="O197" s="55" t="s">
        <v>203</v>
      </c>
      <c r="P197" s="202">
        <v>45548</v>
      </c>
      <c r="Q197" s="201">
        <v>2546</v>
      </c>
      <c r="R197" s="202">
        <v>45552</v>
      </c>
      <c r="S197" s="202">
        <v>45553</v>
      </c>
      <c r="T197" s="55"/>
    </row>
    <row r="198" spans="1:20" ht="15" hidden="1" customHeight="1" x14ac:dyDescent="0.25">
      <c r="A198" s="51" t="s">
        <v>414</v>
      </c>
      <c r="B198" s="58">
        <v>20100114427</v>
      </c>
      <c r="C198" s="214" t="s">
        <v>26</v>
      </c>
      <c r="D198" s="1"/>
      <c r="E198" s="55" t="s">
        <v>290</v>
      </c>
      <c r="F198" s="202">
        <v>45467</v>
      </c>
      <c r="G198" s="3">
        <v>3.806</v>
      </c>
      <c r="H198" s="201">
        <v>292.5</v>
      </c>
      <c r="I198" s="26">
        <f t="shared" si="43"/>
        <v>52.65</v>
      </c>
      <c r="J198" s="26">
        <f t="shared" si="44"/>
        <v>345.15</v>
      </c>
      <c r="K198" s="27">
        <f t="shared" si="45"/>
        <v>303.73199999999997</v>
      </c>
      <c r="L198" s="27">
        <f t="shared" si="46"/>
        <v>157.63690800000001</v>
      </c>
      <c r="M198" s="17">
        <v>303.73200000000003</v>
      </c>
      <c r="N198" s="55" t="s">
        <v>199</v>
      </c>
      <c r="O198" s="16" t="s">
        <v>203</v>
      </c>
      <c r="P198" s="202">
        <v>45548</v>
      </c>
      <c r="Q198" s="36">
        <v>158</v>
      </c>
      <c r="R198" s="20">
        <v>45552</v>
      </c>
      <c r="S198" s="202">
        <v>45553</v>
      </c>
      <c r="T198" s="55"/>
    </row>
    <row r="199" spans="1:20" ht="15" hidden="1" customHeight="1" x14ac:dyDescent="0.25">
      <c r="A199" s="51" t="s">
        <v>414</v>
      </c>
      <c r="B199" s="58">
        <v>20100114427</v>
      </c>
      <c r="C199" s="214" t="s">
        <v>26</v>
      </c>
      <c r="D199" s="1"/>
      <c r="E199" s="55" t="s">
        <v>291</v>
      </c>
      <c r="F199" s="202">
        <v>45467</v>
      </c>
      <c r="G199" s="3">
        <v>3.806</v>
      </c>
      <c r="H199" s="201">
        <v>2721</v>
      </c>
      <c r="I199" s="26">
        <f t="shared" si="43"/>
        <v>489.78</v>
      </c>
      <c r="J199" s="26">
        <f t="shared" si="44"/>
        <v>3210.7799999999997</v>
      </c>
      <c r="K199" s="27">
        <f t="shared" si="45"/>
        <v>2825.4863999999998</v>
      </c>
      <c r="L199" s="27">
        <f t="shared" si="46"/>
        <v>1466.4274415999998</v>
      </c>
      <c r="M199" s="36">
        <v>2825.4863999999998</v>
      </c>
      <c r="N199" s="55" t="s">
        <v>199</v>
      </c>
      <c r="O199" s="16" t="s">
        <v>203</v>
      </c>
      <c r="P199" s="20">
        <v>45548</v>
      </c>
      <c r="Q199" s="36">
        <v>1466</v>
      </c>
      <c r="R199" s="20">
        <v>45552</v>
      </c>
      <c r="S199" s="202">
        <v>45553</v>
      </c>
      <c r="T199" s="55"/>
    </row>
    <row r="200" spans="1:20" ht="15" hidden="1" customHeight="1" x14ac:dyDescent="0.25">
      <c r="A200" s="51" t="s">
        <v>414</v>
      </c>
      <c r="B200" s="58">
        <v>20100114427</v>
      </c>
      <c r="C200" s="214" t="s">
        <v>26</v>
      </c>
      <c r="D200" s="1"/>
      <c r="E200" s="55" t="s">
        <v>292</v>
      </c>
      <c r="F200" s="202">
        <v>45467</v>
      </c>
      <c r="G200" s="3">
        <v>3.806</v>
      </c>
      <c r="H200" s="201">
        <v>990</v>
      </c>
      <c r="I200" s="26">
        <f t="shared" si="43"/>
        <v>178.2</v>
      </c>
      <c r="J200" s="26">
        <f t="shared" si="44"/>
        <v>1168.2</v>
      </c>
      <c r="K200" s="27">
        <f t="shared" si="45"/>
        <v>1028.0160000000001</v>
      </c>
      <c r="L200" s="27">
        <f t="shared" si="46"/>
        <v>533.54030399999999</v>
      </c>
      <c r="M200" s="36">
        <v>1028.0160000000001</v>
      </c>
      <c r="N200" s="55" t="s">
        <v>199</v>
      </c>
      <c r="O200" s="16" t="s">
        <v>203</v>
      </c>
      <c r="P200" s="20">
        <v>45548</v>
      </c>
      <c r="Q200" s="36">
        <v>534</v>
      </c>
      <c r="R200" s="20">
        <v>45552</v>
      </c>
      <c r="S200" s="202">
        <v>45553</v>
      </c>
      <c r="T200" s="55"/>
    </row>
    <row r="201" spans="1:20" ht="15" hidden="1" customHeight="1" x14ac:dyDescent="0.25">
      <c r="A201" s="51" t="s">
        <v>414</v>
      </c>
      <c r="B201" s="58">
        <v>20100114427</v>
      </c>
      <c r="C201" s="214" t="s">
        <v>26</v>
      </c>
      <c r="D201" s="1"/>
      <c r="E201" s="55" t="s">
        <v>293</v>
      </c>
      <c r="F201" s="202">
        <v>45467</v>
      </c>
      <c r="G201" s="3">
        <v>3.806</v>
      </c>
      <c r="H201" s="201">
        <v>600</v>
      </c>
      <c r="I201" s="26">
        <f t="shared" si="43"/>
        <v>108</v>
      </c>
      <c r="J201" s="26">
        <f t="shared" si="44"/>
        <v>708</v>
      </c>
      <c r="K201" s="27">
        <f t="shared" si="45"/>
        <v>623.04</v>
      </c>
      <c r="L201" s="27">
        <f t="shared" si="46"/>
        <v>323.35775999999998</v>
      </c>
      <c r="M201" s="36">
        <v>623.04</v>
      </c>
      <c r="N201" s="55" t="s">
        <v>199</v>
      </c>
      <c r="O201" s="16" t="s">
        <v>203</v>
      </c>
      <c r="P201" s="20">
        <v>45548</v>
      </c>
      <c r="Q201" s="36">
        <v>323</v>
      </c>
      <c r="R201" s="20">
        <v>45552</v>
      </c>
      <c r="S201" s="202">
        <v>45553</v>
      </c>
      <c r="T201" s="55"/>
    </row>
    <row r="202" spans="1:20" ht="15" hidden="1" customHeight="1" x14ac:dyDescent="0.25">
      <c r="A202" s="51" t="s">
        <v>414</v>
      </c>
      <c r="B202" s="58">
        <v>20100114427</v>
      </c>
      <c r="C202" s="214" t="s">
        <v>26</v>
      </c>
      <c r="D202" s="1"/>
      <c r="E202" s="55" t="s">
        <v>294</v>
      </c>
      <c r="F202" s="202">
        <v>45467</v>
      </c>
      <c r="G202" s="3">
        <v>3.806</v>
      </c>
      <c r="H202" s="201">
        <v>3960</v>
      </c>
      <c r="I202" s="26">
        <f t="shared" si="43"/>
        <v>712.8</v>
      </c>
      <c r="J202" s="26">
        <f t="shared" si="44"/>
        <v>4672.8</v>
      </c>
      <c r="K202" s="27">
        <f t="shared" si="45"/>
        <v>4112.0640000000003</v>
      </c>
      <c r="L202" s="27">
        <f t="shared" si="46"/>
        <v>2134.161216</v>
      </c>
      <c r="M202" s="36">
        <v>4112.0640000000003</v>
      </c>
      <c r="N202" s="55" t="s">
        <v>199</v>
      </c>
      <c r="O202" s="16" t="s">
        <v>203</v>
      </c>
      <c r="P202" s="20">
        <v>45548</v>
      </c>
      <c r="Q202" s="36">
        <v>2134</v>
      </c>
      <c r="R202" s="20">
        <v>45552</v>
      </c>
      <c r="S202" s="202">
        <v>45553</v>
      </c>
      <c r="T202" s="55"/>
    </row>
    <row r="203" spans="1:20" ht="15" hidden="1" customHeight="1" x14ac:dyDescent="0.25">
      <c r="A203" s="51" t="s">
        <v>414</v>
      </c>
      <c r="B203" s="16">
        <v>20100049008</v>
      </c>
      <c r="C203" s="18" t="s">
        <v>10</v>
      </c>
      <c r="D203" s="1"/>
      <c r="E203" s="55" t="s">
        <v>295</v>
      </c>
      <c r="F203" s="202">
        <v>45467</v>
      </c>
      <c r="G203" s="3" t="s">
        <v>202</v>
      </c>
      <c r="H203" s="1">
        <v>5902.5</v>
      </c>
      <c r="I203" s="26">
        <f t="shared" si="43"/>
        <v>1062.45</v>
      </c>
      <c r="J203" s="26">
        <f t="shared" si="44"/>
        <v>6964.95</v>
      </c>
      <c r="K203" s="27">
        <f t="shared" si="45"/>
        <v>6129.1559999999999</v>
      </c>
      <c r="L203" s="27">
        <f>+(J203*12%)</f>
        <v>835.79399999999998</v>
      </c>
      <c r="M203" s="17">
        <v>6128.95</v>
      </c>
      <c r="N203" s="3" t="s">
        <v>199</v>
      </c>
      <c r="O203" s="3" t="s">
        <v>203</v>
      </c>
      <c r="P203" s="6">
        <v>45488</v>
      </c>
      <c r="Q203" s="201">
        <v>836</v>
      </c>
      <c r="R203" s="20">
        <v>45469</v>
      </c>
      <c r="S203" s="202">
        <v>45470</v>
      </c>
      <c r="T203" s="55" t="s">
        <v>239</v>
      </c>
    </row>
    <row r="204" spans="1:20" ht="15" hidden="1" customHeight="1" x14ac:dyDescent="0.25">
      <c r="A204" s="51" t="s">
        <v>414</v>
      </c>
      <c r="B204" s="16">
        <v>20100049008</v>
      </c>
      <c r="C204" s="18" t="s">
        <v>10</v>
      </c>
      <c r="D204" s="1"/>
      <c r="E204" s="55" t="s">
        <v>296</v>
      </c>
      <c r="F204" s="202">
        <v>45467</v>
      </c>
      <c r="G204" s="3">
        <v>3.806</v>
      </c>
      <c r="H204" s="1">
        <v>254.25</v>
      </c>
      <c r="I204" s="26">
        <f t="shared" si="43"/>
        <v>45.765000000000001</v>
      </c>
      <c r="J204" s="26">
        <f t="shared" si="44"/>
        <v>300.01499999999999</v>
      </c>
      <c r="K204" s="27">
        <f t="shared" si="45"/>
        <v>264.01319999999998</v>
      </c>
      <c r="L204" s="27">
        <f t="shared" si="46"/>
        <v>137.02285079999999</v>
      </c>
      <c r="M204" s="201">
        <v>264.02</v>
      </c>
      <c r="N204" s="3" t="s">
        <v>199</v>
      </c>
      <c r="O204" s="3" t="s">
        <v>203</v>
      </c>
      <c r="P204" s="6">
        <v>45488</v>
      </c>
      <c r="Q204" s="201">
        <v>137</v>
      </c>
      <c r="R204" s="20">
        <v>45469</v>
      </c>
      <c r="S204" s="202">
        <v>45470</v>
      </c>
      <c r="T204" s="55" t="s">
        <v>239</v>
      </c>
    </row>
    <row r="205" spans="1:20" ht="15" hidden="1" customHeight="1" x14ac:dyDescent="0.25">
      <c r="A205" s="51" t="s">
        <v>414</v>
      </c>
      <c r="B205" s="16">
        <v>20100049008</v>
      </c>
      <c r="C205" s="18" t="s">
        <v>10</v>
      </c>
      <c r="D205" s="1"/>
      <c r="E205" s="55" t="s">
        <v>297</v>
      </c>
      <c r="F205" s="202">
        <v>45467</v>
      </c>
      <c r="G205" s="3">
        <v>3.806</v>
      </c>
      <c r="H205" s="1">
        <v>3838.74</v>
      </c>
      <c r="I205" s="26">
        <f t="shared" si="43"/>
        <v>690.97319999999991</v>
      </c>
      <c r="J205" s="26">
        <f t="shared" si="44"/>
        <v>4529.7132000000001</v>
      </c>
      <c r="K205" s="27">
        <f t="shared" si="45"/>
        <v>3986.1476160000002</v>
      </c>
      <c r="L205" s="27">
        <f t="shared" si="46"/>
        <v>2068.8106127039996</v>
      </c>
      <c r="M205" s="17">
        <v>3986.09</v>
      </c>
      <c r="N205" s="3" t="s">
        <v>199</v>
      </c>
      <c r="O205" s="3" t="s">
        <v>203</v>
      </c>
      <c r="P205" s="6">
        <v>45488</v>
      </c>
      <c r="Q205" s="201">
        <v>2069</v>
      </c>
      <c r="R205" s="20">
        <v>45478</v>
      </c>
      <c r="S205" s="202">
        <v>45481</v>
      </c>
      <c r="T205" s="55" t="s">
        <v>239</v>
      </c>
    </row>
    <row r="206" spans="1:20" ht="15" hidden="1" customHeight="1" x14ac:dyDescent="0.25">
      <c r="A206" s="51" t="s">
        <v>414</v>
      </c>
      <c r="B206" s="58">
        <v>20253768119</v>
      </c>
      <c r="C206" s="50" t="s">
        <v>315</v>
      </c>
      <c r="D206" s="1"/>
      <c r="E206" s="55" t="s">
        <v>298</v>
      </c>
      <c r="F206" s="202">
        <v>45468</v>
      </c>
      <c r="G206" s="3">
        <v>3.8050000000000002</v>
      </c>
      <c r="H206" s="30">
        <v>9750</v>
      </c>
      <c r="I206" s="26">
        <f t="shared" si="43"/>
        <v>1755</v>
      </c>
      <c r="J206" s="26">
        <f t="shared" si="44"/>
        <v>11505</v>
      </c>
      <c r="K206" s="27">
        <f t="shared" si="45"/>
        <v>10124.4</v>
      </c>
      <c r="L206" s="27">
        <f t="shared" si="46"/>
        <v>5253.183</v>
      </c>
      <c r="M206" s="55">
        <v>10124.4</v>
      </c>
      <c r="N206" s="55" t="s">
        <v>199</v>
      </c>
      <c r="O206" s="16" t="s">
        <v>203</v>
      </c>
      <c r="P206" s="6">
        <v>45562</v>
      </c>
      <c r="Q206" s="201">
        <v>5253</v>
      </c>
      <c r="R206" s="20">
        <v>45478</v>
      </c>
      <c r="S206" s="202">
        <v>45481</v>
      </c>
      <c r="T206" s="55" t="s">
        <v>244</v>
      </c>
    </row>
    <row r="207" spans="1:20" ht="15" hidden="1" customHeight="1" x14ac:dyDescent="0.25">
      <c r="A207" s="51" t="s">
        <v>414</v>
      </c>
      <c r="B207" s="58">
        <v>20518805950</v>
      </c>
      <c r="C207" s="18" t="s">
        <v>62</v>
      </c>
      <c r="D207" s="1"/>
      <c r="E207" s="55" t="s">
        <v>299</v>
      </c>
      <c r="F207" s="202">
        <v>45468</v>
      </c>
      <c r="G207" s="3">
        <v>3.8050000000000002</v>
      </c>
      <c r="H207" s="30">
        <v>14055</v>
      </c>
      <c r="I207" s="26">
        <f t="shared" si="43"/>
        <v>2529.9</v>
      </c>
      <c r="J207" s="26">
        <f t="shared" si="44"/>
        <v>16584.900000000001</v>
      </c>
      <c r="K207" s="27">
        <f t="shared" si="45"/>
        <v>14594.712000000001</v>
      </c>
      <c r="L207" s="27">
        <f t="shared" si="46"/>
        <v>7572.6653400000005</v>
      </c>
      <c r="M207" s="17"/>
      <c r="N207" s="16"/>
      <c r="O207" s="17"/>
      <c r="P207" s="16"/>
      <c r="Q207" s="17"/>
      <c r="R207" s="16"/>
      <c r="S207" s="55"/>
      <c r="T207" s="55"/>
    </row>
    <row r="208" spans="1:20" ht="15" hidden="1" customHeight="1" x14ac:dyDescent="0.25">
      <c r="A208" s="51" t="s">
        <v>414</v>
      </c>
      <c r="B208" s="16">
        <v>20250406941</v>
      </c>
      <c r="C208" s="18" t="s">
        <v>242</v>
      </c>
      <c r="D208" s="1"/>
      <c r="E208" s="55" t="s">
        <v>300</v>
      </c>
      <c r="F208" s="202">
        <v>45468</v>
      </c>
      <c r="G208" s="3">
        <v>3.8050000000000002</v>
      </c>
      <c r="H208" s="30">
        <v>15000</v>
      </c>
      <c r="I208" s="26">
        <f t="shared" si="43"/>
        <v>2700</v>
      </c>
      <c r="J208" s="26">
        <f t="shared" si="44"/>
        <v>17700</v>
      </c>
      <c r="K208" s="27">
        <f t="shared" si="45"/>
        <v>15576</v>
      </c>
      <c r="L208" s="27">
        <f t="shared" si="46"/>
        <v>8081.8200000000006</v>
      </c>
      <c r="M208" s="36">
        <v>15576</v>
      </c>
      <c r="N208" s="16" t="s">
        <v>199</v>
      </c>
      <c r="O208" s="16" t="s">
        <v>200</v>
      </c>
      <c r="P208" s="20">
        <v>45509</v>
      </c>
      <c r="Q208" s="201">
        <v>8082</v>
      </c>
      <c r="R208" s="20">
        <v>45512</v>
      </c>
      <c r="S208" s="202">
        <v>45513</v>
      </c>
      <c r="T208" s="55" t="s">
        <v>243</v>
      </c>
    </row>
    <row r="209" spans="1:20" ht="15" hidden="1" customHeight="1" x14ac:dyDescent="0.25">
      <c r="A209" s="51" t="s">
        <v>414</v>
      </c>
      <c r="B209" s="58">
        <v>20100067081</v>
      </c>
      <c r="C209" s="50" t="s">
        <v>112</v>
      </c>
      <c r="D209" s="1"/>
      <c r="E209" s="55" t="s">
        <v>301</v>
      </c>
      <c r="F209" s="202">
        <v>45469</v>
      </c>
      <c r="G209" s="3">
        <v>3.8170000000000002</v>
      </c>
      <c r="H209" s="30">
        <v>17320</v>
      </c>
      <c r="I209" s="26">
        <f t="shared" si="43"/>
        <v>3117.6</v>
      </c>
      <c r="J209" s="26">
        <f t="shared" si="44"/>
        <v>20437.599999999999</v>
      </c>
      <c r="K209" s="27">
        <f t="shared" si="45"/>
        <v>17985.088</v>
      </c>
      <c r="L209" s="27">
        <f t="shared" si="46"/>
        <v>9361.2383039999986</v>
      </c>
      <c r="M209" s="201">
        <v>17985.150000000001</v>
      </c>
      <c r="N209" s="16" t="s">
        <v>199</v>
      </c>
      <c r="O209" s="16" t="s">
        <v>203</v>
      </c>
      <c r="P209" s="20">
        <v>45505</v>
      </c>
      <c r="Q209" s="201">
        <v>9361</v>
      </c>
      <c r="R209" s="20">
        <v>45478</v>
      </c>
      <c r="S209" s="202">
        <v>45481</v>
      </c>
      <c r="T209" s="55" t="s">
        <v>243</v>
      </c>
    </row>
    <row r="210" spans="1:20" ht="15" customHeight="1" x14ac:dyDescent="0.25">
      <c r="A210" s="51" t="s">
        <v>414</v>
      </c>
      <c r="B210" s="58">
        <v>20519163285</v>
      </c>
      <c r="C210" s="18" t="s">
        <v>6</v>
      </c>
      <c r="D210" s="1"/>
      <c r="E210" s="55" t="s">
        <v>302</v>
      </c>
      <c r="F210" s="202">
        <v>45469</v>
      </c>
      <c r="G210" s="206">
        <v>3.8170000000000002</v>
      </c>
      <c r="H210" s="30">
        <v>8670</v>
      </c>
      <c r="I210" s="26">
        <f t="shared" si="43"/>
        <v>1560.6</v>
      </c>
      <c r="J210" s="26">
        <f t="shared" si="44"/>
        <v>10230.6</v>
      </c>
      <c r="K210" s="27">
        <f t="shared" si="45"/>
        <v>9002.9279999999999</v>
      </c>
      <c r="L210" s="27">
        <f t="shared" si="46"/>
        <v>4686.0240240000003</v>
      </c>
      <c r="M210" s="201">
        <v>9002.93</v>
      </c>
      <c r="N210" s="16" t="s">
        <v>199</v>
      </c>
      <c r="O210" s="16" t="s">
        <v>203</v>
      </c>
      <c r="P210" s="20">
        <v>45552</v>
      </c>
      <c r="Q210" s="201">
        <v>4686</v>
      </c>
      <c r="R210" s="20">
        <v>45572</v>
      </c>
      <c r="S210" s="55"/>
      <c r="T210" s="55" t="s">
        <v>244</v>
      </c>
    </row>
    <row r="211" spans="1:20" ht="15" customHeight="1" x14ac:dyDescent="0.25">
      <c r="A211" s="51" t="s">
        <v>414</v>
      </c>
      <c r="B211" s="58">
        <v>20519163285</v>
      </c>
      <c r="C211" s="18" t="s">
        <v>6</v>
      </c>
      <c r="D211" s="1"/>
      <c r="E211" s="55" t="s">
        <v>303</v>
      </c>
      <c r="F211" s="202">
        <v>45469</v>
      </c>
      <c r="G211" s="206">
        <v>3.8170000000000002</v>
      </c>
      <c r="H211" s="1">
        <v>5326.67</v>
      </c>
      <c r="I211" s="26">
        <f t="shared" si="43"/>
        <v>958.80060000000003</v>
      </c>
      <c r="J211" s="26">
        <f t="shared" si="44"/>
        <v>6285.4706000000006</v>
      </c>
      <c r="K211" s="27">
        <f t="shared" si="45"/>
        <v>5531.2141280000005</v>
      </c>
      <c r="L211" s="27">
        <f t="shared" si="46"/>
        <v>2878.9969536240001</v>
      </c>
      <c r="M211" s="201">
        <v>5531.21</v>
      </c>
      <c r="N211" s="16" t="s">
        <v>199</v>
      </c>
      <c r="O211" s="16" t="s">
        <v>203</v>
      </c>
      <c r="P211" s="202">
        <v>45565</v>
      </c>
      <c r="Q211" s="201">
        <v>2879</v>
      </c>
      <c r="R211" s="20">
        <v>45572</v>
      </c>
      <c r="S211" s="55"/>
      <c r="T211" s="55"/>
    </row>
    <row r="212" spans="1:20" ht="15" customHeight="1" x14ac:dyDescent="0.25">
      <c r="A212" s="51" t="s">
        <v>414</v>
      </c>
      <c r="B212" s="58">
        <v>20519163285</v>
      </c>
      <c r="C212" s="18" t="s">
        <v>6</v>
      </c>
      <c r="D212" s="1"/>
      <c r="E212" s="55" t="s">
        <v>304</v>
      </c>
      <c r="F212" s="202">
        <v>45469</v>
      </c>
      <c r="G212" s="206">
        <v>3.8170000000000002</v>
      </c>
      <c r="H212" s="1">
        <v>4306.67</v>
      </c>
      <c r="I212" s="26">
        <f t="shared" si="43"/>
        <v>775.20060000000001</v>
      </c>
      <c r="J212" s="26">
        <f t="shared" si="44"/>
        <v>5081.8706000000002</v>
      </c>
      <c r="K212" s="27">
        <f t="shared" si="45"/>
        <v>4472.046128</v>
      </c>
      <c r="L212" s="27">
        <f t="shared" si="46"/>
        <v>2327.7000096240004</v>
      </c>
      <c r="M212" s="201">
        <v>4472.05</v>
      </c>
      <c r="N212" s="16" t="s">
        <v>199</v>
      </c>
      <c r="O212" s="16" t="s">
        <v>203</v>
      </c>
      <c r="P212" s="20">
        <v>45580</v>
      </c>
      <c r="Q212" s="215"/>
      <c r="R212" s="216"/>
      <c r="S212" s="55"/>
      <c r="T212" s="55"/>
    </row>
    <row r="213" spans="1:20" ht="15" hidden="1" customHeight="1" x14ac:dyDescent="0.25">
      <c r="A213" s="51" t="s">
        <v>414</v>
      </c>
      <c r="B213" s="58">
        <v>20610731423</v>
      </c>
      <c r="C213" s="18" t="s">
        <v>257</v>
      </c>
      <c r="D213" s="1"/>
      <c r="E213" s="55" t="s">
        <v>305</v>
      </c>
      <c r="F213" s="202">
        <v>45470</v>
      </c>
      <c r="G213" s="3">
        <v>3.8220000000000001</v>
      </c>
      <c r="H213" s="30">
        <v>3360</v>
      </c>
      <c r="I213" s="26">
        <f t="shared" si="43"/>
        <v>604.79999999999995</v>
      </c>
      <c r="J213" s="26">
        <f t="shared" si="44"/>
        <v>3964.8</v>
      </c>
      <c r="K213" s="27">
        <f t="shared" si="45"/>
        <v>3489.0240000000003</v>
      </c>
      <c r="L213" s="27">
        <f t="shared" si="46"/>
        <v>1818.415872</v>
      </c>
      <c r="M213" s="36">
        <v>3964.8</v>
      </c>
      <c r="N213" s="16" t="s">
        <v>199</v>
      </c>
      <c r="O213" s="55" t="s">
        <v>203</v>
      </c>
      <c r="P213" s="202">
        <v>45475</v>
      </c>
      <c r="Q213" s="36">
        <v>1819</v>
      </c>
      <c r="R213" s="202">
        <v>45475</v>
      </c>
      <c r="S213" s="202">
        <v>45476</v>
      </c>
      <c r="T213" s="55" t="s">
        <v>239</v>
      </c>
    </row>
    <row r="214" spans="1:20" ht="15" hidden="1" customHeight="1" x14ac:dyDescent="0.25">
      <c r="A214" s="51" t="s">
        <v>414</v>
      </c>
      <c r="B214" s="58">
        <v>20511108200</v>
      </c>
      <c r="C214" s="18" t="s">
        <v>259</v>
      </c>
      <c r="D214" s="1"/>
      <c r="E214" s="55" t="s">
        <v>306</v>
      </c>
      <c r="F214" s="202">
        <v>45471</v>
      </c>
      <c r="G214" s="3">
        <v>3.8250000000000002</v>
      </c>
      <c r="H214" s="30">
        <v>4800</v>
      </c>
      <c r="I214" s="26">
        <f t="shared" si="43"/>
        <v>864</v>
      </c>
      <c r="J214" s="26">
        <f t="shared" si="44"/>
        <v>5664</v>
      </c>
      <c r="K214" s="27">
        <f t="shared" si="45"/>
        <v>4984.32</v>
      </c>
      <c r="L214" s="27">
        <f t="shared" si="46"/>
        <v>2599.7759999999998</v>
      </c>
      <c r="M214" s="17">
        <v>4984.32</v>
      </c>
      <c r="N214" s="16" t="s">
        <v>199</v>
      </c>
      <c r="O214" s="55" t="s">
        <v>203</v>
      </c>
      <c r="P214" s="20">
        <v>45516</v>
      </c>
      <c r="Q214" s="201">
        <v>2600</v>
      </c>
      <c r="R214" s="20">
        <v>45478</v>
      </c>
      <c r="S214" s="202">
        <v>45481</v>
      </c>
      <c r="T214" s="55" t="s">
        <v>243</v>
      </c>
    </row>
    <row r="215" spans="1:20" ht="15" customHeight="1" x14ac:dyDescent="0.25">
      <c r="A215" s="51" t="s">
        <v>414</v>
      </c>
      <c r="B215" s="58">
        <v>20519163285</v>
      </c>
      <c r="C215" s="18" t="s">
        <v>6</v>
      </c>
      <c r="D215" s="1"/>
      <c r="E215" s="55" t="s">
        <v>307</v>
      </c>
      <c r="F215" s="202">
        <v>45471</v>
      </c>
      <c r="G215" s="206">
        <v>3.8250000000000002</v>
      </c>
      <c r="H215" s="30">
        <v>2847.5</v>
      </c>
      <c r="I215" s="26">
        <f t="shared" si="43"/>
        <v>512.54999999999995</v>
      </c>
      <c r="J215" s="26">
        <f t="shared" si="44"/>
        <v>3360.05</v>
      </c>
      <c r="K215" s="27">
        <f t="shared" si="45"/>
        <v>2956.8440000000001</v>
      </c>
      <c r="L215" s="27">
        <f t="shared" si="46"/>
        <v>1542.26295</v>
      </c>
      <c r="M215" s="26">
        <v>2956.84</v>
      </c>
      <c r="N215" s="16" t="s">
        <v>199</v>
      </c>
      <c r="O215" s="55" t="s">
        <v>203</v>
      </c>
      <c r="P215" s="20">
        <v>45586</v>
      </c>
      <c r="Q215" s="217"/>
      <c r="R215" s="216"/>
      <c r="S215" s="55"/>
      <c r="T215" s="55"/>
    </row>
    <row r="216" spans="1:20" ht="15" hidden="1" customHeight="1" x14ac:dyDescent="0.25">
      <c r="A216" s="51" t="s">
        <v>414</v>
      </c>
      <c r="B216" s="58">
        <v>20514736392</v>
      </c>
      <c r="C216" s="18" t="s">
        <v>33</v>
      </c>
      <c r="D216" s="1"/>
      <c r="E216" s="55" t="s">
        <v>308</v>
      </c>
      <c r="F216" s="202">
        <v>45471</v>
      </c>
      <c r="G216" s="3" t="s">
        <v>202</v>
      </c>
      <c r="H216" s="30">
        <v>94772.3</v>
      </c>
      <c r="I216" s="26">
        <f t="shared" si="43"/>
        <v>17059.013999999999</v>
      </c>
      <c r="J216" s="26">
        <f t="shared" si="44"/>
        <v>111831.314</v>
      </c>
      <c r="K216" s="27">
        <f>+J216-(J216*12%)</f>
        <v>98411.556320000003</v>
      </c>
      <c r="L216" s="27">
        <f>+(J216*12%)</f>
        <v>13419.757679999999</v>
      </c>
      <c r="M216" s="55">
        <v>98411.31</v>
      </c>
      <c r="N216" s="16" t="s">
        <v>199</v>
      </c>
      <c r="O216" s="16" t="s">
        <v>200</v>
      </c>
      <c r="P216" s="20">
        <v>45541</v>
      </c>
      <c r="Q216" s="36">
        <v>13420</v>
      </c>
      <c r="R216" s="20">
        <v>45533</v>
      </c>
      <c r="S216" s="212">
        <v>45537</v>
      </c>
      <c r="T216" s="55"/>
    </row>
    <row r="217" spans="1:20" ht="15" hidden="1" customHeight="1" x14ac:dyDescent="0.25">
      <c r="A217" s="51" t="s">
        <v>414</v>
      </c>
      <c r="B217" s="16">
        <v>20518805950</v>
      </c>
      <c r="C217" s="222" t="s">
        <v>62</v>
      </c>
      <c r="D217" s="223"/>
      <c r="E217" s="224" t="s">
        <v>309</v>
      </c>
      <c r="F217" s="225">
        <v>45446</v>
      </c>
      <c r="G217" s="226">
        <v>3.7410000000000001</v>
      </c>
      <c r="H217" s="227">
        <v>2408.8000000000002</v>
      </c>
      <c r="I217" s="228">
        <f t="shared" ref="I217:I218" si="47">+H217*0.18</f>
        <v>433.584</v>
      </c>
      <c r="J217" s="228">
        <f t="shared" ref="J217:J218" si="48">+H217+I217</f>
        <v>2842.384</v>
      </c>
      <c r="K217" s="229"/>
      <c r="L217" s="229"/>
      <c r="M217" s="331"/>
      <c r="N217" s="331"/>
      <c r="O217" s="331"/>
      <c r="P217" s="331"/>
      <c r="Q217" s="331"/>
      <c r="R217" s="331"/>
      <c r="S217" s="331"/>
      <c r="T217" s="331"/>
    </row>
    <row r="218" spans="1:20" ht="15" hidden="1" customHeight="1" x14ac:dyDescent="0.25">
      <c r="A218" s="51" t="s">
        <v>414</v>
      </c>
      <c r="B218" s="16">
        <v>20518805950</v>
      </c>
      <c r="C218" s="222" t="s">
        <v>62</v>
      </c>
      <c r="D218" s="223"/>
      <c r="E218" s="224" t="s">
        <v>310</v>
      </c>
      <c r="F218" s="225">
        <v>45446</v>
      </c>
      <c r="G218" s="226">
        <v>3.7410000000000001</v>
      </c>
      <c r="H218" s="227">
        <v>1673.63</v>
      </c>
      <c r="I218" s="228">
        <f t="shared" si="47"/>
        <v>301.2534</v>
      </c>
      <c r="J218" s="228">
        <f t="shared" si="48"/>
        <v>1974.8834000000002</v>
      </c>
      <c r="K218" s="229"/>
      <c r="L218" s="229"/>
      <c r="M218" s="331"/>
      <c r="N218" s="331"/>
      <c r="O218" s="331"/>
      <c r="P218" s="331"/>
      <c r="Q218" s="331"/>
      <c r="R218" s="331"/>
      <c r="S218" s="331"/>
      <c r="T218" s="331"/>
    </row>
    <row r="219" spans="1:20" ht="15" customHeight="1" x14ac:dyDescent="0.25">
      <c r="A219" s="51" t="s">
        <v>415</v>
      </c>
      <c r="B219" s="58">
        <v>20519163285</v>
      </c>
      <c r="C219" s="50" t="s">
        <v>6</v>
      </c>
      <c r="D219" s="1"/>
      <c r="E219" s="19" t="s">
        <v>311</v>
      </c>
      <c r="F219" s="6">
        <v>45481</v>
      </c>
      <c r="G219" s="243">
        <v>3.7970000000000002</v>
      </c>
      <c r="H219" s="25">
        <v>2720</v>
      </c>
      <c r="I219" s="26">
        <f>+H219*0.18</f>
        <v>489.59999999999997</v>
      </c>
      <c r="J219" s="26">
        <f>+H219+I219</f>
        <v>3209.6</v>
      </c>
      <c r="K219" s="27">
        <f>+J219-(J219*12%)</f>
        <v>2824.4479999999999</v>
      </c>
      <c r="L219" s="27">
        <f>+(J219*12%)*G219</f>
        <v>1462.4221440000001</v>
      </c>
      <c r="M219" s="36">
        <v>2824.45</v>
      </c>
      <c r="N219" s="3" t="s">
        <v>199</v>
      </c>
      <c r="O219" s="3" t="s">
        <v>203</v>
      </c>
      <c r="P219" s="20">
        <v>45586</v>
      </c>
      <c r="Q219" s="221"/>
      <c r="R219" s="238"/>
      <c r="S219" s="20"/>
      <c r="T219" s="1"/>
    </row>
    <row r="220" spans="1:20" ht="15" hidden="1" customHeight="1" x14ac:dyDescent="0.25">
      <c r="A220" s="51" t="s">
        <v>415</v>
      </c>
      <c r="B220" s="332">
        <v>20506945934</v>
      </c>
      <c r="C220" s="333" t="s">
        <v>312</v>
      </c>
      <c r="D220" s="1"/>
      <c r="E220" s="334" t="s">
        <v>313</v>
      </c>
      <c r="F220" s="174">
        <v>45482</v>
      </c>
      <c r="G220" s="141">
        <v>3.7970000000000002</v>
      </c>
      <c r="H220" s="198">
        <v>3532.5</v>
      </c>
      <c r="I220" s="188">
        <f t="shared" ref="I220:I236" si="49">+H220*0.18</f>
        <v>635.85</v>
      </c>
      <c r="J220" s="188">
        <f t="shared" ref="J220:J236" si="50">+H220+I220</f>
        <v>4168.3500000000004</v>
      </c>
      <c r="K220" s="187">
        <f t="shared" ref="K220:K226" si="51">+J220-(J220*12%)</f>
        <v>3668.1480000000001</v>
      </c>
      <c r="L220" s="187">
        <f t="shared" ref="L220:L226" si="52">+(J220*12%)*G220</f>
        <v>1899.2669940000001</v>
      </c>
      <c r="M220" s="36">
        <v>1834</v>
      </c>
      <c r="N220" s="3" t="s">
        <v>199</v>
      </c>
      <c r="O220" s="3" t="s">
        <v>203</v>
      </c>
      <c r="P220" s="6">
        <v>45485</v>
      </c>
      <c r="Q220" s="189">
        <v>1899</v>
      </c>
      <c r="R220" s="180">
        <v>45523</v>
      </c>
      <c r="S220" s="174">
        <v>45524</v>
      </c>
      <c r="T220" s="1"/>
    </row>
    <row r="221" spans="1:20" ht="15" hidden="1" customHeight="1" x14ac:dyDescent="0.25">
      <c r="A221" s="51" t="s">
        <v>415</v>
      </c>
      <c r="B221" s="332"/>
      <c r="C221" s="333"/>
      <c r="D221" s="1"/>
      <c r="E221" s="334"/>
      <c r="F221" s="174"/>
      <c r="G221" s="141"/>
      <c r="H221" s="198"/>
      <c r="I221" s="188"/>
      <c r="J221" s="188"/>
      <c r="K221" s="187"/>
      <c r="L221" s="187"/>
      <c r="M221" s="36">
        <v>1834</v>
      </c>
      <c r="N221" s="3" t="s">
        <v>199</v>
      </c>
      <c r="O221" s="3" t="s">
        <v>203</v>
      </c>
      <c r="P221" s="6">
        <v>45492</v>
      </c>
      <c r="Q221" s="189"/>
      <c r="R221" s="180"/>
      <c r="S221" s="181"/>
      <c r="T221" s="1"/>
    </row>
    <row r="222" spans="1:20" ht="15" customHeight="1" x14ac:dyDescent="0.25">
      <c r="A222" s="51" t="s">
        <v>415</v>
      </c>
      <c r="B222" s="58">
        <v>20519163285</v>
      </c>
      <c r="C222" s="50" t="s">
        <v>6</v>
      </c>
      <c r="D222" s="1"/>
      <c r="E222" s="19" t="s">
        <v>314</v>
      </c>
      <c r="F222" s="6">
        <v>45485</v>
      </c>
      <c r="G222" s="243">
        <v>3.7709999999999999</v>
      </c>
      <c r="H222" s="25">
        <v>5440</v>
      </c>
      <c r="I222" s="26">
        <f t="shared" si="49"/>
        <v>979.19999999999993</v>
      </c>
      <c r="J222" s="26">
        <f t="shared" si="50"/>
        <v>6419.2</v>
      </c>
      <c r="K222" s="27">
        <f t="shared" si="51"/>
        <v>5648.8959999999997</v>
      </c>
      <c r="L222" s="27">
        <f t="shared" si="52"/>
        <v>2904.8163839999997</v>
      </c>
      <c r="M222" s="36"/>
      <c r="N222" s="16"/>
      <c r="O222" s="16"/>
      <c r="P222" s="20"/>
      <c r="Q222" s="36"/>
      <c r="R222" s="20"/>
      <c r="S222" s="3"/>
      <c r="T222" s="1"/>
    </row>
    <row r="223" spans="1:20" ht="15" hidden="1" customHeight="1" x14ac:dyDescent="0.25">
      <c r="A223" s="51" t="s">
        <v>415</v>
      </c>
      <c r="B223" s="58">
        <v>20253768119</v>
      </c>
      <c r="C223" s="50" t="s">
        <v>315</v>
      </c>
      <c r="D223" s="1"/>
      <c r="E223" s="19" t="s">
        <v>316</v>
      </c>
      <c r="F223" s="6">
        <v>45489</v>
      </c>
      <c r="G223" s="51">
        <v>3.7330000000000001</v>
      </c>
      <c r="H223" s="25">
        <v>9750</v>
      </c>
      <c r="I223" s="26">
        <f t="shared" si="49"/>
        <v>1755</v>
      </c>
      <c r="J223" s="26">
        <f t="shared" si="50"/>
        <v>11505</v>
      </c>
      <c r="K223" s="27">
        <f t="shared" si="51"/>
        <v>10124.4</v>
      </c>
      <c r="L223" s="27">
        <f t="shared" si="52"/>
        <v>5153.7797999999993</v>
      </c>
      <c r="M223" s="36">
        <v>10124.34</v>
      </c>
      <c r="N223" s="16" t="s">
        <v>199</v>
      </c>
      <c r="O223" s="16" t="s">
        <v>203</v>
      </c>
      <c r="P223" s="20">
        <v>45595</v>
      </c>
      <c r="Q223" s="36">
        <v>5154</v>
      </c>
      <c r="R223" s="20">
        <v>45511</v>
      </c>
      <c r="S223" s="6">
        <v>45512</v>
      </c>
      <c r="T223" s="1"/>
    </row>
    <row r="224" spans="1:20" ht="15" hidden="1" customHeight="1" x14ac:dyDescent="0.25">
      <c r="A224" s="51" t="s">
        <v>415</v>
      </c>
      <c r="B224" s="58">
        <v>20552213832</v>
      </c>
      <c r="C224" s="50" t="s">
        <v>99</v>
      </c>
      <c r="D224" s="1"/>
      <c r="E224" s="19" t="s">
        <v>317</v>
      </c>
      <c r="F224" s="6">
        <v>45490</v>
      </c>
      <c r="G224" s="51" t="s">
        <v>202</v>
      </c>
      <c r="H224" s="25">
        <v>40170</v>
      </c>
      <c r="I224" s="26">
        <f t="shared" si="49"/>
        <v>7230.5999999999995</v>
      </c>
      <c r="J224" s="26">
        <f t="shared" si="50"/>
        <v>47400.6</v>
      </c>
      <c r="K224" s="27">
        <f t="shared" si="51"/>
        <v>41712.527999999998</v>
      </c>
      <c r="L224" s="27">
        <f>+(J224*12%)</f>
        <v>5688.0719999999992</v>
      </c>
      <c r="M224" s="36">
        <v>41712.6</v>
      </c>
      <c r="N224" s="3" t="s">
        <v>199</v>
      </c>
      <c r="O224" s="3" t="s">
        <v>200</v>
      </c>
      <c r="P224" s="6">
        <v>45509</v>
      </c>
      <c r="Q224" s="36">
        <v>5688</v>
      </c>
      <c r="R224" s="20">
        <v>45512</v>
      </c>
      <c r="S224" s="6">
        <v>45513</v>
      </c>
      <c r="T224" s="1"/>
    </row>
    <row r="225" spans="1:20" hidden="1" x14ac:dyDescent="0.25">
      <c r="A225" s="51" t="s">
        <v>415</v>
      </c>
      <c r="B225" s="58">
        <v>20250406941</v>
      </c>
      <c r="C225" s="50" t="s">
        <v>16</v>
      </c>
      <c r="D225" s="1"/>
      <c r="E225" s="19" t="s">
        <v>318</v>
      </c>
      <c r="F225" s="6">
        <v>45490</v>
      </c>
      <c r="G225" s="51">
        <v>3.7250000000000001</v>
      </c>
      <c r="H225" s="25">
        <v>9940</v>
      </c>
      <c r="I225" s="26">
        <f t="shared" si="49"/>
        <v>1789.2</v>
      </c>
      <c r="J225" s="26">
        <f t="shared" si="50"/>
        <v>11729.2</v>
      </c>
      <c r="K225" s="27">
        <f t="shared" si="51"/>
        <v>10321.696</v>
      </c>
      <c r="L225" s="27">
        <f t="shared" si="52"/>
        <v>5242.952400000001</v>
      </c>
      <c r="M225" s="36">
        <v>10321.700000000001</v>
      </c>
      <c r="N225" s="16" t="s">
        <v>199</v>
      </c>
      <c r="O225" s="16" t="s">
        <v>200</v>
      </c>
      <c r="P225" s="20">
        <v>45527</v>
      </c>
      <c r="Q225" s="36">
        <v>5243</v>
      </c>
      <c r="R225" s="20">
        <v>45512</v>
      </c>
      <c r="S225" s="6">
        <v>45513</v>
      </c>
      <c r="T225" s="1"/>
    </row>
    <row r="226" spans="1:20" ht="15" hidden="1" customHeight="1" x14ac:dyDescent="0.25">
      <c r="A226" s="51" t="s">
        <v>415</v>
      </c>
      <c r="B226" s="58">
        <v>20610731423</v>
      </c>
      <c r="C226" s="18" t="s">
        <v>257</v>
      </c>
      <c r="D226" s="1"/>
      <c r="E226" s="19" t="s">
        <v>319</v>
      </c>
      <c r="F226" s="6">
        <v>45490</v>
      </c>
      <c r="G226" s="51">
        <v>3.7250000000000001</v>
      </c>
      <c r="H226" s="25">
        <v>3395</v>
      </c>
      <c r="I226" s="26">
        <f t="shared" si="49"/>
        <v>611.1</v>
      </c>
      <c r="J226" s="26">
        <f t="shared" si="50"/>
        <v>4006.1</v>
      </c>
      <c r="K226" s="27">
        <f t="shared" si="51"/>
        <v>3525.3679999999999</v>
      </c>
      <c r="L226" s="27">
        <f t="shared" si="52"/>
        <v>1790.7266999999999</v>
      </c>
      <c r="M226" s="36">
        <v>4006.1</v>
      </c>
      <c r="N226" s="3" t="s">
        <v>199</v>
      </c>
      <c r="O226" s="3" t="s">
        <v>203</v>
      </c>
      <c r="P226" s="6">
        <v>45492</v>
      </c>
      <c r="Q226" s="36">
        <v>1791</v>
      </c>
      <c r="R226" s="20">
        <v>45492</v>
      </c>
      <c r="S226" s="6">
        <v>45495</v>
      </c>
      <c r="T226" s="1"/>
    </row>
    <row r="227" spans="1:20" ht="15" customHeight="1" x14ac:dyDescent="0.25">
      <c r="A227" s="51" t="s">
        <v>415</v>
      </c>
      <c r="B227" s="58">
        <v>20519163285</v>
      </c>
      <c r="C227" s="50" t="s">
        <v>6</v>
      </c>
      <c r="D227" s="1"/>
      <c r="E227" s="19" t="s">
        <v>320</v>
      </c>
      <c r="F227" s="6">
        <v>45491</v>
      </c>
      <c r="G227" s="243">
        <v>3.7229999999999999</v>
      </c>
      <c r="H227" s="25">
        <v>100</v>
      </c>
      <c r="I227" s="26">
        <f t="shared" si="49"/>
        <v>18</v>
      </c>
      <c r="J227" s="26">
        <f t="shared" si="50"/>
        <v>118</v>
      </c>
      <c r="K227" s="84"/>
      <c r="L227" s="84"/>
      <c r="M227" s="36">
        <v>118</v>
      </c>
      <c r="N227" s="16" t="s">
        <v>199</v>
      </c>
      <c r="O227" s="16" t="s">
        <v>200</v>
      </c>
      <c r="P227" s="20">
        <v>45595</v>
      </c>
      <c r="Q227" s="364" t="s">
        <v>204</v>
      </c>
      <c r="R227" s="365"/>
      <c r="S227" s="3"/>
      <c r="T227" s="1"/>
    </row>
    <row r="228" spans="1:20" ht="15" customHeight="1" x14ac:dyDescent="0.25">
      <c r="A228" s="51" t="s">
        <v>415</v>
      </c>
      <c r="B228" s="58">
        <v>20519163285</v>
      </c>
      <c r="C228" s="237" t="s">
        <v>6</v>
      </c>
      <c r="D228" s="1"/>
      <c r="E228" s="148" t="s">
        <v>321</v>
      </c>
      <c r="F228" s="6">
        <v>45495</v>
      </c>
      <c r="G228" s="247">
        <v>3.7429999999999999</v>
      </c>
      <c r="H228" s="236">
        <v>3697.5</v>
      </c>
      <c r="I228" s="188">
        <f t="shared" si="49"/>
        <v>665.55</v>
      </c>
      <c r="J228" s="188">
        <f t="shared" si="50"/>
        <v>4363.05</v>
      </c>
      <c r="K228" s="187">
        <f t="shared" ref="K228:K236" si="53">+J228-(J228*12%)</f>
        <v>3839.4840000000004</v>
      </c>
      <c r="L228" s="187">
        <f t="shared" ref="L228:L234" si="54">+(J228*12%)*G228</f>
        <v>1959.7075380000001</v>
      </c>
      <c r="M228" s="36">
        <v>3162.05</v>
      </c>
      <c r="N228" s="3" t="s">
        <v>199</v>
      </c>
      <c r="O228" s="3" t="s">
        <v>203</v>
      </c>
      <c r="P228" s="20">
        <v>45593</v>
      </c>
      <c r="Q228" s="92"/>
      <c r="R228" s="92"/>
      <c r="S228" s="3"/>
      <c r="T228" s="1"/>
    </row>
    <row r="229" spans="1:20" ht="15" customHeight="1" x14ac:dyDescent="0.25">
      <c r="A229" s="51" t="s">
        <v>415</v>
      </c>
      <c r="B229" s="58">
        <v>20519163285</v>
      </c>
      <c r="C229" s="237" t="s">
        <v>6</v>
      </c>
      <c r="D229" s="1"/>
      <c r="E229" s="148" t="s">
        <v>321</v>
      </c>
      <c r="F229" s="6">
        <v>45495</v>
      </c>
      <c r="G229" s="247">
        <v>3.7429999999999999</v>
      </c>
      <c r="H229" s="236">
        <v>3697.5</v>
      </c>
      <c r="I229" s="188">
        <f t="shared" si="49"/>
        <v>665.55</v>
      </c>
      <c r="J229" s="188">
        <f t="shared" si="50"/>
        <v>4363.05</v>
      </c>
      <c r="K229" s="187">
        <f t="shared" si="53"/>
        <v>3839.4840000000004</v>
      </c>
      <c r="L229" s="187">
        <f t="shared" si="54"/>
        <v>1959.7075380000001</v>
      </c>
      <c r="M229" s="36">
        <v>677.43</v>
      </c>
      <c r="N229" s="16" t="s">
        <v>199</v>
      </c>
      <c r="O229" s="16" t="s">
        <v>203</v>
      </c>
      <c r="P229" s="20">
        <v>45596</v>
      </c>
      <c r="Q229" s="92"/>
      <c r="R229" s="92"/>
      <c r="S229" s="3"/>
      <c r="T229" s="1"/>
    </row>
    <row r="230" spans="1:20" ht="15" hidden="1" customHeight="1" x14ac:dyDescent="0.25">
      <c r="A230" s="51" t="s">
        <v>415</v>
      </c>
      <c r="B230" s="58">
        <v>20100067081</v>
      </c>
      <c r="C230" s="50" t="s">
        <v>112</v>
      </c>
      <c r="D230" s="1"/>
      <c r="E230" s="19" t="s">
        <v>322</v>
      </c>
      <c r="F230" s="6">
        <v>45495</v>
      </c>
      <c r="G230" s="51">
        <v>3.7429999999999999</v>
      </c>
      <c r="H230" s="25">
        <v>17320</v>
      </c>
      <c r="I230" s="26">
        <f t="shared" si="49"/>
        <v>3117.6</v>
      </c>
      <c r="J230" s="26">
        <f t="shared" si="50"/>
        <v>20437.599999999999</v>
      </c>
      <c r="K230" s="27">
        <f t="shared" si="53"/>
        <v>17985.088</v>
      </c>
      <c r="L230" s="27">
        <f t="shared" si="54"/>
        <v>9179.7524159999994</v>
      </c>
      <c r="M230" s="36">
        <v>17985.02</v>
      </c>
      <c r="N230" s="16" t="s">
        <v>199</v>
      </c>
      <c r="O230" s="16" t="s">
        <v>203</v>
      </c>
      <c r="P230" s="20">
        <v>45527</v>
      </c>
      <c r="Q230" s="36">
        <v>9180</v>
      </c>
      <c r="R230" s="20">
        <v>45500</v>
      </c>
      <c r="S230" s="6">
        <v>45504</v>
      </c>
      <c r="T230" s="1"/>
    </row>
    <row r="231" spans="1:20" ht="15" hidden="1" customHeight="1" x14ac:dyDescent="0.25">
      <c r="A231" s="51" t="s">
        <v>415</v>
      </c>
      <c r="B231" s="22">
        <v>20104888934</v>
      </c>
      <c r="C231" s="162" t="s">
        <v>60</v>
      </c>
      <c r="D231" s="1"/>
      <c r="E231" s="22" t="s">
        <v>323</v>
      </c>
      <c r="F231" s="14">
        <v>45495</v>
      </c>
      <c r="G231" s="7" t="s">
        <v>202</v>
      </c>
      <c r="H231" s="37">
        <v>43168</v>
      </c>
      <c r="I231" s="38">
        <f t="shared" si="49"/>
        <v>7770.24</v>
      </c>
      <c r="J231" s="38">
        <f t="shared" si="50"/>
        <v>50938.239999999998</v>
      </c>
      <c r="K231" s="42">
        <f t="shared" si="53"/>
        <v>44825.6512</v>
      </c>
      <c r="L231" s="42">
        <f>+(J231*12%)</f>
        <v>6112.5887999999995</v>
      </c>
      <c r="M231" s="295" t="s">
        <v>324</v>
      </c>
      <c r="N231" s="296"/>
      <c r="O231" s="296"/>
      <c r="P231" s="296"/>
      <c r="Q231" s="296"/>
      <c r="R231" s="297"/>
      <c r="S231" s="3"/>
      <c r="T231" s="1"/>
    </row>
    <row r="232" spans="1:20" ht="15" hidden="1" customHeight="1" x14ac:dyDescent="0.25">
      <c r="A232" s="51" t="s">
        <v>415</v>
      </c>
      <c r="B232" s="58">
        <v>20100163986</v>
      </c>
      <c r="C232" s="50" t="s">
        <v>31</v>
      </c>
      <c r="D232" s="1"/>
      <c r="E232" s="19" t="s">
        <v>325</v>
      </c>
      <c r="F232" s="6">
        <v>45497</v>
      </c>
      <c r="G232" s="51" t="s">
        <v>202</v>
      </c>
      <c r="H232" s="25">
        <v>6636</v>
      </c>
      <c r="I232" s="26">
        <f t="shared" si="49"/>
        <v>1194.48</v>
      </c>
      <c r="J232" s="26">
        <f t="shared" si="50"/>
        <v>7830.48</v>
      </c>
      <c r="K232" s="27">
        <f t="shared" si="53"/>
        <v>6890.8224</v>
      </c>
      <c r="L232" s="27">
        <f>+(J232*12%)</f>
        <v>939.65759999999989</v>
      </c>
      <c r="M232" s="36">
        <v>6890.48</v>
      </c>
      <c r="N232" s="16" t="s">
        <v>199</v>
      </c>
      <c r="O232" s="16" t="s">
        <v>203</v>
      </c>
      <c r="P232" s="20">
        <v>45530</v>
      </c>
      <c r="Q232" s="36">
        <v>940</v>
      </c>
      <c r="R232" s="20">
        <v>45533</v>
      </c>
      <c r="S232" s="14">
        <v>45537</v>
      </c>
      <c r="T232" s="1"/>
    </row>
    <row r="233" spans="1:20" ht="15" hidden="1" customHeight="1" x14ac:dyDescent="0.25">
      <c r="A233" s="51" t="s">
        <v>415</v>
      </c>
      <c r="B233" s="58">
        <v>20253768119</v>
      </c>
      <c r="C233" s="50" t="s">
        <v>315</v>
      </c>
      <c r="D233" s="1"/>
      <c r="E233" s="19" t="s">
        <v>326</v>
      </c>
      <c r="F233" s="6">
        <v>45498</v>
      </c>
      <c r="G233" s="51">
        <v>3.778</v>
      </c>
      <c r="H233" s="25">
        <v>9750</v>
      </c>
      <c r="I233" s="26">
        <f t="shared" si="49"/>
        <v>1755</v>
      </c>
      <c r="J233" s="26">
        <f t="shared" si="50"/>
        <v>11505</v>
      </c>
      <c r="K233" s="27">
        <f t="shared" si="53"/>
        <v>10124.4</v>
      </c>
      <c r="L233" s="27">
        <f>+(J233*12%)*G233</f>
        <v>5215.9067999999997</v>
      </c>
      <c r="M233" s="36"/>
      <c r="N233" s="16"/>
      <c r="O233" s="16"/>
      <c r="P233" s="20"/>
      <c r="Q233" s="36">
        <v>5216</v>
      </c>
      <c r="R233" s="20">
        <v>45511</v>
      </c>
      <c r="S233" s="6">
        <v>45512</v>
      </c>
      <c r="T233" s="1"/>
    </row>
    <row r="234" spans="1:20" ht="15" hidden="1" customHeight="1" x14ac:dyDescent="0.25">
      <c r="A234" s="51" t="s">
        <v>415</v>
      </c>
      <c r="B234" s="58">
        <v>20511108200</v>
      </c>
      <c r="C234" s="18" t="s">
        <v>259</v>
      </c>
      <c r="D234" s="1"/>
      <c r="E234" s="19" t="s">
        <v>327</v>
      </c>
      <c r="F234" s="6">
        <v>45504</v>
      </c>
      <c r="G234" s="51">
        <v>3.742</v>
      </c>
      <c r="H234" s="25">
        <v>5520</v>
      </c>
      <c r="I234" s="26">
        <f t="shared" si="49"/>
        <v>993.59999999999991</v>
      </c>
      <c r="J234" s="26">
        <f t="shared" si="50"/>
        <v>6513.6</v>
      </c>
      <c r="K234" s="27">
        <f t="shared" si="53"/>
        <v>5731.9680000000008</v>
      </c>
      <c r="L234" s="27">
        <f t="shared" si="54"/>
        <v>2924.8669440000003</v>
      </c>
      <c r="M234" s="36">
        <v>5731.97</v>
      </c>
      <c r="N234" s="16" t="s">
        <v>199</v>
      </c>
      <c r="O234" s="16" t="s">
        <v>203</v>
      </c>
      <c r="P234" s="20">
        <v>45541</v>
      </c>
      <c r="Q234" s="55">
        <v>2925</v>
      </c>
      <c r="R234" s="20">
        <v>45535</v>
      </c>
      <c r="S234" s="14">
        <v>45538</v>
      </c>
      <c r="T234" s="1"/>
    </row>
    <row r="235" spans="1:20" ht="15" hidden="1" customHeight="1" x14ac:dyDescent="0.25">
      <c r="A235" s="51" t="s">
        <v>415</v>
      </c>
      <c r="B235" s="58">
        <v>20104888934</v>
      </c>
      <c r="C235" s="50" t="s">
        <v>60</v>
      </c>
      <c r="D235" s="1"/>
      <c r="E235" s="19" t="s">
        <v>328</v>
      </c>
      <c r="F235" s="6">
        <v>45504</v>
      </c>
      <c r="G235" s="51" t="s">
        <v>202</v>
      </c>
      <c r="H235" s="25">
        <v>43168</v>
      </c>
      <c r="I235" s="26">
        <f t="shared" si="49"/>
        <v>7770.24</v>
      </c>
      <c r="J235" s="26">
        <f t="shared" si="50"/>
        <v>50938.239999999998</v>
      </c>
      <c r="K235" s="27">
        <f t="shared" si="53"/>
        <v>44825.6512</v>
      </c>
      <c r="L235" s="27">
        <f>+(J235*12%)</f>
        <v>6112.5887999999995</v>
      </c>
      <c r="M235" s="36">
        <v>44825.24</v>
      </c>
      <c r="N235" s="3" t="s">
        <v>199</v>
      </c>
      <c r="O235" s="3" t="s">
        <v>203</v>
      </c>
      <c r="P235" s="6">
        <v>45513</v>
      </c>
      <c r="Q235" s="36">
        <v>6113</v>
      </c>
      <c r="R235" s="20">
        <v>45512</v>
      </c>
      <c r="S235" s="6">
        <v>45513</v>
      </c>
      <c r="T235" s="1"/>
    </row>
    <row r="236" spans="1:20" ht="15" hidden="1" customHeight="1" x14ac:dyDescent="0.25">
      <c r="A236" s="51" t="s">
        <v>415</v>
      </c>
      <c r="B236" s="58">
        <v>20102102321</v>
      </c>
      <c r="C236" s="50" t="s">
        <v>8</v>
      </c>
      <c r="D236" s="1"/>
      <c r="E236" s="19" t="s">
        <v>329</v>
      </c>
      <c r="F236" s="6">
        <v>45504</v>
      </c>
      <c r="G236" s="51" t="s">
        <v>202</v>
      </c>
      <c r="H236" s="25">
        <v>607.5</v>
      </c>
      <c r="I236" s="26">
        <f t="shared" si="49"/>
        <v>109.35</v>
      </c>
      <c r="J236" s="26">
        <f t="shared" si="50"/>
        <v>716.85</v>
      </c>
      <c r="K236" s="27">
        <f t="shared" si="53"/>
        <v>630.82799999999997</v>
      </c>
      <c r="L236" s="27">
        <f>+(J236*12%)</f>
        <v>86.022000000000006</v>
      </c>
      <c r="M236" s="36">
        <v>630.85</v>
      </c>
      <c r="N236" s="3" t="s">
        <v>199</v>
      </c>
      <c r="O236" s="3" t="s">
        <v>203</v>
      </c>
      <c r="P236" s="6">
        <v>45517</v>
      </c>
      <c r="Q236" s="55">
        <v>86</v>
      </c>
      <c r="R236" s="20">
        <v>45511</v>
      </c>
      <c r="S236" s="6">
        <v>45512</v>
      </c>
      <c r="T236" s="1"/>
    </row>
    <row r="237" spans="1:20" ht="15" hidden="1" customHeight="1" x14ac:dyDescent="0.25">
      <c r="A237" s="51" t="s">
        <v>415</v>
      </c>
      <c r="B237" s="16">
        <v>20557124331</v>
      </c>
      <c r="C237" s="50" t="s">
        <v>248</v>
      </c>
      <c r="D237" s="1"/>
      <c r="E237" s="3" t="s">
        <v>330</v>
      </c>
      <c r="F237" s="6">
        <v>45485</v>
      </c>
      <c r="G237" s="51">
        <v>3.7709999999999999</v>
      </c>
      <c r="H237" s="25">
        <v>25975.37</v>
      </c>
      <c r="I237" s="25">
        <f t="shared" ref="I237:I239" si="55">+H237*0.18</f>
        <v>4675.5665999999992</v>
      </c>
      <c r="J237" s="25">
        <f t="shared" ref="J237:J239" si="56">+H237+I237</f>
        <v>30650.936599999997</v>
      </c>
      <c r="K237" s="27"/>
      <c r="L237" s="27"/>
      <c r="M237" s="1"/>
      <c r="N237" s="1"/>
      <c r="O237" s="1"/>
      <c r="P237" s="1"/>
      <c r="Q237" s="1"/>
      <c r="R237" s="1"/>
      <c r="S237" s="3"/>
      <c r="T237" s="1"/>
    </row>
    <row r="238" spans="1:20" ht="15" hidden="1" customHeight="1" x14ac:dyDescent="0.25">
      <c r="A238" s="51" t="s">
        <v>415</v>
      </c>
      <c r="B238" s="16">
        <v>20518805950</v>
      </c>
      <c r="C238" s="222" t="s">
        <v>62</v>
      </c>
      <c r="D238" s="223"/>
      <c r="E238" s="226" t="s">
        <v>331</v>
      </c>
      <c r="F238" s="225">
        <v>45498</v>
      </c>
      <c r="G238" s="230">
        <v>3.778</v>
      </c>
      <c r="H238" s="223">
        <v>646.13</v>
      </c>
      <c r="I238" s="228">
        <f t="shared" si="55"/>
        <v>116.3034</v>
      </c>
      <c r="J238" s="228">
        <f t="shared" si="56"/>
        <v>762.43340000000001</v>
      </c>
      <c r="K238" s="223"/>
      <c r="L238" s="223"/>
      <c r="M238" s="1"/>
      <c r="N238" s="1"/>
      <c r="O238" s="1"/>
      <c r="P238" s="1"/>
      <c r="Q238" s="1"/>
      <c r="R238" s="1"/>
      <c r="S238" s="3"/>
      <c r="T238" s="1"/>
    </row>
    <row r="239" spans="1:20" ht="15" hidden="1" customHeight="1" x14ac:dyDescent="0.25">
      <c r="A239" s="51" t="s">
        <v>415</v>
      </c>
      <c r="B239" s="16">
        <v>20518805950</v>
      </c>
      <c r="C239" s="222" t="s">
        <v>62</v>
      </c>
      <c r="D239" s="223"/>
      <c r="E239" s="226" t="s">
        <v>332</v>
      </c>
      <c r="F239" s="225">
        <v>45498</v>
      </c>
      <c r="G239" s="230">
        <v>3.778</v>
      </c>
      <c r="H239" s="223">
        <v>448.94</v>
      </c>
      <c r="I239" s="228">
        <f t="shared" si="55"/>
        <v>80.80919999999999</v>
      </c>
      <c r="J239" s="228">
        <f t="shared" si="56"/>
        <v>529.74919999999997</v>
      </c>
      <c r="K239" s="223"/>
      <c r="L239" s="223"/>
      <c r="M239" s="1"/>
      <c r="N239" s="1"/>
      <c r="O239" s="1"/>
      <c r="P239" s="1"/>
      <c r="Q239" s="1"/>
      <c r="R239" s="1"/>
      <c r="S239" s="3"/>
      <c r="T239" s="1"/>
    </row>
    <row r="240" spans="1:20" ht="15" hidden="1" customHeight="1" x14ac:dyDescent="0.25">
      <c r="A240" s="51" t="s">
        <v>416</v>
      </c>
      <c r="B240" s="338">
        <v>20543324915</v>
      </c>
      <c r="C240" s="333" t="s">
        <v>4</v>
      </c>
      <c r="D240" s="1"/>
      <c r="E240" s="334" t="s">
        <v>333</v>
      </c>
      <c r="F240" s="174">
        <v>45512</v>
      </c>
      <c r="G240" s="199">
        <v>3.74</v>
      </c>
      <c r="H240" s="198">
        <v>6894.04</v>
      </c>
      <c r="I240" s="188">
        <f>+H240*0.18</f>
        <v>1240.9271999999999</v>
      </c>
      <c r="J240" s="188">
        <f>+H240+I240</f>
        <v>8134.9672</v>
      </c>
      <c r="K240" s="187">
        <f>+J240-(J240*12%)</f>
        <v>7158.7711360000003</v>
      </c>
      <c r="L240" s="187">
        <f>+(J240*12%)*G240</f>
        <v>3650.9732793600001</v>
      </c>
      <c r="M240" s="36">
        <v>6700</v>
      </c>
      <c r="N240" s="3"/>
      <c r="O240" s="3" t="s">
        <v>200</v>
      </c>
      <c r="P240" s="6">
        <v>45582</v>
      </c>
      <c r="Q240" s="36"/>
      <c r="R240" s="20"/>
      <c r="S240" s="20"/>
      <c r="T240" s="1"/>
    </row>
    <row r="241" spans="1:20" ht="15" hidden="1" customHeight="1" x14ac:dyDescent="0.25">
      <c r="A241" s="51" t="s">
        <v>416</v>
      </c>
      <c r="B241" s="338"/>
      <c r="C241" s="333"/>
      <c r="D241" s="1"/>
      <c r="E241" s="334"/>
      <c r="F241" s="174"/>
      <c r="G241" s="199"/>
      <c r="H241" s="198"/>
      <c r="I241" s="188"/>
      <c r="J241" s="188"/>
      <c r="K241" s="187"/>
      <c r="L241" s="187"/>
      <c r="M241" s="36"/>
      <c r="N241" s="3"/>
      <c r="O241" s="3"/>
      <c r="P241" s="6"/>
      <c r="Q241" s="36"/>
      <c r="R241" s="20"/>
      <c r="S241" s="20"/>
      <c r="T241" s="1"/>
    </row>
    <row r="242" spans="1:20" ht="15" hidden="1" customHeight="1" x14ac:dyDescent="0.25">
      <c r="A242" s="51" t="s">
        <v>416</v>
      </c>
      <c r="B242" s="58">
        <v>20504668682</v>
      </c>
      <c r="C242" s="50" t="s">
        <v>334</v>
      </c>
      <c r="D242" s="1"/>
      <c r="E242" s="19" t="s">
        <v>335</v>
      </c>
      <c r="F242" s="6">
        <v>45513</v>
      </c>
      <c r="G242" s="51">
        <v>3.7320000000000002</v>
      </c>
      <c r="H242" s="25">
        <v>104</v>
      </c>
      <c r="I242" s="26">
        <f t="shared" ref="I242:I263" si="57">+H242*0.18</f>
        <v>18.72</v>
      </c>
      <c r="J242" s="26">
        <f t="shared" ref="J242:J263" si="58">+H242+I242</f>
        <v>122.72</v>
      </c>
      <c r="K242" s="161"/>
      <c r="L242" s="161"/>
      <c r="M242" s="36">
        <v>122.72</v>
      </c>
      <c r="N242" s="16" t="s">
        <v>199</v>
      </c>
      <c r="O242" s="16" t="s">
        <v>203</v>
      </c>
      <c r="P242" s="20">
        <v>45520</v>
      </c>
      <c r="Q242" s="36"/>
      <c r="R242" s="20"/>
      <c r="S242" s="20"/>
      <c r="T242" s="1"/>
    </row>
    <row r="243" spans="1:20" ht="15" hidden="1" customHeight="1" x14ac:dyDescent="0.25">
      <c r="A243" s="51" t="s">
        <v>416</v>
      </c>
      <c r="B243" s="58">
        <v>20504668682</v>
      </c>
      <c r="C243" s="50" t="s">
        <v>334</v>
      </c>
      <c r="D243" s="1"/>
      <c r="E243" s="19" t="s">
        <v>336</v>
      </c>
      <c r="F243" s="6">
        <v>45513</v>
      </c>
      <c r="G243" s="51" t="s">
        <v>210</v>
      </c>
      <c r="H243" s="25">
        <v>2584.0100000000002</v>
      </c>
      <c r="I243" s="26">
        <f t="shared" si="57"/>
        <v>465.12180000000001</v>
      </c>
      <c r="J243" s="26">
        <f t="shared" si="58"/>
        <v>3049.1318000000001</v>
      </c>
      <c r="K243" s="27">
        <f t="shared" ref="K243:K263" si="59">+J243-(J243*12%)</f>
        <v>2683.2359839999999</v>
      </c>
      <c r="L243" s="27">
        <f>+(J243*12%)</f>
        <v>365.89581600000002</v>
      </c>
      <c r="M243" s="36">
        <v>2683.2359839999999</v>
      </c>
      <c r="N243" s="16" t="s">
        <v>199</v>
      </c>
      <c r="O243" s="16" t="s">
        <v>203</v>
      </c>
      <c r="P243" s="20">
        <v>45520</v>
      </c>
      <c r="Q243" s="36">
        <v>366</v>
      </c>
      <c r="R243" s="20">
        <v>45526</v>
      </c>
      <c r="S243" s="20">
        <v>45527</v>
      </c>
      <c r="T243" s="1"/>
    </row>
    <row r="244" spans="1:20" ht="15" hidden="1" customHeight="1" x14ac:dyDescent="0.25">
      <c r="A244" s="51" t="s">
        <v>416</v>
      </c>
      <c r="B244" s="58">
        <v>20104888934</v>
      </c>
      <c r="C244" s="50" t="s">
        <v>337</v>
      </c>
      <c r="D244" s="1"/>
      <c r="E244" s="19" t="s">
        <v>338</v>
      </c>
      <c r="F244" s="6">
        <v>45517</v>
      </c>
      <c r="G244" s="51" t="s">
        <v>210</v>
      </c>
      <c r="H244" s="25">
        <v>43168</v>
      </c>
      <c r="I244" s="26">
        <f t="shared" si="57"/>
        <v>7770.24</v>
      </c>
      <c r="J244" s="26">
        <f t="shared" si="58"/>
        <v>50938.239999999998</v>
      </c>
      <c r="K244" s="27">
        <f t="shared" si="59"/>
        <v>44825.6512</v>
      </c>
      <c r="L244" s="27">
        <f>+(J244*12%)</f>
        <v>6112.5887999999995</v>
      </c>
      <c r="M244" s="36">
        <v>44825.24</v>
      </c>
      <c r="N244" s="16" t="s">
        <v>199</v>
      </c>
      <c r="O244" s="16" t="s">
        <v>203</v>
      </c>
      <c r="P244" s="20">
        <v>45541</v>
      </c>
      <c r="Q244" s="36">
        <v>6113</v>
      </c>
      <c r="R244" s="20">
        <v>45541</v>
      </c>
      <c r="S244" s="20">
        <v>45544</v>
      </c>
      <c r="T244" s="1"/>
    </row>
    <row r="245" spans="1:20" ht="15" hidden="1" customHeight="1" x14ac:dyDescent="0.25">
      <c r="A245" s="51" t="s">
        <v>416</v>
      </c>
      <c r="B245" s="58">
        <v>20612827282</v>
      </c>
      <c r="C245" s="50" t="s">
        <v>339</v>
      </c>
      <c r="D245" s="1"/>
      <c r="E245" s="19" t="s">
        <v>340</v>
      </c>
      <c r="F245" s="6">
        <v>45520</v>
      </c>
      <c r="G245" s="51">
        <v>3.7370000000000001</v>
      </c>
      <c r="H245" s="25">
        <v>1485</v>
      </c>
      <c r="I245" s="26">
        <f t="shared" si="57"/>
        <v>267.3</v>
      </c>
      <c r="J245" s="26">
        <f t="shared" si="58"/>
        <v>1752.3</v>
      </c>
      <c r="K245" s="27">
        <f t="shared" si="59"/>
        <v>1542.0239999999999</v>
      </c>
      <c r="L245" s="27">
        <f>+(J245*12%)*G245</f>
        <v>785.80141199999991</v>
      </c>
      <c r="M245" s="36">
        <v>1752.6</v>
      </c>
      <c r="N245" s="16" t="s">
        <v>199</v>
      </c>
      <c r="O245" s="16" t="s">
        <v>200</v>
      </c>
      <c r="P245" s="20">
        <v>45526</v>
      </c>
      <c r="Q245" s="36">
        <v>786</v>
      </c>
      <c r="R245" s="20">
        <v>45526</v>
      </c>
      <c r="S245" s="20">
        <v>45527</v>
      </c>
      <c r="T245" s="1"/>
    </row>
    <row r="246" spans="1:20" ht="15" hidden="1" customHeight="1" x14ac:dyDescent="0.25">
      <c r="A246" s="51" t="s">
        <v>416</v>
      </c>
      <c r="B246" s="58">
        <v>20610731423</v>
      </c>
      <c r="C246" s="18" t="s">
        <v>257</v>
      </c>
      <c r="D246" s="1"/>
      <c r="E246" s="19" t="s">
        <v>341</v>
      </c>
      <c r="F246" s="6">
        <v>45520</v>
      </c>
      <c r="G246" s="51">
        <v>3.7370000000000001</v>
      </c>
      <c r="H246" s="25">
        <v>3175</v>
      </c>
      <c r="I246" s="26">
        <f t="shared" si="57"/>
        <v>571.5</v>
      </c>
      <c r="J246" s="26">
        <f t="shared" si="58"/>
        <v>3746.5</v>
      </c>
      <c r="K246" s="27">
        <f t="shared" si="59"/>
        <v>3296.92</v>
      </c>
      <c r="L246" s="27">
        <f t="shared" ref="L246:L250" si="60">+(J246*12%)*G246</f>
        <v>1680.0804599999999</v>
      </c>
      <c r="M246" s="36">
        <v>3746.5</v>
      </c>
      <c r="N246" s="16" t="s">
        <v>199</v>
      </c>
      <c r="O246" s="16" t="s">
        <v>203</v>
      </c>
      <c r="P246" s="20">
        <v>45523</v>
      </c>
      <c r="Q246" s="36">
        <v>1680</v>
      </c>
      <c r="R246" s="20">
        <v>45526</v>
      </c>
      <c r="S246" s="20">
        <v>45527</v>
      </c>
      <c r="T246" s="1"/>
    </row>
    <row r="247" spans="1:20" ht="15" hidden="1" customHeight="1" x14ac:dyDescent="0.25">
      <c r="A247" s="51" t="s">
        <v>416</v>
      </c>
      <c r="B247" s="58">
        <v>20518805950</v>
      </c>
      <c r="C247" s="50" t="s">
        <v>342</v>
      </c>
      <c r="D247" s="1"/>
      <c r="E247" s="19" t="s">
        <v>343</v>
      </c>
      <c r="F247" s="6">
        <v>45523</v>
      </c>
      <c r="G247" s="51">
        <v>3.7480000000000002</v>
      </c>
      <c r="H247" s="25">
        <v>6840</v>
      </c>
      <c r="I247" s="26">
        <f t="shared" si="57"/>
        <v>1231.2</v>
      </c>
      <c r="J247" s="26">
        <f t="shared" si="58"/>
        <v>8071.2</v>
      </c>
      <c r="K247" s="27">
        <f t="shared" si="59"/>
        <v>7102.6559999999999</v>
      </c>
      <c r="L247" s="27">
        <f t="shared" si="60"/>
        <v>3630.1029120000003</v>
      </c>
      <c r="M247" s="152">
        <v>8071.2</v>
      </c>
      <c r="N247" s="234" t="s">
        <v>199</v>
      </c>
      <c r="O247" s="234" t="s">
        <v>200</v>
      </c>
      <c r="P247" s="235">
        <v>45594</v>
      </c>
      <c r="Q247" s="152">
        <v>3630</v>
      </c>
      <c r="R247" s="235">
        <v>45600</v>
      </c>
      <c r="S247" s="20"/>
      <c r="T247" s="1"/>
    </row>
    <row r="248" spans="1:20" ht="15" hidden="1" customHeight="1" x14ac:dyDescent="0.25">
      <c r="A248" s="51" t="s">
        <v>416</v>
      </c>
      <c r="B248" s="58">
        <v>20100067081</v>
      </c>
      <c r="C248" s="50" t="s">
        <v>112</v>
      </c>
      <c r="D248" s="1"/>
      <c r="E248" s="19" t="s">
        <v>344</v>
      </c>
      <c r="F248" s="6">
        <v>45523</v>
      </c>
      <c r="G248" s="51">
        <v>3.7480000000000002</v>
      </c>
      <c r="H248" s="25">
        <v>17320</v>
      </c>
      <c r="I248" s="26">
        <f t="shared" si="57"/>
        <v>3117.6</v>
      </c>
      <c r="J248" s="26">
        <f t="shared" si="58"/>
        <v>20437.599999999999</v>
      </c>
      <c r="K248" s="27">
        <f t="shared" si="59"/>
        <v>17985.088</v>
      </c>
      <c r="L248" s="27">
        <f t="shared" si="60"/>
        <v>9192.0149759999986</v>
      </c>
      <c r="M248" s="36">
        <v>17985.09</v>
      </c>
      <c r="N248" s="16" t="s">
        <v>199</v>
      </c>
      <c r="O248" s="16" t="s">
        <v>203</v>
      </c>
      <c r="P248" s="20">
        <v>45554</v>
      </c>
      <c r="Q248" s="36">
        <v>9192</v>
      </c>
      <c r="R248" s="20">
        <v>45526</v>
      </c>
      <c r="S248" s="20">
        <v>45527</v>
      </c>
      <c r="T248" s="1"/>
    </row>
    <row r="249" spans="1:20" ht="15" customHeight="1" x14ac:dyDescent="0.25">
      <c r="A249" s="51" t="s">
        <v>416</v>
      </c>
      <c r="B249" s="58">
        <v>20519163285</v>
      </c>
      <c r="C249" s="50" t="s">
        <v>6</v>
      </c>
      <c r="D249" s="1"/>
      <c r="E249" s="19" t="s">
        <v>345</v>
      </c>
      <c r="F249" s="6">
        <v>45525</v>
      </c>
      <c r="G249" s="243">
        <v>3.7469999999999999</v>
      </c>
      <c r="H249" s="25">
        <v>4271.24</v>
      </c>
      <c r="I249" s="26">
        <f t="shared" si="57"/>
        <v>768.82319999999993</v>
      </c>
      <c r="J249" s="26">
        <f t="shared" si="58"/>
        <v>5040.0631999999996</v>
      </c>
      <c r="K249" s="27">
        <f t="shared" si="59"/>
        <v>4435.2556159999995</v>
      </c>
      <c r="L249" s="27">
        <f t="shared" si="60"/>
        <v>2266.2140172479994</v>
      </c>
      <c r="M249" s="36"/>
      <c r="N249" s="3"/>
      <c r="O249" s="3"/>
      <c r="P249" s="6"/>
      <c r="Q249" s="36"/>
      <c r="R249" s="20"/>
      <c r="S249" s="20"/>
      <c r="T249" s="1"/>
    </row>
    <row r="250" spans="1:20" ht="15" hidden="1" customHeight="1" x14ac:dyDescent="0.25">
      <c r="A250" s="51" t="s">
        <v>416</v>
      </c>
      <c r="B250" s="58">
        <v>20518805950</v>
      </c>
      <c r="C250" s="50" t="s">
        <v>342</v>
      </c>
      <c r="D250" s="1"/>
      <c r="E250" s="19" t="s">
        <v>346</v>
      </c>
      <c r="F250" s="6">
        <v>45525</v>
      </c>
      <c r="G250" s="51">
        <v>3.7469999999999999</v>
      </c>
      <c r="H250" s="25">
        <v>12660</v>
      </c>
      <c r="I250" s="26">
        <f t="shared" si="57"/>
        <v>2278.7999999999997</v>
      </c>
      <c r="J250" s="26">
        <f t="shared" si="58"/>
        <v>14938.8</v>
      </c>
      <c r="K250" s="27">
        <f t="shared" si="59"/>
        <v>13146.144</v>
      </c>
      <c r="L250" s="27">
        <f t="shared" si="60"/>
        <v>6717.0820319999993</v>
      </c>
      <c r="M250" s="36"/>
      <c r="N250" s="3"/>
      <c r="O250" s="3"/>
      <c r="P250" s="6"/>
      <c r="Q250" s="36"/>
      <c r="R250" s="20"/>
      <c r="S250" s="20"/>
      <c r="T250" s="1"/>
    </row>
    <row r="251" spans="1:20" ht="15" hidden="1" customHeight="1" x14ac:dyDescent="0.25">
      <c r="A251" s="51" t="s">
        <v>416</v>
      </c>
      <c r="B251" s="58">
        <v>20369155360</v>
      </c>
      <c r="C251" s="50" t="s">
        <v>347</v>
      </c>
      <c r="D251" s="1"/>
      <c r="E251" s="19" t="s">
        <v>348</v>
      </c>
      <c r="F251" s="6">
        <v>45526</v>
      </c>
      <c r="G251" s="51" t="s">
        <v>210</v>
      </c>
      <c r="H251" s="25">
        <v>118644.07</v>
      </c>
      <c r="I251" s="26">
        <f t="shared" si="57"/>
        <v>21355.9326</v>
      </c>
      <c r="J251" s="26">
        <f t="shared" si="58"/>
        <v>140000.00260000001</v>
      </c>
      <c r="K251" s="27">
        <f t="shared" si="59"/>
        <v>123200.002288</v>
      </c>
      <c r="L251" s="27">
        <f>+(J251*12%)</f>
        <v>16800.000312</v>
      </c>
      <c r="M251" s="26">
        <v>123200</v>
      </c>
      <c r="N251" s="16" t="s">
        <v>199</v>
      </c>
      <c r="O251" s="16" t="s">
        <v>203</v>
      </c>
      <c r="P251" s="6">
        <v>45576</v>
      </c>
      <c r="Q251" s="36">
        <v>16800</v>
      </c>
      <c r="R251" s="20">
        <v>45576</v>
      </c>
      <c r="S251" s="20"/>
      <c r="T251" s="1"/>
    </row>
    <row r="252" spans="1:20" ht="15" hidden="1" customHeight="1" x14ac:dyDescent="0.25">
      <c r="A252" s="51" t="s">
        <v>416</v>
      </c>
      <c r="B252" s="58">
        <v>20369155360</v>
      </c>
      <c r="C252" s="50" t="s">
        <v>347</v>
      </c>
      <c r="D252" s="1"/>
      <c r="E252" s="19" t="s">
        <v>349</v>
      </c>
      <c r="F252" s="6">
        <v>45526</v>
      </c>
      <c r="G252" s="51" t="s">
        <v>210</v>
      </c>
      <c r="H252" s="25">
        <v>19067.8</v>
      </c>
      <c r="I252" s="26">
        <f t="shared" si="57"/>
        <v>3432.2039999999997</v>
      </c>
      <c r="J252" s="26">
        <f t="shared" si="58"/>
        <v>22500.004000000001</v>
      </c>
      <c r="K252" s="27">
        <f t="shared" si="59"/>
        <v>19800.003520000002</v>
      </c>
      <c r="L252" s="27">
        <f>+(J252*12%)</f>
        <v>2700.0004800000002</v>
      </c>
      <c r="M252" s="26">
        <v>19800</v>
      </c>
      <c r="N252" s="16" t="s">
        <v>199</v>
      </c>
      <c r="O252" s="16" t="s">
        <v>203</v>
      </c>
      <c r="P252" s="6">
        <v>45576</v>
      </c>
      <c r="Q252" s="36">
        <v>2700</v>
      </c>
      <c r="R252" s="20">
        <v>45576</v>
      </c>
      <c r="S252" s="20"/>
      <c r="T252" s="1"/>
    </row>
    <row r="253" spans="1:20" ht="15" hidden="1" customHeight="1" x14ac:dyDescent="0.25">
      <c r="A253" s="51" t="s">
        <v>416</v>
      </c>
      <c r="B253" s="58">
        <v>20557828819</v>
      </c>
      <c r="C253" s="18" t="s">
        <v>142</v>
      </c>
      <c r="D253" s="1"/>
      <c r="E253" s="19" t="s">
        <v>350</v>
      </c>
      <c r="F253" s="6">
        <v>45530</v>
      </c>
      <c r="G253" s="51">
        <v>3.7480000000000002</v>
      </c>
      <c r="H253" s="25">
        <v>35200</v>
      </c>
      <c r="I253" s="26">
        <f t="shared" si="57"/>
        <v>6336</v>
      </c>
      <c r="J253" s="26">
        <f t="shared" si="58"/>
        <v>41536</v>
      </c>
      <c r="K253" s="27">
        <f t="shared" si="59"/>
        <v>36551.68</v>
      </c>
      <c r="L253" s="27">
        <f>+(J253*12%)*G253</f>
        <v>18681.231360000002</v>
      </c>
      <c r="M253" s="36">
        <v>36551.68</v>
      </c>
      <c r="N253" s="16" t="s">
        <v>199</v>
      </c>
      <c r="O253" s="16" t="s">
        <v>203</v>
      </c>
      <c r="P253" s="20">
        <v>45545</v>
      </c>
      <c r="Q253" s="36">
        <v>18682</v>
      </c>
      <c r="R253" s="20">
        <v>45545</v>
      </c>
      <c r="S253" s="20">
        <v>45545</v>
      </c>
      <c r="T253" s="1"/>
    </row>
    <row r="254" spans="1:20" ht="15" hidden="1" customHeight="1" x14ac:dyDescent="0.25">
      <c r="A254" s="51" t="s">
        <v>416</v>
      </c>
      <c r="B254" s="22">
        <v>20100049008</v>
      </c>
      <c r="C254" s="162" t="s">
        <v>10</v>
      </c>
      <c r="D254" s="1"/>
      <c r="E254" s="22" t="s">
        <v>351</v>
      </c>
      <c r="F254" s="14">
        <v>45531</v>
      </c>
      <c r="G254" s="7" t="s">
        <v>210</v>
      </c>
      <c r="H254" s="37">
        <v>6431.63</v>
      </c>
      <c r="I254" s="38">
        <f t="shared" si="57"/>
        <v>1157.6933999999999</v>
      </c>
      <c r="J254" s="38">
        <f t="shared" si="58"/>
        <v>7589.3234000000002</v>
      </c>
      <c r="K254" s="42">
        <f t="shared" si="59"/>
        <v>6678.6045920000006</v>
      </c>
      <c r="L254" s="42">
        <f>+(J254*12%)</f>
        <v>910.71880799999997</v>
      </c>
      <c r="M254" s="295" t="s">
        <v>352</v>
      </c>
      <c r="N254" s="296"/>
      <c r="O254" s="296"/>
      <c r="P254" s="296"/>
      <c r="Q254" s="296"/>
      <c r="R254" s="297"/>
      <c r="S254" s="20"/>
      <c r="T254" s="1"/>
    </row>
    <row r="255" spans="1:20" ht="15" hidden="1" customHeight="1" x14ac:dyDescent="0.25">
      <c r="A255" s="51" t="s">
        <v>416</v>
      </c>
      <c r="B255" s="22">
        <v>20100049008</v>
      </c>
      <c r="C255" s="162" t="s">
        <v>10</v>
      </c>
      <c r="D255" s="1"/>
      <c r="E255" s="22" t="s">
        <v>353</v>
      </c>
      <c r="F255" s="14">
        <v>45531</v>
      </c>
      <c r="G255" s="7">
        <v>3.7589999999999999</v>
      </c>
      <c r="H255" s="37">
        <v>112.66</v>
      </c>
      <c r="I255" s="38">
        <f t="shared" si="57"/>
        <v>20.2788</v>
      </c>
      <c r="J255" s="38">
        <f t="shared" si="58"/>
        <v>132.93879999999999</v>
      </c>
      <c r="K255" s="161"/>
      <c r="L255" s="161"/>
      <c r="M255" s="295" t="s">
        <v>354</v>
      </c>
      <c r="N255" s="296"/>
      <c r="O255" s="296"/>
      <c r="P255" s="296"/>
      <c r="Q255" s="296"/>
      <c r="R255" s="297"/>
      <c r="S255" s="20"/>
      <c r="T255" s="1"/>
    </row>
    <row r="256" spans="1:20" ht="15" hidden="1" customHeight="1" x14ac:dyDescent="0.25">
      <c r="A256" s="51" t="s">
        <v>416</v>
      </c>
      <c r="B256" s="22">
        <v>20100049008</v>
      </c>
      <c r="C256" s="162" t="s">
        <v>10</v>
      </c>
      <c r="D256" s="1"/>
      <c r="E256" s="22" t="s">
        <v>355</v>
      </c>
      <c r="F256" s="14">
        <v>45531</v>
      </c>
      <c r="G256" s="7">
        <v>3.7589999999999999</v>
      </c>
      <c r="H256" s="37">
        <v>5086.34</v>
      </c>
      <c r="I256" s="38">
        <f t="shared" si="57"/>
        <v>915.5412</v>
      </c>
      <c r="J256" s="38">
        <f t="shared" si="58"/>
        <v>6001.8811999999998</v>
      </c>
      <c r="K256" s="42">
        <f t="shared" si="59"/>
        <v>5281.6554559999995</v>
      </c>
      <c r="L256" s="42">
        <f t="shared" ref="L256:L259" si="61">+(J256*12%)*G256</f>
        <v>2707.3285716959999</v>
      </c>
      <c r="M256" s="295" t="s">
        <v>356</v>
      </c>
      <c r="N256" s="296"/>
      <c r="O256" s="296"/>
      <c r="P256" s="296"/>
      <c r="Q256" s="296"/>
      <c r="R256" s="297"/>
      <c r="S256" s="20"/>
      <c r="T256" s="1"/>
    </row>
    <row r="257" spans="1:20" ht="15" hidden="1" customHeight="1" x14ac:dyDescent="0.25">
      <c r="A257" s="51" t="s">
        <v>416</v>
      </c>
      <c r="B257" s="16">
        <v>20100049008</v>
      </c>
      <c r="C257" s="18" t="s">
        <v>10</v>
      </c>
      <c r="D257" s="1"/>
      <c r="E257" s="19" t="s">
        <v>357</v>
      </c>
      <c r="F257" s="6">
        <v>45532</v>
      </c>
      <c r="G257" s="51" t="s">
        <v>210</v>
      </c>
      <c r="H257" s="25">
        <v>6431.63</v>
      </c>
      <c r="I257" s="26">
        <f t="shared" si="57"/>
        <v>1157.6933999999999</v>
      </c>
      <c r="J257" s="26">
        <f t="shared" si="58"/>
        <v>7589.3234000000002</v>
      </c>
      <c r="K257" s="27">
        <f t="shared" si="59"/>
        <v>6678.6045920000006</v>
      </c>
      <c r="L257" s="27">
        <f>+(J257*12%)</f>
        <v>910.71880799999997</v>
      </c>
      <c r="M257" s="36">
        <v>6678.32</v>
      </c>
      <c r="N257" s="16" t="s">
        <v>199</v>
      </c>
      <c r="O257" s="16" t="s">
        <v>203</v>
      </c>
      <c r="P257" s="20">
        <v>45580</v>
      </c>
      <c r="Q257" s="36">
        <v>911</v>
      </c>
      <c r="R257" s="20">
        <v>45539</v>
      </c>
      <c r="S257" s="20">
        <v>45540</v>
      </c>
      <c r="T257" s="1"/>
    </row>
    <row r="258" spans="1:20" ht="15" hidden="1" customHeight="1" x14ac:dyDescent="0.25">
      <c r="A258" s="51" t="s">
        <v>416</v>
      </c>
      <c r="B258" s="16">
        <v>20100049008</v>
      </c>
      <c r="C258" s="18" t="s">
        <v>10</v>
      </c>
      <c r="D258" s="1"/>
      <c r="E258" s="19" t="s">
        <v>358</v>
      </c>
      <c r="F258" s="6">
        <v>45532</v>
      </c>
      <c r="G258" s="51">
        <v>3.7480000000000002</v>
      </c>
      <c r="H258" s="25">
        <v>112.66</v>
      </c>
      <c r="I258" s="26">
        <f t="shared" si="57"/>
        <v>20.2788</v>
      </c>
      <c r="J258" s="26">
        <f t="shared" si="58"/>
        <v>132.93879999999999</v>
      </c>
      <c r="K258" s="161"/>
      <c r="L258" s="161"/>
      <c r="M258" s="36">
        <v>132.94</v>
      </c>
      <c r="N258" s="3" t="s">
        <v>199</v>
      </c>
      <c r="O258" s="3" t="s">
        <v>203</v>
      </c>
      <c r="P258" s="6">
        <v>45580</v>
      </c>
      <c r="Q258" s="113"/>
      <c r="R258" s="173"/>
      <c r="S258" s="20"/>
      <c r="T258" s="1"/>
    </row>
    <row r="259" spans="1:20" ht="15" hidden="1" customHeight="1" x14ac:dyDescent="0.25">
      <c r="A259" s="51" t="s">
        <v>416</v>
      </c>
      <c r="B259" s="16">
        <v>20100049008</v>
      </c>
      <c r="C259" s="18" t="s">
        <v>10</v>
      </c>
      <c r="D259" s="1"/>
      <c r="E259" s="19" t="s">
        <v>359</v>
      </c>
      <c r="F259" s="6">
        <v>45532</v>
      </c>
      <c r="G259" s="51">
        <v>3.7480000000000002</v>
      </c>
      <c r="H259" s="25">
        <v>5086.34</v>
      </c>
      <c r="I259" s="26">
        <f t="shared" si="57"/>
        <v>915.5412</v>
      </c>
      <c r="J259" s="26">
        <f t="shared" si="58"/>
        <v>6001.8811999999998</v>
      </c>
      <c r="K259" s="27">
        <f t="shared" si="59"/>
        <v>5281.6554559999995</v>
      </c>
      <c r="L259" s="27">
        <f t="shared" si="61"/>
        <v>2699.4060885120002</v>
      </c>
      <c r="M259" s="36">
        <v>5281.76</v>
      </c>
      <c r="N259" s="3" t="s">
        <v>199</v>
      </c>
      <c r="O259" s="3" t="s">
        <v>203</v>
      </c>
      <c r="P259" s="6">
        <v>45580</v>
      </c>
      <c r="Q259" s="36">
        <v>2699</v>
      </c>
      <c r="R259" s="20">
        <v>45539</v>
      </c>
      <c r="S259" s="20">
        <v>45540</v>
      </c>
      <c r="T259" s="1"/>
    </row>
    <row r="260" spans="1:20" ht="15" hidden="1" customHeight="1" x14ac:dyDescent="0.25">
      <c r="A260" s="51" t="s">
        <v>416</v>
      </c>
      <c r="B260" s="16">
        <v>20100049008</v>
      </c>
      <c r="C260" s="18" t="s">
        <v>10</v>
      </c>
      <c r="D260" s="1"/>
      <c r="E260" s="19" t="s">
        <v>360</v>
      </c>
      <c r="F260" s="6">
        <v>45532</v>
      </c>
      <c r="G260" s="51" t="s">
        <v>210</v>
      </c>
      <c r="H260" s="25">
        <v>6375.98</v>
      </c>
      <c r="I260" s="26">
        <f t="shared" si="57"/>
        <v>1147.6763999999998</v>
      </c>
      <c r="J260" s="26">
        <f t="shared" si="58"/>
        <v>7523.6563999999998</v>
      </c>
      <c r="K260" s="27">
        <f t="shared" si="59"/>
        <v>6620.8176320000002</v>
      </c>
      <c r="L260" s="27">
        <f>+(J260*12%)</f>
        <v>902.83876799999996</v>
      </c>
      <c r="M260" s="36">
        <v>6620.66</v>
      </c>
      <c r="N260" s="16" t="s">
        <v>199</v>
      </c>
      <c r="O260" s="16" t="s">
        <v>203</v>
      </c>
      <c r="P260" s="20">
        <v>45580</v>
      </c>
      <c r="Q260" s="36">
        <v>903</v>
      </c>
      <c r="R260" s="20">
        <v>45539</v>
      </c>
      <c r="S260" s="20">
        <v>45540</v>
      </c>
      <c r="T260" s="1"/>
    </row>
    <row r="261" spans="1:20" ht="15" hidden="1" customHeight="1" x14ac:dyDescent="0.25">
      <c r="A261" s="51" t="s">
        <v>416</v>
      </c>
      <c r="B261" s="16">
        <v>20100049008</v>
      </c>
      <c r="C261" s="18" t="s">
        <v>10</v>
      </c>
      <c r="D261" s="1"/>
      <c r="E261" s="19" t="s">
        <v>361</v>
      </c>
      <c r="F261" s="6">
        <v>45532</v>
      </c>
      <c r="G261" s="51">
        <v>3.7480000000000002</v>
      </c>
      <c r="H261" s="25">
        <v>439.95</v>
      </c>
      <c r="I261" s="26">
        <f t="shared" si="57"/>
        <v>79.190999999999988</v>
      </c>
      <c r="J261" s="26">
        <f t="shared" si="58"/>
        <v>519.14099999999996</v>
      </c>
      <c r="K261" s="27">
        <f t="shared" si="59"/>
        <v>456.84407999999996</v>
      </c>
      <c r="L261" s="27">
        <f t="shared" ref="L261:L263" si="62">+(J261*12%)*G261</f>
        <v>233.48885615999998</v>
      </c>
      <c r="M261" s="36">
        <v>456.97</v>
      </c>
      <c r="N261" s="3" t="s">
        <v>199</v>
      </c>
      <c r="O261" s="3" t="s">
        <v>203</v>
      </c>
      <c r="P261" s="6">
        <v>45580</v>
      </c>
      <c r="Q261" s="36">
        <v>233</v>
      </c>
      <c r="R261" s="20">
        <v>45539</v>
      </c>
      <c r="S261" s="20">
        <v>45540</v>
      </c>
      <c r="T261" s="1"/>
    </row>
    <row r="262" spans="1:20" ht="15" hidden="1" customHeight="1" x14ac:dyDescent="0.25">
      <c r="A262" s="51" t="s">
        <v>416</v>
      </c>
      <c r="B262" s="16">
        <v>20100049008</v>
      </c>
      <c r="C262" s="18" t="s">
        <v>10</v>
      </c>
      <c r="D262" s="1"/>
      <c r="E262" s="19" t="s">
        <v>362</v>
      </c>
      <c r="F262" s="6">
        <v>45532</v>
      </c>
      <c r="G262" s="51">
        <v>3.7480000000000002</v>
      </c>
      <c r="H262" s="25">
        <v>3180.73</v>
      </c>
      <c r="I262" s="26">
        <f t="shared" si="57"/>
        <v>572.53139999999996</v>
      </c>
      <c r="J262" s="26">
        <f t="shared" si="58"/>
        <v>3753.2613999999999</v>
      </c>
      <c r="K262" s="27">
        <f t="shared" si="59"/>
        <v>3302.8700319999998</v>
      </c>
      <c r="L262" s="27">
        <f t="shared" si="62"/>
        <v>1688.066847264</v>
      </c>
      <c r="M262" s="36">
        <v>3302.89</v>
      </c>
      <c r="N262" s="3" t="s">
        <v>199</v>
      </c>
      <c r="O262" s="3" t="s">
        <v>203</v>
      </c>
      <c r="P262" s="6">
        <v>45580</v>
      </c>
      <c r="Q262" s="36">
        <v>1688</v>
      </c>
      <c r="R262" s="20">
        <v>45539</v>
      </c>
      <c r="S262" s="20">
        <v>45540</v>
      </c>
      <c r="T262" s="1"/>
    </row>
    <row r="263" spans="1:20" hidden="1" x14ac:dyDescent="0.25">
      <c r="A263" s="51" t="s">
        <v>416</v>
      </c>
      <c r="B263" s="58">
        <v>20250406941</v>
      </c>
      <c r="C263" s="50" t="s">
        <v>16</v>
      </c>
      <c r="D263" s="1"/>
      <c r="E263" s="19" t="s">
        <v>363</v>
      </c>
      <c r="F263" s="6">
        <v>45533</v>
      </c>
      <c r="G263" s="51">
        <v>3.7429999999999999</v>
      </c>
      <c r="H263" s="25">
        <v>15000</v>
      </c>
      <c r="I263" s="26">
        <f t="shared" si="57"/>
        <v>2700</v>
      </c>
      <c r="J263" s="26">
        <f t="shared" si="58"/>
        <v>17700</v>
      </c>
      <c r="K263" s="27">
        <f t="shared" si="59"/>
        <v>15576</v>
      </c>
      <c r="L263" s="27">
        <f t="shared" si="62"/>
        <v>7950.1319999999996</v>
      </c>
      <c r="M263" s="36">
        <v>15576</v>
      </c>
      <c r="N263" s="16" t="s">
        <v>199</v>
      </c>
      <c r="O263" s="16" t="s">
        <v>200</v>
      </c>
      <c r="P263" s="20">
        <v>45566</v>
      </c>
      <c r="Q263" s="36">
        <v>7950</v>
      </c>
      <c r="R263" s="20">
        <v>45572</v>
      </c>
      <c r="S263" s="20"/>
      <c r="T263" s="1"/>
    </row>
    <row r="264" spans="1:20" ht="15" hidden="1" customHeight="1" x14ac:dyDescent="0.25">
      <c r="A264" s="51" t="s">
        <v>418</v>
      </c>
      <c r="B264" s="58">
        <v>10079611773</v>
      </c>
      <c r="C264" s="18" t="s">
        <v>70</v>
      </c>
      <c r="D264" s="1"/>
      <c r="E264" s="58" t="s">
        <v>364</v>
      </c>
      <c r="F264" s="164">
        <v>45544</v>
      </c>
      <c r="G264" s="159">
        <v>3.7810000000000001</v>
      </c>
      <c r="H264" s="25">
        <v>2000</v>
      </c>
      <c r="I264" s="26">
        <f>+H264*0.18</f>
        <v>360</v>
      </c>
      <c r="J264" s="26">
        <f>+H264+I264</f>
        <v>2360</v>
      </c>
      <c r="K264" s="27">
        <f>+J264-(J264*12%)</f>
        <v>2076.8000000000002</v>
      </c>
      <c r="L264" s="27">
        <f>+(J264*12%)*G264</f>
        <v>1070.7791999999999</v>
      </c>
      <c r="M264" s="36">
        <v>2076.8000000000002</v>
      </c>
      <c r="N264" s="16" t="s">
        <v>199</v>
      </c>
      <c r="O264" s="16" t="s">
        <v>203</v>
      </c>
      <c r="P264" s="20">
        <v>45551</v>
      </c>
      <c r="Q264" s="36">
        <v>1071</v>
      </c>
      <c r="R264" s="20">
        <v>45551</v>
      </c>
      <c r="S264" s="20">
        <v>45551</v>
      </c>
      <c r="T264" s="1"/>
    </row>
    <row r="265" spans="1:20" ht="15" hidden="1" customHeight="1" x14ac:dyDescent="0.25">
      <c r="A265" s="51" t="s">
        <v>418</v>
      </c>
      <c r="B265" s="16">
        <v>20100114427</v>
      </c>
      <c r="C265" s="18" t="s">
        <v>26</v>
      </c>
      <c r="D265" s="1"/>
      <c r="E265" s="58" t="s">
        <v>365</v>
      </c>
      <c r="F265" s="163">
        <v>45544</v>
      </c>
      <c r="G265" s="159">
        <v>3.7810000000000001</v>
      </c>
      <c r="H265" s="25">
        <v>3584.25</v>
      </c>
      <c r="I265" s="26">
        <f t="shared" ref="I265:I290" si="63">+H265*0.18</f>
        <v>645.16499999999996</v>
      </c>
      <c r="J265" s="26">
        <f t="shared" ref="J265:J290" si="64">+H265+I265</f>
        <v>4229.415</v>
      </c>
      <c r="K265" s="27">
        <f t="shared" ref="K265:K290" si="65">+J265-(J265*12%)</f>
        <v>3721.8852000000002</v>
      </c>
      <c r="L265" s="27">
        <f t="shared" ref="L265:L287" si="66">+(J265*12%)*G265</f>
        <v>1918.9701737999999</v>
      </c>
      <c r="M265" s="36"/>
      <c r="N265" s="3"/>
      <c r="O265" s="3"/>
      <c r="P265" s="6"/>
      <c r="Q265" s="36">
        <v>1919</v>
      </c>
      <c r="R265" s="20">
        <v>45572</v>
      </c>
      <c r="S265" s="20"/>
      <c r="T265" s="1"/>
    </row>
    <row r="266" spans="1:20" ht="15" hidden="1" customHeight="1" x14ac:dyDescent="0.25">
      <c r="A266" s="51" t="s">
        <v>418</v>
      </c>
      <c r="B266" s="58">
        <v>20100114427</v>
      </c>
      <c r="C266" s="50" t="s">
        <v>26</v>
      </c>
      <c r="D266" s="1"/>
      <c r="E266" s="58" t="s">
        <v>366</v>
      </c>
      <c r="F266" s="163">
        <v>45544</v>
      </c>
      <c r="G266" s="159">
        <v>3.7810000000000001</v>
      </c>
      <c r="H266" s="25">
        <v>495</v>
      </c>
      <c r="I266" s="26">
        <f t="shared" si="63"/>
        <v>89.1</v>
      </c>
      <c r="J266" s="26">
        <f t="shared" si="64"/>
        <v>584.1</v>
      </c>
      <c r="K266" s="27">
        <f t="shared" si="65"/>
        <v>514.00800000000004</v>
      </c>
      <c r="L266" s="27">
        <f t="shared" si="66"/>
        <v>265.017852</v>
      </c>
      <c r="M266" s="36"/>
      <c r="N266" s="3"/>
      <c r="O266" s="3"/>
      <c r="P266" s="6"/>
      <c r="Q266" s="36">
        <v>265</v>
      </c>
      <c r="R266" s="20">
        <v>45572</v>
      </c>
      <c r="S266" s="20"/>
      <c r="T266" s="1"/>
    </row>
    <row r="267" spans="1:20" ht="15" hidden="1" customHeight="1" x14ac:dyDescent="0.25">
      <c r="A267" s="51" t="s">
        <v>418</v>
      </c>
      <c r="B267" s="58">
        <v>20100114427</v>
      </c>
      <c r="C267" s="50" t="s">
        <v>26</v>
      </c>
      <c r="D267" s="1"/>
      <c r="E267" s="58" t="s">
        <v>367</v>
      </c>
      <c r="F267" s="163">
        <v>45544</v>
      </c>
      <c r="G267" s="159">
        <v>3.7810000000000001</v>
      </c>
      <c r="H267" s="25">
        <v>195</v>
      </c>
      <c r="I267" s="26">
        <f t="shared" si="63"/>
        <v>35.1</v>
      </c>
      <c r="J267" s="26">
        <f t="shared" si="64"/>
        <v>230.1</v>
      </c>
      <c r="K267" s="27">
        <f t="shared" si="65"/>
        <v>202.488</v>
      </c>
      <c r="L267" s="27">
        <f t="shared" si="66"/>
        <v>104.400972</v>
      </c>
      <c r="M267" s="36"/>
      <c r="N267" s="3"/>
      <c r="O267" s="3"/>
      <c r="P267" s="6"/>
      <c r="Q267" s="36">
        <v>104</v>
      </c>
      <c r="R267" s="20">
        <v>45572</v>
      </c>
      <c r="S267" s="20"/>
      <c r="T267" s="1"/>
    </row>
    <row r="268" spans="1:20" ht="15" hidden="1" customHeight="1" x14ac:dyDescent="0.25">
      <c r="A268" s="51" t="s">
        <v>418</v>
      </c>
      <c r="B268" s="58">
        <v>20100114427</v>
      </c>
      <c r="C268" s="50" t="s">
        <v>26</v>
      </c>
      <c r="D268" s="1"/>
      <c r="E268" s="58" t="s">
        <v>368</v>
      </c>
      <c r="F268" s="163">
        <v>45544</v>
      </c>
      <c r="G268" s="159">
        <v>3.7810000000000001</v>
      </c>
      <c r="H268" s="25">
        <v>1485</v>
      </c>
      <c r="I268" s="26">
        <f t="shared" si="63"/>
        <v>267.3</v>
      </c>
      <c r="J268" s="26">
        <f t="shared" si="64"/>
        <v>1752.3</v>
      </c>
      <c r="K268" s="27">
        <f t="shared" si="65"/>
        <v>1542.0239999999999</v>
      </c>
      <c r="L268" s="27">
        <f t="shared" si="66"/>
        <v>795.05355599999996</v>
      </c>
      <c r="M268" s="36"/>
      <c r="N268" s="3"/>
      <c r="O268" s="3"/>
      <c r="P268" s="6"/>
      <c r="Q268" s="36">
        <v>795</v>
      </c>
      <c r="R268" s="20">
        <v>45572</v>
      </c>
      <c r="S268" s="20"/>
      <c r="T268" s="1"/>
    </row>
    <row r="269" spans="1:20" ht="15" hidden="1" customHeight="1" x14ac:dyDescent="0.25">
      <c r="A269" s="51" t="s">
        <v>418</v>
      </c>
      <c r="B269" s="16">
        <v>20606911760</v>
      </c>
      <c r="C269" s="18" t="s">
        <v>160</v>
      </c>
      <c r="D269" s="1"/>
      <c r="E269" s="58" t="s">
        <v>369</v>
      </c>
      <c r="F269" s="163">
        <v>45551</v>
      </c>
      <c r="G269" s="159" t="s">
        <v>202</v>
      </c>
      <c r="H269" s="25">
        <v>70000</v>
      </c>
      <c r="I269" s="26">
        <f t="shared" si="63"/>
        <v>12600</v>
      </c>
      <c r="J269" s="26">
        <f t="shared" si="64"/>
        <v>82600</v>
      </c>
      <c r="K269" s="27">
        <f t="shared" si="65"/>
        <v>72688</v>
      </c>
      <c r="L269" s="27">
        <f>+(J269*12%)</f>
        <v>9912</v>
      </c>
      <c r="M269" s="36"/>
      <c r="N269" s="3"/>
      <c r="O269" s="3"/>
      <c r="P269" s="6"/>
      <c r="Q269" s="36">
        <v>9912</v>
      </c>
      <c r="R269" s="20">
        <v>45566</v>
      </c>
      <c r="S269" s="20"/>
      <c r="T269" s="1"/>
    </row>
    <row r="270" spans="1:20" ht="15" hidden="1" customHeight="1" x14ac:dyDescent="0.25">
      <c r="A270" s="51" t="s">
        <v>418</v>
      </c>
      <c r="B270" s="58">
        <v>20518805950</v>
      </c>
      <c r="C270" s="50" t="s">
        <v>62</v>
      </c>
      <c r="D270" s="1"/>
      <c r="E270" s="58" t="s">
        <v>370</v>
      </c>
      <c r="F270" s="163">
        <v>45551</v>
      </c>
      <c r="G270" s="159">
        <v>3.7709999999999999</v>
      </c>
      <c r="H270" s="25">
        <v>11245</v>
      </c>
      <c r="I270" s="26">
        <f t="shared" si="63"/>
        <v>2024.1</v>
      </c>
      <c r="J270" s="26">
        <f t="shared" si="64"/>
        <v>13269.1</v>
      </c>
      <c r="K270" s="27">
        <f t="shared" si="65"/>
        <v>11676.808000000001</v>
      </c>
      <c r="L270" s="27">
        <f t="shared" si="66"/>
        <v>6004.5331319999996</v>
      </c>
      <c r="M270" s="36"/>
      <c r="N270" s="3"/>
      <c r="O270" s="3"/>
      <c r="P270" s="6"/>
      <c r="Q270" s="36"/>
      <c r="R270" s="20"/>
      <c r="S270" s="20"/>
      <c r="T270" s="1"/>
    </row>
    <row r="271" spans="1:20" ht="15" hidden="1" customHeight="1" x14ac:dyDescent="0.25">
      <c r="A271" s="51" t="s">
        <v>418</v>
      </c>
      <c r="B271" s="22">
        <v>20100067081</v>
      </c>
      <c r="C271" s="162" t="s">
        <v>112</v>
      </c>
      <c r="D271" s="1"/>
      <c r="E271" s="22" t="s">
        <v>371</v>
      </c>
      <c r="F271" s="167">
        <v>45551</v>
      </c>
      <c r="G271" s="168">
        <v>3.7709999999999999</v>
      </c>
      <c r="H271" s="37">
        <v>17320</v>
      </c>
      <c r="I271" s="38">
        <f t="shared" si="63"/>
        <v>3117.6</v>
      </c>
      <c r="J271" s="38">
        <f t="shared" si="64"/>
        <v>20437.599999999999</v>
      </c>
      <c r="K271" s="42">
        <f t="shared" si="65"/>
        <v>17985.088</v>
      </c>
      <c r="L271" s="42">
        <f t="shared" si="66"/>
        <v>9248.4227519999986</v>
      </c>
      <c r="M271" s="361" t="s">
        <v>372</v>
      </c>
      <c r="N271" s="362"/>
      <c r="O271" s="362"/>
      <c r="P271" s="362"/>
      <c r="Q271" s="362"/>
      <c r="R271" s="363"/>
      <c r="S271" s="24"/>
      <c r="T271" s="1"/>
    </row>
    <row r="272" spans="1:20" ht="15" hidden="1" customHeight="1" x14ac:dyDescent="0.25">
      <c r="A272" s="51" t="s">
        <v>418</v>
      </c>
      <c r="B272" s="58">
        <v>20100084334</v>
      </c>
      <c r="C272" s="50" t="s">
        <v>373</v>
      </c>
      <c r="D272" s="1"/>
      <c r="E272" s="58" t="s">
        <v>374</v>
      </c>
      <c r="F272" s="163">
        <v>45552</v>
      </c>
      <c r="G272" s="159">
        <v>3.7879999999999998</v>
      </c>
      <c r="H272" s="25">
        <v>6502.5</v>
      </c>
      <c r="I272" s="26">
        <f t="shared" si="63"/>
        <v>1170.45</v>
      </c>
      <c r="J272" s="26">
        <f t="shared" si="64"/>
        <v>7672.95</v>
      </c>
      <c r="K272" s="27">
        <f t="shared" si="65"/>
        <v>6752.1959999999999</v>
      </c>
      <c r="L272" s="27">
        <f t="shared" si="66"/>
        <v>3487.8161519999994</v>
      </c>
      <c r="M272" s="36">
        <v>6752.14</v>
      </c>
      <c r="N272" s="16" t="s">
        <v>199</v>
      </c>
      <c r="O272" s="16" t="s">
        <v>203</v>
      </c>
      <c r="P272" s="20">
        <v>45555</v>
      </c>
      <c r="Q272" s="36">
        <v>3488</v>
      </c>
      <c r="R272" s="20">
        <v>45565</v>
      </c>
      <c r="S272" s="24" t="s">
        <v>375</v>
      </c>
      <c r="T272" s="1"/>
    </row>
    <row r="273" spans="1:20" ht="15" hidden="1" customHeight="1" x14ac:dyDescent="0.25">
      <c r="A273" s="51" t="s">
        <v>418</v>
      </c>
      <c r="B273" s="58">
        <v>20100067081</v>
      </c>
      <c r="C273" s="50" t="s">
        <v>112</v>
      </c>
      <c r="D273" s="1"/>
      <c r="E273" s="58" t="s">
        <v>376</v>
      </c>
      <c r="F273" s="163">
        <v>45553</v>
      </c>
      <c r="G273" s="159">
        <v>3.778</v>
      </c>
      <c r="H273" s="25">
        <v>17320</v>
      </c>
      <c r="I273" s="26">
        <f t="shared" si="63"/>
        <v>3117.6</v>
      </c>
      <c r="J273" s="26">
        <f t="shared" si="64"/>
        <v>20437.599999999999</v>
      </c>
      <c r="K273" s="27">
        <f t="shared" si="65"/>
        <v>17985.088</v>
      </c>
      <c r="L273" s="27">
        <f t="shared" si="66"/>
        <v>9265.5903359999993</v>
      </c>
      <c r="M273" s="36">
        <v>17984.98</v>
      </c>
      <c r="N273" s="16" t="s">
        <v>199</v>
      </c>
      <c r="O273" s="16" t="s">
        <v>203</v>
      </c>
      <c r="P273" s="6">
        <v>45583</v>
      </c>
      <c r="Q273" s="36">
        <v>9266</v>
      </c>
      <c r="R273" s="20">
        <v>45567</v>
      </c>
      <c r="S273" s="20"/>
      <c r="T273" s="1"/>
    </row>
    <row r="274" spans="1:20" ht="15" customHeight="1" x14ac:dyDescent="0.25">
      <c r="A274" s="51" t="s">
        <v>418</v>
      </c>
      <c r="B274" s="58">
        <v>20519163285</v>
      </c>
      <c r="C274" s="50" t="s">
        <v>6</v>
      </c>
      <c r="D274" s="1"/>
      <c r="E274" s="58" t="s">
        <v>377</v>
      </c>
      <c r="F274" s="6">
        <v>45555</v>
      </c>
      <c r="G274" s="248">
        <v>3.7509999999999999</v>
      </c>
      <c r="H274" s="25">
        <v>100</v>
      </c>
      <c r="I274" s="26">
        <f t="shared" si="63"/>
        <v>18</v>
      </c>
      <c r="J274" s="26">
        <f t="shared" si="64"/>
        <v>118</v>
      </c>
      <c r="K274" s="166"/>
      <c r="L274" s="166"/>
      <c r="M274" s="36"/>
      <c r="N274" s="3"/>
      <c r="O274" s="3"/>
      <c r="P274" s="6"/>
      <c r="Q274" s="36"/>
      <c r="R274" s="20"/>
      <c r="S274" s="20"/>
      <c r="T274" s="1"/>
    </row>
    <row r="275" spans="1:20" ht="15" customHeight="1" x14ac:dyDescent="0.25">
      <c r="A275" s="51" t="s">
        <v>418</v>
      </c>
      <c r="B275" s="58">
        <v>20519163285</v>
      </c>
      <c r="C275" s="50" t="s">
        <v>6</v>
      </c>
      <c r="D275" s="1"/>
      <c r="E275" s="58" t="s">
        <v>378</v>
      </c>
      <c r="F275" s="163">
        <v>45558</v>
      </c>
      <c r="G275" s="248">
        <v>3.754</v>
      </c>
      <c r="H275" s="25">
        <v>3000</v>
      </c>
      <c r="I275" s="26">
        <f t="shared" si="63"/>
        <v>540</v>
      </c>
      <c r="J275" s="26">
        <f t="shared" si="64"/>
        <v>3540</v>
      </c>
      <c r="K275" s="27">
        <f t="shared" si="65"/>
        <v>3115.2</v>
      </c>
      <c r="L275" s="27">
        <f t="shared" si="66"/>
        <v>1594.6992</v>
      </c>
      <c r="M275" s="36"/>
      <c r="N275" s="3"/>
      <c r="O275" s="3"/>
      <c r="P275" s="6"/>
      <c r="Q275" s="36"/>
      <c r="R275" s="20"/>
      <c r="S275" s="20"/>
      <c r="T275" s="1"/>
    </row>
    <row r="276" spans="1:20" ht="15" hidden="1" customHeight="1" x14ac:dyDescent="0.25">
      <c r="A276" s="51" t="s">
        <v>418</v>
      </c>
      <c r="B276" s="58">
        <v>10079611773</v>
      </c>
      <c r="C276" s="18" t="s">
        <v>70</v>
      </c>
      <c r="D276" s="1"/>
      <c r="E276" s="58" t="s">
        <v>379</v>
      </c>
      <c r="F276" s="163">
        <v>45558</v>
      </c>
      <c r="G276" s="159">
        <v>3.754</v>
      </c>
      <c r="H276" s="25">
        <v>1500</v>
      </c>
      <c r="I276" s="26">
        <f t="shared" si="63"/>
        <v>270</v>
      </c>
      <c r="J276" s="26">
        <f t="shared" si="64"/>
        <v>1770</v>
      </c>
      <c r="K276" s="27">
        <f t="shared" si="65"/>
        <v>1557.6</v>
      </c>
      <c r="L276" s="27">
        <f t="shared" si="66"/>
        <v>797.34960000000001</v>
      </c>
      <c r="M276" s="36">
        <v>1557.6</v>
      </c>
      <c r="N276" s="16" t="s">
        <v>199</v>
      </c>
      <c r="O276" s="16" t="s">
        <v>203</v>
      </c>
      <c r="P276" s="6">
        <v>45561</v>
      </c>
      <c r="Q276" s="36">
        <v>797</v>
      </c>
      <c r="R276" s="20">
        <v>45560</v>
      </c>
      <c r="S276" s="20">
        <v>45560</v>
      </c>
      <c r="T276" s="1"/>
    </row>
    <row r="277" spans="1:20" ht="15" customHeight="1" x14ac:dyDescent="0.25">
      <c r="A277" s="51" t="s">
        <v>418</v>
      </c>
      <c r="B277" s="58">
        <v>20519163285</v>
      </c>
      <c r="C277" s="50" t="s">
        <v>6</v>
      </c>
      <c r="D277" s="1"/>
      <c r="E277" s="58" t="s">
        <v>380</v>
      </c>
      <c r="F277" s="163">
        <v>45558</v>
      </c>
      <c r="G277" s="248">
        <v>3.754</v>
      </c>
      <c r="H277" s="25">
        <v>1657.5</v>
      </c>
      <c r="I277" s="26">
        <f t="shared" si="63"/>
        <v>298.34999999999997</v>
      </c>
      <c r="J277" s="26">
        <f t="shared" si="64"/>
        <v>1955.85</v>
      </c>
      <c r="K277" s="27">
        <f t="shared" si="65"/>
        <v>1721.1479999999999</v>
      </c>
      <c r="L277" s="27">
        <f t="shared" si="66"/>
        <v>881.07130799999993</v>
      </c>
      <c r="M277" s="36"/>
      <c r="N277" s="3"/>
      <c r="O277" s="3"/>
      <c r="P277" s="6"/>
      <c r="Q277" s="36"/>
      <c r="R277" s="20"/>
      <c r="S277" s="20"/>
      <c r="T277" s="1"/>
    </row>
    <row r="278" spans="1:20" ht="15" hidden="1" customHeight="1" x14ac:dyDescent="0.25">
      <c r="A278" s="51" t="s">
        <v>418</v>
      </c>
      <c r="B278" s="58">
        <v>20518805950</v>
      </c>
      <c r="C278" s="50" t="s">
        <v>62</v>
      </c>
      <c r="D278" s="1"/>
      <c r="E278" s="58" t="s">
        <v>381</v>
      </c>
      <c r="F278" s="163">
        <v>45558</v>
      </c>
      <c r="G278" s="159">
        <v>3.754</v>
      </c>
      <c r="H278" s="25">
        <v>12272.5</v>
      </c>
      <c r="I278" s="26">
        <f t="shared" si="63"/>
        <v>2209.0499999999997</v>
      </c>
      <c r="J278" s="26">
        <f t="shared" si="64"/>
        <v>14481.55</v>
      </c>
      <c r="K278" s="27">
        <f t="shared" si="65"/>
        <v>12743.763999999999</v>
      </c>
      <c r="L278" s="27">
        <f t="shared" si="66"/>
        <v>6523.648643999999</v>
      </c>
      <c r="M278" s="36"/>
      <c r="N278" s="3"/>
      <c r="O278" s="3"/>
      <c r="P278" s="6"/>
      <c r="Q278" s="36"/>
      <c r="R278" s="20"/>
      <c r="S278" s="20"/>
      <c r="T278" s="1"/>
    </row>
    <row r="279" spans="1:20" ht="15" hidden="1" customHeight="1" x14ac:dyDescent="0.25">
      <c r="A279" s="51" t="s">
        <v>418</v>
      </c>
      <c r="B279" s="58">
        <v>20518805950</v>
      </c>
      <c r="C279" s="50" t="s">
        <v>62</v>
      </c>
      <c r="D279" s="1"/>
      <c r="E279" s="58" t="s">
        <v>382</v>
      </c>
      <c r="F279" s="163">
        <v>45558</v>
      </c>
      <c r="G279" s="159">
        <v>3.754</v>
      </c>
      <c r="H279" s="25">
        <v>10455</v>
      </c>
      <c r="I279" s="26">
        <f t="shared" si="63"/>
        <v>1881.8999999999999</v>
      </c>
      <c r="J279" s="26">
        <f t="shared" si="64"/>
        <v>12336.9</v>
      </c>
      <c r="K279" s="27">
        <f t="shared" si="65"/>
        <v>10856.472</v>
      </c>
      <c r="L279" s="27">
        <f t="shared" si="66"/>
        <v>5557.5267119999999</v>
      </c>
      <c r="M279" s="152">
        <v>12336.9</v>
      </c>
      <c r="N279" s="234" t="s">
        <v>199</v>
      </c>
      <c r="O279" s="234" t="s">
        <v>200</v>
      </c>
      <c r="P279" s="235">
        <v>45594</v>
      </c>
      <c r="Q279" s="152">
        <v>5558</v>
      </c>
      <c r="R279" s="235">
        <v>45600</v>
      </c>
      <c r="S279" s="20"/>
      <c r="T279" s="1"/>
    </row>
    <row r="280" spans="1:20" ht="15" hidden="1" customHeight="1" x14ac:dyDescent="0.25">
      <c r="A280" s="51" t="s">
        <v>418</v>
      </c>
      <c r="B280" s="16">
        <v>20100049008</v>
      </c>
      <c r="C280" s="18" t="s">
        <v>10</v>
      </c>
      <c r="D280" s="1"/>
      <c r="E280" s="58" t="s">
        <v>383</v>
      </c>
      <c r="F280" s="163">
        <v>45558</v>
      </c>
      <c r="G280" s="159" t="s">
        <v>202</v>
      </c>
      <c r="H280" s="25">
        <v>5631.56</v>
      </c>
      <c r="I280" s="26">
        <f t="shared" si="63"/>
        <v>1013.6808000000001</v>
      </c>
      <c r="J280" s="26">
        <f t="shared" si="64"/>
        <v>6645.2408000000005</v>
      </c>
      <c r="K280" s="27">
        <f t="shared" si="65"/>
        <v>5847.8119040000001</v>
      </c>
      <c r="L280" s="27">
        <f>+(J280*12%)</f>
        <v>797.42889600000001</v>
      </c>
      <c r="M280" s="36"/>
      <c r="N280" s="3"/>
      <c r="O280" s="3"/>
      <c r="P280" s="6"/>
      <c r="Q280" s="36">
        <v>797</v>
      </c>
      <c r="R280" s="20">
        <v>45567</v>
      </c>
      <c r="S280" s="20"/>
      <c r="T280" s="1"/>
    </row>
    <row r="281" spans="1:20" ht="15" hidden="1" customHeight="1" x14ac:dyDescent="0.25">
      <c r="A281" s="51" t="s">
        <v>418</v>
      </c>
      <c r="B281" s="16">
        <v>20100049008</v>
      </c>
      <c r="C281" s="18" t="s">
        <v>10</v>
      </c>
      <c r="D281" s="1"/>
      <c r="E281" s="58" t="s">
        <v>384</v>
      </c>
      <c r="F281" s="163">
        <v>45558</v>
      </c>
      <c r="G281" s="159">
        <v>3.754</v>
      </c>
      <c r="H281" s="25">
        <v>233.55</v>
      </c>
      <c r="I281" s="26">
        <f t="shared" si="63"/>
        <v>42.039000000000001</v>
      </c>
      <c r="J281" s="26">
        <f t="shared" si="64"/>
        <v>275.589</v>
      </c>
      <c r="K281" s="27">
        <f t="shared" si="65"/>
        <v>242.51832000000002</v>
      </c>
      <c r="L281" s="27">
        <f t="shared" si="66"/>
        <v>124.14733271999998</v>
      </c>
      <c r="M281" s="36">
        <v>242.56</v>
      </c>
      <c r="N281" s="3" t="s">
        <v>199</v>
      </c>
      <c r="O281" s="3" t="s">
        <v>203</v>
      </c>
      <c r="P281" s="6">
        <v>45580</v>
      </c>
      <c r="Q281" s="36">
        <v>124</v>
      </c>
      <c r="R281" s="20">
        <v>45567</v>
      </c>
      <c r="S281" s="20"/>
      <c r="T281" s="1"/>
    </row>
    <row r="282" spans="1:20" ht="15" hidden="1" customHeight="1" x14ac:dyDescent="0.25">
      <c r="A282" s="51" t="s">
        <v>418</v>
      </c>
      <c r="B282" s="16">
        <v>20100049008</v>
      </c>
      <c r="C282" s="18" t="s">
        <v>10</v>
      </c>
      <c r="D282" s="1"/>
      <c r="E282" s="58" t="s">
        <v>385</v>
      </c>
      <c r="F282" s="163">
        <v>45558</v>
      </c>
      <c r="G282" s="159">
        <v>3.754</v>
      </c>
      <c r="H282" s="25">
        <v>932.66</v>
      </c>
      <c r="I282" s="26">
        <f t="shared" si="63"/>
        <v>167.87879999999998</v>
      </c>
      <c r="J282" s="26">
        <f t="shared" si="64"/>
        <v>1100.5388</v>
      </c>
      <c r="K282" s="27">
        <f t="shared" si="65"/>
        <v>968.47414400000002</v>
      </c>
      <c r="L282" s="27">
        <f t="shared" si="66"/>
        <v>495.77071862400004</v>
      </c>
      <c r="M282" s="36">
        <v>968.41</v>
      </c>
      <c r="N282" s="3" t="s">
        <v>199</v>
      </c>
      <c r="O282" s="3" t="s">
        <v>203</v>
      </c>
      <c r="P282" s="6">
        <v>45580</v>
      </c>
      <c r="Q282" s="36">
        <v>496</v>
      </c>
      <c r="R282" s="20">
        <v>45567</v>
      </c>
      <c r="S282" s="20"/>
      <c r="T282" s="1"/>
    </row>
    <row r="283" spans="1:20" ht="15" hidden="1" customHeight="1" x14ac:dyDescent="0.25">
      <c r="A283" s="51" t="s">
        <v>418</v>
      </c>
      <c r="B283" s="16">
        <v>20557124331</v>
      </c>
      <c r="C283" s="191" t="s">
        <v>248</v>
      </c>
      <c r="D283" s="1"/>
      <c r="E283" s="58" t="s">
        <v>386</v>
      </c>
      <c r="F283" s="163">
        <v>45558</v>
      </c>
      <c r="G283" s="159">
        <v>3.754</v>
      </c>
      <c r="H283" s="25">
        <v>73447.5</v>
      </c>
      <c r="I283" s="26">
        <f t="shared" si="63"/>
        <v>13220.55</v>
      </c>
      <c r="J283" s="26">
        <f t="shared" si="64"/>
        <v>86668.05</v>
      </c>
      <c r="K283" s="27">
        <f t="shared" si="65"/>
        <v>76267.884000000005</v>
      </c>
      <c r="L283" s="27">
        <f t="shared" si="66"/>
        <v>39042.223163999995</v>
      </c>
      <c r="M283" s="152">
        <v>76267.88</v>
      </c>
      <c r="N283" s="234" t="s">
        <v>199</v>
      </c>
      <c r="O283" s="234" t="s">
        <v>203</v>
      </c>
      <c r="P283" s="235">
        <v>45596</v>
      </c>
      <c r="Q283" s="36">
        <v>39042</v>
      </c>
      <c r="R283" s="20">
        <v>45559</v>
      </c>
      <c r="S283" s="20">
        <v>45560</v>
      </c>
      <c r="T283" s="1"/>
    </row>
    <row r="284" spans="1:20" ht="15" hidden="1" customHeight="1" x14ac:dyDescent="0.25">
      <c r="A284" s="51" t="s">
        <v>418</v>
      </c>
      <c r="B284" s="16">
        <v>20102102321</v>
      </c>
      <c r="C284" s="18" t="s">
        <v>8</v>
      </c>
      <c r="D284" s="1"/>
      <c r="E284" s="58" t="s">
        <v>387</v>
      </c>
      <c r="F284" s="163">
        <v>45559</v>
      </c>
      <c r="G284" s="159">
        <v>3.7730000000000001</v>
      </c>
      <c r="H284" s="25">
        <v>42509.46</v>
      </c>
      <c r="I284" s="26">
        <f t="shared" si="63"/>
        <v>7651.7027999999991</v>
      </c>
      <c r="J284" s="26">
        <f t="shared" si="64"/>
        <v>50161.162799999998</v>
      </c>
      <c r="K284" s="27">
        <f t="shared" si="65"/>
        <v>44141.823263999999</v>
      </c>
      <c r="L284" s="27">
        <f t="shared" si="66"/>
        <v>22710.968069327999</v>
      </c>
      <c r="M284" s="36"/>
      <c r="N284" s="3"/>
      <c r="O284" s="3"/>
      <c r="P284" s="6"/>
      <c r="Q284" s="36">
        <v>22711</v>
      </c>
      <c r="R284" s="20">
        <v>45572</v>
      </c>
      <c r="S284" s="20"/>
      <c r="T284" s="1"/>
    </row>
    <row r="285" spans="1:20" ht="15" hidden="1" customHeight="1" x14ac:dyDescent="0.25">
      <c r="A285" s="51" t="s">
        <v>418</v>
      </c>
      <c r="B285" s="16">
        <v>20100114427</v>
      </c>
      <c r="C285" s="18" t="s">
        <v>26</v>
      </c>
      <c r="D285" s="1"/>
      <c r="E285" s="58" t="s">
        <v>388</v>
      </c>
      <c r="F285" s="163">
        <v>45497</v>
      </c>
      <c r="G285" s="159">
        <v>3.7730000000000001</v>
      </c>
      <c r="H285" s="25">
        <v>585</v>
      </c>
      <c r="I285" s="26">
        <f t="shared" si="63"/>
        <v>105.3</v>
      </c>
      <c r="J285" s="26">
        <f t="shared" si="64"/>
        <v>690.3</v>
      </c>
      <c r="K285" s="27">
        <f t="shared" si="65"/>
        <v>607.46399999999994</v>
      </c>
      <c r="L285" s="27">
        <f t="shared" si="66"/>
        <v>312.54022800000001</v>
      </c>
      <c r="M285" s="36"/>
      <c r="N285" s="3"/>
      <c r="O285" s="3"/>
      <c r="P285" s="6"/>
      <c r="Q285" s="36">
        <v>313</v>
      </c>
      <c r="R285" s="20">
        <v>45572</v>
      </c>
      <c r="S285" s="20"/>
      <c r="T285" s="1"/>
    </row>
    <row r="286" spans="1:20" ht="15" customHeight="1" x14ac:dyDescent="0.25">
      <c r="A286" s="51" t="s">
        <v>418</v>
      </c>
      <c r="B286" s="58">
        <v>20519163285</v>
      </c>
      <c r="C286" s="50" t="s">
        <v>6</v>
      </c>
      <c r="D286" s="1"/>
      <c r="E286" s="58" t="s">
        <v>389</v>
      </c>
      <c r="F286" s="163">
        <v>45497</v>
      </c>
      <c r="G286" s="248">
        <v>3.7730000000000001</v>
      </c>
      <c r="H286" s="25">
        <v>5695</v>
      </c>
      <c r="I286" s="26">
        <f t="shared" si="63"/>
        <v>1025.0999999999999</v>
      </c>
      <c r="J286" s="26">
        <f t="shared" si="64"/>
        <v>6720.1</v>
      </c>
      <c r="K286" s="27">
        <f t="shared" si="65"/>
        <v>5913.6880000000001</v>
      </c>
      <c r="L286" s="27">
        <f t="shared" si="66"/>
        <v>3042.5924760000003</v>
      </c>
      <c r="M286" s="36"/>
      <c r="N286" s="3"/>
      <c r="O286" s="3"/>
      <c r="P286" s="6"/>
      <c r="Q286" s="36"/>
      <c r="R286" s="20"/>
      <c r="S286" s="20"/>
      <c r="T286" s="1"/>
    </row>
    <row r="287" spans="1:20" hidden="1" x14ac:dyDescent="0.25">
      <c r="A287" s="51" t="s">
        <v>418</v>
      </c>
      <c r="B287" s="16">
        <v>20250406941</v>
      </c>
      <c r="C287" s="18" t="s">
        <v>242</v>
      </c>
      <c r="D287" s="1"/>
      <c r="E287" s="58" t="s">
        <v>390</v>
      </c>
      <c r="F287" s="163">
        <v>45561</v>
      </c>
      <c r="G287" s="159">
        <v>3.7669999999999999</v>
      </c>
      <c r="H287" s="25">
        <v>15000</v>
      </c>
      <c r="I287" s="26">
        <f t="shared" si="63"/>
        <v>2700</v>
      </c>
      <c r="J287" s="26">
        <f t="shared" si="64"/>
        <v>17700</v>
      </c>
      <c r="K287" s="27">
        <f t="shared" si="65"/>
        <v>15576</v>
      </c>
      <c r="L287" s="27">
        <f t="shared" si="66"/>
        <v>8001.1080000000002</v>
      </c>
      <c r="M287" s="36"/>
      <c r="N287" s="3"/>
      <c r="O287" s="3"/>
      <c r="P287" s="6"/>
      <c r="Q287" s="36">
        <v>8001</v>
      </c>
      <c r="R287" s="20">
        <v>45572</v>
      </c>
      <c r="S287" s="20"/>
      <c r="T287" s="1"/>
    </row>
    <row r="288" spans="1:20" hidden="1" x14ac:dyDescent="0.25">
      <c r="A288" s="51" t="s">
        <v>418</v>
      </c>
      <c r="B288" s="22">
        <v>20503727405</v>
      </c>
      <c r="C288" s="162" t="s">
        <v>391</v>
      </c>
      <c r="D288" s="1"/>
      <c r="E288" s="22" t="s">
        <v>392</v>
      </c>
      <c r="F288" s="167">
        <v>45561</v>
      </c>
      <c r="G288" s="168" t="s">
        <v>210</v>
      </c>
      <c r="H288" s="37">
        <v>138762.72</v>
      </c>
      <c r="I288" s="38">
        <f t="shared" si="63"/>
        <v>24977.2896</v>
      </c>
      <c r="J288" s="38">
        <f t="shared" si="64"/>
        <v>163740.00959999999</v>
      </c>
      <c r="K288" s="42">
        <f t="shared" si="65"/>
        <v>144091.20844799999</v>
      </c>
      <c r="L288" s="42">
        <f>+(J288*12%)</f>
        <v>19648.801151999996</v>
      </c>
      <c r="M288" s="361" t="s">
        <v>393</v>
      </c>
      <c r="N288" s="362"/>
      <c r="O288" s="362"/>
      <c r="P288" s="362"/>
      <c r="Q288" s="362"/>
      <c r="R288" s="363"/>
      <c r="S288" s="20"/>
      <c r="T288" s="1"/>
    </row>
    <row r="289" spans="1:20" hidden="1" x14ac:dyDescent="0.25">
      <c r="A289" s="51" t="s">
        <v>418</v>
      </c>
      <c r="B289" s="16">
        <v>20503727405</v>
      </c>
      <c r="C289" s="50" t="s">
        <v>391</v>
      </c>
      <c r="D289" s="1"/>
      <c r="E289" s="58" t="s">
        <v>394</v>
      </c>
      <c r="F289" s="163">
        <v>45561</v>
      </c>
      <c r="G289" s="159" t="s">
        <v>210</v>
      </c>
      <c r="H289" s="25">
        <v>138762.72</v>
      </c>
      <c r="I289" s="26">
        <f t="shared" si="63"/>
        <v>24977.2896</v>
      </c>
      <c r="J289" s="26">
        <f t="shared" si="64"/>
        <v>163740.00959999999</v>
      </c>
      <c r="K289" s="27">
        <f t="shared" si="65"/>
        <v>144091.20844799999</v>
      </c>
      <c r="L289" s="27">
        <f>+(J289*12%)</f>
        <v>19648.801151999996</v>
      </c>
      <c r="M289" s="36"/>
      <c r="N289" s="3"/>
      <c r="O289" s="3"/>
      <c r="P289" s="6"/>
      <c r="Q289" s="36">
        <v>19649</v>
      </c>
      <c r="R289" s="20">
        <v>45567</v>
      </c>
      <c r="S289" s="20"/>
      <c r="T289" s="1"/>
    </row>
    <row r="290" spans="1:20" hidden="1" x14ac:dyDescent="0.25">
      <c r="A290" s="51" t="s">
        <v>418</v>
      </c>
      <c r="B290" s="58">
        <v>20518805950</v>
      </c>
      <c r="C290" s="50" t="s">
        <v>62</v>
      </c>
      <c r="D290" s="1"/>
      <c r="E290" s="58" t="s">
        <v>395</v>
      </c>
      <c r="F290" s="163">
        <v>45565</v>
      </c>
      <c r="G290" s="159">
        <v>3.722</v>
      </c>
      <c r="H290" s="25">
        <v>10770</v>
      </c>
      <c r="I290" s="26">
        <f t="shared" si="63"/>
        <v>1938.6</v>
      </c>
      <c r="J290" s="26">
        <f t="shared" si="64"/>
        <v>12708.6</v>
      </c>
      <c r="K290" s="27">
        <f t="shared" si="65"/>
        <v>11183.568000000001</v>
      </c>
      <c r="L290" s="200">
        <f t="shared" ref="L290" si="67">+(J290*12%)*G290</f>
        <v>5676.1691039999996</v>
      </c>
      <c r="M290" s="36"/>
      <c r="N290" s="3"/>
      <c r="O290" s="3"/>
      <c r="P290" s="6"/>
      <c r="Q290" s="36"/>
      <c r="R290" s="20"/>
      <c r="S290" s="20"/>
      <c r="T290" s="1"/>
    </row>
    <row r="291" spans="1:20" hidden="1" x14ac:dyDescent="0.25">
      <c r="A291" s="51" t="s">
        <v>417</v>
      </c>
      <c r="B291" s="16">
        <v>20468450217</v>
      </c>
      <c r="C291" s="18" t="s">
        <v>396</v>
      </c>
      <c r="D291" s="1"/>
      <c r="E291" s="3" t="s">
        <v>397</v>
      </c>
      <c r="F291" s="6">
        <v>45567</v>
      </c>
      <c r="G291" s="3">
        <v>3.718</v>
      </c>
      <c r="H291" s="218">
        <v>3389.83</v>
      </c>
      <c r="I291" s="26">
        <f>+H291*0.18</f>
        <v>610.1694</v>
      </c>
      <c r="J291" s="26">
        <f>+H291+I291</f>
        <v>3999.9993999999997</v>
      </c>
      <c r="K291" s="27">
        <f>+J291-(J291*12%)</f>
        <v>3519.9994719999995</v>
      </c>
      <c r="L291" s="27">
        <f>+(J291*12%)*G291</f>
        <v>1784.6397323039998</v>
      </c>
      <c r="M291" s="1"/>
      <c r="N291" s="1"/>
      <c r="O291" s="1"/>
      <c r="P291" s="1"/>
      <c r="Q291" s="218"/>
      <c r="R291" s="1"/>
      <c r="S291" s="1"/>
      <c r="T291" s="1"/>
    </row>
    <row r="292" spans="1:20" hidden="1" x14ac:dyDescent="0.25">
      <c r="A292" s="51" t="s">
        <v>417</v>
      </c>
      <c r="B292" s="16">
        <v>20601744351</v>
      </c>
      <c r="C292" s="18" t="s">
        <v>108</v>
      </c>
      <c r="D292" s="1"/>
      <c r="E292" s="3" t="s">
        <v>398</v>
      </c>
      <c r="F292" s="6">
        <v>45567</v>
      </c>
      <c r="G292" s="3">
        <v>3.718</v>
      </c>
      <c r="H292" s="219">
        <v>960</v>
      </c>
      <c r="I292" s="26">
        <f>+H292*0.18</f>
        <v>172.79999999999998</v>
      </c>
      <c r="J292" s="26">
        <f>+H292+I292</f>
        <v>1132.8</v>
      </c>
      <c r="K292" s="27">
        <f>+J292-(J292*12%)</f>
        <v>996.86400000000003</v>
      </c>
      <c r="L292" s="27">
        <f>+(J292*12%)*G292</f>
        <v>505.4100479999999</v>
      </c>
      <c r="M292" s="1"/>
      <c r="N292" s="1"/>
      <c r="O292" s="1"/>
      <c r="P292" s="1"/>
      <c r="Q292" s="218"/>
      <c r="R292" s="1"/>
      <c r="S292" s="1"/>
      <c r="T292" s="1"/>
    </row>
    <row r="293" spans="1:20" hidden="1" x14ac:dyDescent="0.25">
      <c r="A293" s="51" t="s">
        <v>417</v>
      </c>
      <c r="B293" s="16">
        <v>20476798770</v>
      </c>
      <c r="C293" s="18" t="s">
        <v>2</v>
      </c>
      <c r="D293" s="1"/>
      <c r="E293" s="3" t="s">
        <v>399</v>
      </c>
      <c r="F293" s="6">
        <v>45572</v>
      </c>
      <c r="G293" s="3">
        <v>3.734</v>
      </c>
      <c r="H293" s="218">
        <v>26138.39</v>
      </c>
      <c r="I293" s="26">
        <f>+H293*0.18</f>
        <v>4704.9101999999993</v>
      </c>
      <c r="J293" s="26">
        <f t="shared" ref="J293:J303" si="68">+H293+I293</f>
        <v>30843.300199999998</v>
      </c>
      <c r="K293" s="27">
        <f t="shared" ref="K293:K303" si="69">+J293-(J293*12%)</f>
        <v>27142.104175999997</v>
      </c>
      <c r="L293" s="76">
        <f t="shared" ref="L293:L303" si="70">+(J293*12%)*G293</f>
        <v>13820.265953615997</v>
      </c>
      <c r="M293" s="1"/>
      <c r="N293" s="1"/>
      <c r="O293" s="1"/>
      <c r="P293" s="1"/>
      <c r="Q293" s="218"/>
      <c r="R293" s="1"/>
      <c r="S293" s="1"/>
      <c r="T293" s="1"/>
    </row>
    <row r="294" spans="1:20" hidden="1" x14ac:dyDescent="0.25">
      <c r="A294" s="51" t="s">
        <v>417</v>
      </c>
      <c r="B294" s="16">
        <v>10079611773</v>
      </c>
      <c r="C294" s="18" t="s">
        <v>70</v>
      </c>
      <c r="D294" s="1"/>
      <c r="E294" s="3" t="s">
        <v>400</v>
      </c>
      <c r="F294" s="6">
        <v>45572</v>
      </c>
      <c r="G294" s="3">
        <v>3.734</v>
      </c>
      <c r="H294" s="218">
        <v>500</v>
      </c>
      <c r="I294" s="26">
        <f t="shared" ref="I294:I303" si="71">+H294*0.18</f>
        <v>90</v>
      </c>
      <c r="J294" s="26">
        <f t="shared" si="68"/>
        <v>590</v>
      </c>
      <c r="K294" s="27">
        <f t="shared" si="69"/>
        <v>519.20000000000005</v>
      </c>
      <c r="L294" s="27">
        <f t="shared" si="70"/>
        <v>264.36719999999997</v>
      </c>
      <c r="M294" s="218">
        <v>519.20000000000005</v>
      </c>
      <c r="N294" s="3" t="s">
        <v>199</v>
      </c>
      <c r="O294" s="3" t="s">
        <v>203</v>
      </c>
      <c r="P294" s="2">
        <v>45574</v>
      </c>
      <c r="Q294" s="218">
        <v>264</v>
      </c>
      <c r="R294" s="2">
        <v>45574</v>
      </c>
      <c r="S294" s="1"/>
      <c r="T294" s="1"/>
    </row>
    <row r="295" spans="1:20" hidden="1" x14ac:dyDescent="0.25">
      <c r="A295" s="51" t="s">
        <v>417</v>
      </c>
      <c r="B295" s="16">
        <v>10079611773</v>
      </c>
      <c r="C295" s="18" t="s">
        <v>70</v>
      </c>
      <c r="D295" s="1"/>
      <c r="E295" s="3" t="s">
        <v>401</v>
      </c>
      <c r="F295" s="6">
        <v>45579</v>
      </c>
      <c r="G295" s="3">
        <v>3.7589999999999999</v>
      </c>
      <c r="H295" s="218">
        <v>1000</v>
      </c>
      <c r="I295" s="26">
        <f t="shared" si="71"/>
        <v>180</v>
      </c>
      <c r="J295" s="26">
        <f t="shared" si="68"/>
        <v>1180</v>
      </c>
      <c r="K295" s="27">
        <f t="shared" si="69"/>
        <v>1038.4000000000001</v>
      </c>
      <c r="L295" s="27">
        <f t="shared" si="70"/>
        <v>532.27440000000001</v>
      </c>
      <c r="M295" s="218">
        <v>1038.4000000000001</v>
      </c>
      <c r="N295" s="3" t="s">
        <v>199</v>
      </c>
      <c r="O295" s="3" t="s">
        <v>203</v>
      </c>
      <c r="P295" s="2">
        <v>45583</v>
      </c>
      <c r="Q295" s="218">
        <v>533</v>
      </c>
      <c r="R295" s="2">
        <v>45583</v>
      </c>
      <c r="S295" s="1"/>
      <c r="T295" s="1"/>
    </row>
    <row r="296" spans="1:20" hidden="1" x14ac:dyDescent="0.25">
      <c r="A296" s="51" t="s">
        <v>417</v>
      </c>
      <c r="B296" s="16">
        <v>20100049008</v>
      </c>
      <c r="C296" s="18" t="s">
        <v>10</v>
      </c>
      <c r="D296" s="1"/>
      <c r="E296" s="3" t="s">
        <v>402</v>
      </c>
      <c r="F296" s="6">
        <v>45580</v>
      </c>
      <c r="G296" s="3">
        <v>3.7629999999999999</v>
      </c>
      <c r="H296" s="220">
        <v>51940</v>
      </c>
      <c r="I296" s="188">
        <f t="shared" si="71"/>
        <v>9349.1999999999989</v>
      </c>
      <c r="J296" s="26">
        <f t="shared" si="68"/>
        <v>61289.2</v>
      </c>
      <c r="K296" s="161"/>
      <c r="L296" s="161"/>
      <c r="M296" s="295" t="s">
        <v>412</v>
      </c>
      <c r="N296" s="296"/>
      <c r="O296" s="296"/>
      <c r="P296" s="296"/>
      <c r="Q296" s="296"/>
      <c r="R296" s="297"/>
      <c r="S296" s="1"/>
      <c r="T296" s="1"/>
    </row>
    <row r="297" spans="1:20" hidden="1" x14ac:dyDescent="0.25">
      <c r="A297" s="51" t="s">
        <v>417</v>
      </c>
      <c r="B297" s="16">
        <v>20100049008</v>
      </c>
      <c r="C297" s="18" t="s">
        <v>10</v>
      </c>
      <c r="D297" s="1"/>
      <c r="E297" s="3" t="s">
        <v>403</v>
      </c>
      <c r="F297" s="6">
        <v>45582</v>
      </c>
      <c r="G297" s="3">
        <v>3.7730000000000001</v>
      </c>
      <c r="H297" s="218">
        <v>44016.93</v>
      </c>
      <c r="I297" s="26">
        <f t="shared" si="71"/>
        <v>7923.0473999999995</v>
      </c>
      <c r="J297" s="26">
        <f t="shared" si="68"/>
        <v>51939.977400000003</v>
      </c>
      <c r="K297" s="161"/>
      <c r="L297" s="161"/>
      <c r="M297" s="1"/>
      <c r="N297" s="1"/>
      <c r="O297" s="1"/>
      <c r="P297" s="1"/>
      <c r="Q297" s="218"/>
      <c r="R297" s="1"/>
      <c r="S297" s="1"/>
      <c r="T297" s="1"/>
    </row>
    <row r="298" spans="1:20" hidden="1" x14ac:dyDescent="0.25">
      <c r="A298" s="51" t="s">
        <v>417</v>
      </c>
      <c r="B298" s="16">
        <v>20100163986</v>
      </c>
      <c r="C298" s="50" t="s">
        <v>31</v>
      </c>
      <c r="D298" s="1"/>
      <c r="E298" s="3" t="s">
        <v>404</v>
      </c>
      <c r="F298" s="6">
        <v>45583</v>
      </c>
      <c r="G298" s="3" t="s">
        <v>202</v>
      </c>
      <c r="H298" s="218">
        <v>12466</v>
      </c>
      <c r="I298" s="26">
        <f t="shared" si="71"/>
        <v>2243.88</v>
      </c>
      <c r="J298" s="26">
        <f t="shared" si="68"/>
        <v>14709.880000000001</v>
      </c>
      <c r="K298" s="27">
        <f t="shared" si="69"/>
        <v>12944.6944</v>
      </c>
      <c r="L298" s="27">
        <f>+(J298*12%)</f>
        <v>1765.1856</v>
      </c>
      <c r="M298" s="1"/>
      <c r="N298" s="1"/>
      <c r="O298" s="1"/>
      <c r="P298" s="1"/>
      <c r="Q298" s="218"/>
      <c r="R298" s="1"/>
      <c r="S298" s="1"/>
      <c r="T298" s="1"/>
    </row>
    <row r="299" spans="1:20" hidden="1" x14ac:dyDescent="0.25">
      <c r="A299" s="51" t="s">
        <v>417</v>
      </c>
      <c r="B299" s="16">
        <v>20503727405</v>
      </c>
      <c r="C299" s="18" t="s">
        <v>391</v>
      </c>
      <c r="D299" s="1"/>
      <c r="E299" s="3" t="s">
        <v>405</v>
      </c>
      <c r="F299" s="6">
        <v>45583</v>
      </c>
      <c r="G299" s="3" t="s">
        <v>202</v>
      </c>
      <c r="H299" s="218">
        <v>136835.46</v>
      </c>
      <c r="I299" s="26">
        <f t="shared" si="71"/>
        <v>24630.382799999999</v>
      </c>
      <c r="J299" s="26">
        <f t="shared" si="68"/>
        <v>161465.84279999998</v>
      </c>
      <c r="K299" s="27">
        <f t="shared" si="69"/>
        <v>142089.94166399998</v>
      </c>
      <c r="L299" s="27">
        <f>+(J299*12%)</f>
        <v>19375.901135999997</v>
      </c>
      <c r="M299" s="1"/>
      <c r="N299" s="1"/>
      <c r="O299" s="1"/>
      <c r="P299" s="1"/>
      <c r="Q299" s="170">
        <v>19376</v>
      </c>
      <c r="R299" s="172">
        <v>45601</v>
      </c>
      <c r="S299" s="1"/>
      <c r="T299" s="1"/>
    </row>
    <row r="300" spans="1:20" hidden="1" x14ac:dyDescent="0.25">
      <c r="A300" s="51" t="s">
        <v>417</v>
      </c>
      <c r="B300" s="16">
        <v>20117982255</v>
      </c>
      <c r="C300" s="18" t="s">
        <v>410</v>
      </c>
      <c r="D300" s="1"/>
      <c r="E300" s="3" t="s">
        <v>411</v>
      </c>
      <c r="F300" s="6">
        <v>45583</v>
      </c>
      <c r="G300" s="3">
        <v>3.7709999999999999</v>
      </c>
      <c r="H300" s="218">
        <v>11200</v>
      </c>
      <c r="I300" s="26">
        <f t="shared" si="71"/>
        <v>2016</v>
      </c>
      <c r="J300" s="26">
        <f t="shared" si="68"/>
        <v>13216</v>
      </c>
      <c r="K300" s="27">
        <f t="shared" si="69"/>
        <v>11630.08</v>
      </c>
      <c r="L300" s="27">
        <f t="shared" si="70"/>
        <v>5980.5043199999991</v>
      </c>
      <c r="M300" s="1"/>
      <c r="N300" s="1"/>
      <c r="O300" s="1"/>
      <c r="P300" s="1"/>
      <c r="Q300" s="218"/>
      <c r="R300" s="1"/>
      <c r="S300" s="1"/>
      <c r="T300" s="1"/>
    </row>
    <row r="301" spans="1:20" hidden="1" x14ac:dyDescent="0.25">
      <c r="A301" s="51" t="s">
        <v>417</v>
      </c>
      <c r="B301" s="16">
        <v>20518805950</v>
      </c>
      <c r="C301" s="18" t="s">
        <v>62</v>
      </c>
      <c r="D301" s="1"/>
      <c r="E301" s="3" t="s">
        <v>406</v>
      </c>
      <c r="F301" s="6">
        <v>45586</v>
      </c>
      <c r="G301" s="3">
        <v>3.7589999999999999</v>
      </c>
      <c r="H301" s="218">
        <v>10911.6</v>
      </c>
      <c r="I301" s="26">
        <f t="shared" si="71"/>
        <v>1964.088</v>
      </c>
      <c r="J301" s="26">
        <f t="shared" si="68"/>
        <v>12875.688</v>
      </c>
      <c r="K301" s="27">
        <f t="shared" si="69"/>
        <v>11330.605439999999</v>
      </c>
      <c r="L301" s="44">
        <f t="shared" si="70"/>
        <v>5807.9653430400003</v>
      </c>
      <c r="M301" s="1"/>
      <c r="N301" s="1"/>
      <c r="O301" s="1"/>
      <c r="P301" s="1"/>
      <c r="Q301" s="218"/>
      <c r="R301" s="1"/>
      <c r="S301" s="1"/>
      <c r="T301" s="1"/>
    </row>
    <row r="302" spans="1:20" hidden="1" x14ac:dyDescent="0.25">
      <c r="A302" s="51" t="s">
        <v>417</v>
      </c>
      <c r="B302" s="177">
        <v>20104443819</v>
      </c>
      <c r="C302" s="191" t="s">
        <v>171</v>
      </c>
      <c r="D302" s="1"/>
      <c r="E302" s="3" t="s">
        <v>407</v>
      </c>
      <c r="F302" s="6">
        <v>45586</v>
      </c>
      <c r="G302" s="3">
        <v>3.7589999999999999</v>
      </c>
      <c r="H302" s="218">
        <v>1500</v>
      </c>
      <c r="I302" s="26">
        <f t="shared" si="71"/>
        <v>270</v>
      </c>
      <c r="J302" s="26">
        <f t="shared" si="68"/>
        <v>1770</v>
      </c>
      <c r="K302" s="27">
        <f t="shared" si="69"/>
        <v>1557.6</v>
      </c>
      <c r="L302" s="44">
        <f t="shared" si="70"/>
        <v>798.41160000000002</v>
      </c>
      <c r="M302" s="1"/>
      <c r="N302" s="1"/>
      <c r="O302" s="1"/>
      <c r="P302" s="1"/>
      <c r="Q302" s="218"/>
      <c r="R302" s="1"/>
      <c r="S302" s="1"/>
      <c r="T302" s="1"/>
    </row>
    <row r="303" spans="1:20" hidden="1" x14ac:dyDescent="0.25">
      <c r="A303" s="51" t="s">
        <v>417</v>
      </c>
      <c r="B303" s="16">
        <v>20123724004</v>
      </c>
      <c r="C303" s="18" t="s">
        <v>409</v>
      </c>
      <c r="D303" s="1"/>
      <c r="E303" s="3" t="s">
        <v>408</v>
      </c>
      <c r="F303" s="6">
        <v>45587</v>
      </c>
      <c r="G303" s="3">
        <v>3.7669999999999999</v>
      </c>
      <c r="H303" s="218">
        <v>1440</v>
      </c>
      <c r="I303" s="26">
        <f t="shared" si="71"/>
        <v>259.2</v>
      </c>
      <c r="J303" s="26">
        <f t="shared" si="68"/>
        <v>1699.2</v>
      </c>
      <c r="K303" s="27">
        <f t="shared" si="69"/>
        <v>1495.296</v>
      </c>
      <c r="L303" s="27">
        <f t="shared" si="70"/>
        <v>768.10636799999997</v>
      </c>
      <c r="M303" s="30">
        <v>1495</v>
      </c>
      <c r="N303" s="3" t="s">
        <v>199</v>
      </c>
      <c r="O303" s="3" t="s">
        <v>200</v>
      </c>
      <c r="P303" s="2">
        <v>45587</v>
      </c>
      <c r="Q303" s="218">
        <v>768</v>
      </c>
      <c r="R303" s="2">
        <v>45587</v>
      </c>
      <c r="S303" s="1"/>
      <c r="T303" s="1"/>
    </row>
    <row r="304" spans="1:20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</row>
    <row r="309" spans="2:3" x14ac:dyDescent="0.25">
      <c r="B309" s="4"/>
    </row>
    <row r="310" spans="2:3" x14ac:dyDescent="0.25">
      <c r="B310" s="4"/>
    </row>
  </sheetData>
  <autoFilter ref="A2:T303" xr:uid="{68FD4159-C428-4F5F-9E10-2A523509853F}">
    <filterColumn colId="2">
      <filters>
        <filter val="TENDENZE PRODUCCIONES"/>
      </filters>
    </filterColumn>
  </autoFilter>
  <mergeCells count="221">
    <mergeCell ref="M254:R254"/>
    <mergeCell ref="M255:R255"/>
    <mergeCell ref="M256:R256"/>
    <mergeCell ref="M271:R271"/>
    <mergeCell ref="M288:R288"/>
    <mergeCell ref="M296:R296"/>
    <mergeCell ref="Q227:R227"/>
    <mergeCell ref="M3:R3"/>
    <mergeCell ref="M4:R4"/>
    <mergeCell ref="Q6:R6"/>
    <mergeCell ref="Q7:R7"/>
    <mergeCell ref="Q15:R15"/>
    <mergeCell ref="Q16:R16"/>
    <mergeCell ref="M17:R17"/>
    <mergeCell ref="Q19:R19"/>
    <mergeCell ref="M42:R42"/>
    <mergeCell ref="M43:R43"/>
    <mergeCell ref="M44:R44"/>
    <mergeCell ref="M45:R45"/>
    <mergeCell ref="Q52:Q53"/>
    <mergeCell ref="R52:R53"/>
    <mergeCell ref="M122:R122"/>
    <mergeCell ref="M131:R131"/>
    <mergeCell ref="M134:R134"/>
    <mergeCell ref="Q10:Q13"/>
    <mergeCell ref="R10:R13"/>
    <mergeCell ref="S10:S13"/>
    <mergeCell ref="Q14:R14"/>
    <mergeCell ref="G10:G13"/>
    <mergeCell ref="H10:H13"/>
    <mergeCell ref="I10:I13"/>
    <mergeCell ref="J10:J13"/>
    <mergeCell ref="K10:K13"/>
    <mergeCell ref="L10:L13"/>
    <mergeCell ref="D21:D22"/>
    <mergeCell ref="E21:E22"/>
    <mergeCell ref="F21:F22"/>
    <mergeCell ref="G21:G22"/>
    <mergeCell ref="H21:H22"/>
    <mergeCell ref="J35:J41"/>
    <mergeCell ref="K35:K41"/>
    <mergeCell ref="B10:B13"/>
    <mergeCell ref="C10:C13"/>
    <mergeCell ref="D10:D13"/>
    <mergeCell ref="E10:E13"/>
    <mergeCell ref="F10:F13"/>
    <mergeCell ref="K52:K53"/>
    <mergeCell ref="L52:L53"/>
    <mergeCell ref="L35:L41"/>
    <mergeCell ref="Q35:Q41"/>
    <mergeCell ref="R35:R41"/>
    <mergeCell ref="S35:S41"/>
    <mergeCell ref="O21:O22"/>
    <mergeCell ref="P21:P22"/>
    <mergeCell ref="B35:B41"/>
    <mergeCell ref="C35:C41"/>
    <mergeCell ref="D35:D41"/>
    <mergeCell ref="E35:E41"/>
    <mergeCell ref="F35:F41"/>
    <mergeCell ref="G35:G41"/>
    <mergeCell ref="H35:H41"/>
    <mergeCell ref="I35:I41"/>
    <mergeCell ref="I21:I22"/>
    <mergeCell ref="J21:J22"/>
    <mergeCell ref="K21:K22"/>
    <mergeCell ref="L21:L22"/>
    <mergeCell ref="M21:M22"/>
    <mergeCell ref="N21:N22"/>
    <mergeCell ref="B21:B22"/>
    <mergeCell ref="C21:C22"/>
    <mergeCell ref="S52:S53"/>
    <mergeCell ref="R46:R48"/>
    <mergeCell ref="S46:S48"/>
    <mergeCell ref="B52:B53"/>
    <mergeCell ref="C52:C53"/>
    <mergeCell ref="D52:D53"/>
    <mergeCell ref="E52:E53"/>
    <mergeCell ref="F52:F53"/>
    <mergeCell ref="G52:G53"/>
    <mergeCell ref="H52:H53"/>
    <mergeCell ref="I52:I53"/>
    <mergeCell ref="H46:H48"/>
    <mergeCell ref="I46:I48"/>
    <mergeCell ref="J46:J48"/>
    <mergeCell ref="K46:K48"/>
    <mergeCell ref="L46:L48"/>
    <mergeCell ref="Q46:Q48"/>
    <mergeCell ref="B46:B48"/>
    <mergeCell ref="C46:C48"/>
    <mergeCell ref="D46:D48"/>
    <mergeCell ref="E46:E48"/>
    <mergeCell ref="F46:F48"/>
    <mergeCell ref="G46:G48"/>
    <mergeCell ref="J52:J53"/>
    <mergeCell ref="D79:D80"/>
    <mergeCell ref="E79:E80"/>
    <mergeCell ref="F79:F80"/>
    <mergeCell ref="G79:G80"/>
    <mergeCell ref="M65:R65"/>
    <mergeCell ref="M66:R66"/>
    <mergeCell ref="M67:R67"/>
    <mergeCell ref="M68:R68"/>
    <mergeCell ref="M69:R69"/>
    <mergeCell ref="M70:R70"/>
    <mergeCell ref="J82:J83"/>
    <mergeCell ref="K82:K83"/>
    <mergeCell ref="L82:L83"/>
    <mergeCell ref="Q82:Q83"/>
    <mergeCell ref="R82:R83"/>
    <mergeCell ref="S82:S83"/>
    <mergeCell ref="R79:R80"/>
    <mergeCell ref="S79:S80"/>
    <mergeCell ref="B82:B83"/>
    <mergeCell ref="C82:C83"/>
    <mergeCell ref="D82:D83"/>
    <mergeCell ref="E82:E83"/>
    <mergeCell ref="F82:F83"/>
    <mergeCell ref="G82:G83"/>
    <mergeCell ref="H82:H83"/>
    <mergeCell ref="I82:I83"/>
    <mergeCell ref="H79:H80"/>
    <mergeCell ref="I79:I80"/>
    <mergeCell ref="J79:J80"/>
    <mergeCell ref="K79:K80"/>
    <mergeCell ref="L79:L80"/>
    <mergeCell ref="Q79:Q80"/>
    <mergeCell ref="B79:B80"/>
    <mergeCell ref="C79:C80"/>
    <mergeCell ref="K86:K91"/>
    <mergeCell ref="L86:L91"/>
    <mergeCell ref="Q86:Q91"/>
    <mergeCell ref="R86:R91"/>
    <mergeCell ref="S86:S91"/>
    <mergeCell ref="M111:R111"/>
    <mergeCell ref="M85:R85"/>
    <mergeCell ref="B86:B91"/>
    <mergeCell ref="C86:C91"/>
    <mergeCell ref="D86:D91"/>
    <mergeCell ref="E86:E91"/>
    <mergeCell ref="F86:F91"/>
    <mergeCell ref="G86:G91"/>
    <mergeCell ref="H86:H91"/>
    <mergeCell ref="I86:I91"/>
    <mergeCell ref="J86:J91"/>
    <mergeCell ref="M136:R136"/>
    <mergeCell ref="M146:R146"/>
    <mergeCell ref="B155:B159"/>
    <mergeCell ref="C155:C159"/>
    <mergeCell ref="D155:D159"/>
    <mergeCell ref="E155:E159"/>
    <mergeCell ref="F155:F159"/>
    <mergeCell ref="Q155:Q159"/>
    <mergeCell ref="R155:R159"/>
    <mergeCell ref="S155:S159"/>
    <mergeCell ref="M161:R161"/>
    <mergeCell ref="B170:B171"/>
    <mergeCell ref="C170:C171"/>
    <mergeCell ref="E170:E171"/>
    <mergeCell ref="F170:F171"/>
    <mergeCell ref="G170:G171"/>
    <mergeCell ref="H170:H171"/>
    <mergeCell ref="G155:G159"/>
    <mergeCell ref="H155:H159"/>
    <mergeCell ref="I155:I159"/>
    <mergeCell ref="J155:J159"/>
    <mergeCell ref="K155:K159"/>
    <mergeCell ref="L155:L159"/>
    <mergeCell ref="O170:O171"/>
    <mergeCell ref="P170:P171"/>
    <mergeCell ref="M173:R173"/>
    <mergeCell ref="M175:R175"/>
    <mergeCell ref="B187:B188"/>
    <mergeCell ref="C187:C188"/>
    <mergeCell ref="E187:E188"/>
    <mergeCell ref="F187:F188"/>
    <mergeCell ref="H187:H188"/>
    <mergeCell ref="I170:I171"/>
    <mergeCell ref="J170:J171"/>
    <mergeCell ref="K170:K171"/>
    <mergeCell ref="L170:L171"/>
    <mergeCell ref="M170:M171"/>
    <mergeCell ref="N170:N171"/>
    <mergeCell ref="B240:B241"/>
    <mergeCell ref="C240:C241"/>
    <mergeCell ref="E240:E241"/>
    <mergeCell ref="S187:S188"/>
    <mergeCell ref="B193:B194"/>
    <mergeCell ref="C193:C194"/>
    <mergeCell ref="E193:E194"/>
    <mergeCell ref="F193:F194"/>
    <mergeCell ref="H193:H194"/>
    <mergeCell ref="I193:I194"/>
    <mergeCell ref="J193:J194"/>
    <mergeCell ref="K193:K194"/>
    <mergeCell ref="I187:I188"/>
    <mergeCell ref="J187:J188"/>
    <mergeCell ref="K187:K188"/>
    <mergeCell ref="L187:L188"/>
    <mergeCell ref="Q187:Q188"/>
    <mergeCell ref="R187:R188"/>
    <mergeCell ref="L193:L194"/>
    <mergeCell ref="Q193:Q194"/>
    <mergeCell ref="R193:R194"/>
    <mergeCell ref="S193:S194"/>
    <mergeCell ref="M231:R231"/>
    <mergeCell ref="S195:S196"/>
    <mergeCell ref="M217:T217"/>
    <mergeCell ref="M218:T218"/>
    <mergeCell ref="B220:B221"/>
    <mergeCell ref="C220:C221"/>
    <mergeCell ref="E220:E221"/>
    <mergeCell ref="I195:I196"/>
    <mergeCell ref="J195:J196"/>
    <mergeCell ref="K195:K196"/>
    <mergeCell ref="L195:L196"/>
    <mergeCell ref="Q195:Q196"/>
    <mergeCell ref="R195:R196"/>
    <mergeCell ref="B195:B196"/>
    <mergeCell ref="E195:E196"/>
    <mergeCell ref="F195:F196"/>
    <mergeCell ref="H195:H196"/>
  </mergeCells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CALCULADORA</vt:lpstr>
      <vt:lpstr>FECHAS</vt:lpstr>
      <vt:lpstr>TOTAL</vt:lpstr>
      <vt:lpstr>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AUROCO</dc:creator>
  <cp:keywords/>
  <dc:description/>
  <cp:lastModifiedBy>Victor</cp:lastModifiedBy>
  <cp:revision/>
  <dcterms:created xsi:type="dcterms:W3CDTF">2024-01-18T14:44:26Z</dcterms:created>
  <dcterms:modified xsi:type="dcterms:W3CDTF">2025-06-28T15:29:47Z</dcterms:modified>
  <cp:category/>
  <cp:contentStatus/>
</cp:coreProperties>
</file>