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640" windowHeight="11040" activeTab="1"/>
  </bookViews>
  <sheets>
    <sheet name="Hoja1" sheetId="1" r:id="rId1"/>
    <sheet name="Metodo Promedio" sheetId="2" r:id="rId2"/>
  </sheets>
  <definedNames>
    <definedName name="_xlnm._FilterDatabase" localSheetId="1" hidden="1">'Metodo Promedio'!$I$17:$I$33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L17" i="2"/>
  <c r="L18" i="2" s="1"/>
  <c r="L19" i="2" s="1"/>
  <c r="L20" i="2" s="1"/>
  <c r="R18" i="2"/>
  <c r="Q18" i="2"/>
  <c r="P18" i="2"/>
  <c r="H18" i="2"/>
  <c r="N16" i="2"/>
  <c r="H17" i="2"/>
  <c r="F89" i="1"/>
  <c r="D89" i="1"/>
  <c r="L91" i="1"/>
  <c r="L90" i="1"/>
  <c r="H31" i="2"/>
  <c r="H26" i="2"/>
  <c r="J17" i="2"/>
  <c r="K17" i="2" s="1"/>
  <c r="J18" i="2"/>
  <c r="K18" i="2" s="1"/>
  <c r="H19" i="2"/>
  <c r="H21" i="2"/>
  <c r="H22" i="2"/>
  <c r="H23" i="2"/>
  <c r="H24" i="2"/>
  <c r="H25" i="2"/>
  <c r="J25" i="2"/>
  <c r="K25" i="2" s="1"/>
  <c r="J26" i="2"/>
  <c r="K26" i="2" s="1"/>
  <c r="H27" i="2"/>
  <c r="H28" i="2"/>
  <c r="J28" i="2"/>
  <c r="K28" i="2" s="1"/>
  <c r="H29" i="2"/>
  <c r="J29" i="2"/>
  <c r="K29" i="2" s="1"/>
  <c r="H30" i="2"/>
  <c r="J31" i="2"/>
  <c r="K31" i="2" s="1"/>
  <c r="H32" i="2"/>
  <c r="H33" i="2"/>
  <c r="F35" i="2"/>
  <c r="K210" i="1"/>
  <c r="L209" i="1"/>
  <c r="L207" i="1"/>
  <c r="L208" i="1"/>
  <c r="K209" i="1"/>
  <c r="M17" i="2" l="1"/>
  <c r="N17" i="2" s="1"/>
  <c r="M18" i="2" s="1"/>
  <c r="L21" i="2"/>
  <c r="L22" i="2" s="1"/>
  <c r="L23" i="2" s="1"/>
  <c r="L24" i="2" s="1"/>
  <c r="L25" i="2" s="1"/>
  <c r="L26" i="2" s="1"/>
  <c r="L27" i="2" s="1"/>
  <c r="L28" i="2" s="1"/>
  <c r="L29" i="2" s="1"/>
  <c r="L35" i="2"/>
  <c r="H35" i="2"/>
  <c r="D37" i="2" s="1"/>
  <c r="D36" i="2"/>
  <c r="N18" i="2" l="1"/>
  <c r="M19" i="2" s="1"/>
  <c r="J20" i="2" s="1"/>
  <c r="J19" i="2"/>
  <c r="K19" i="2" s="1"/>
  <c r="L30" i="2"/>
  <c r="N19" i="2" l="1"/>
  <c r="K20" i="2"/>
  <c r="M20" i="2"/>
  <c r="L31" i="2"/>
  <c r="N20" i="2" l="1"/>
  <c r="M21" i="2" s="1"/>
  <c r="J22" i="2" s="1"/>
  <c r="K22" i="2" s="1"/>
  <c r="J21" i="2"/>
  <c r="K21" i="2" s="1"/>
  <c r="L32" i="2"/>
  <c r="L33" i="2" s="1"/>
  <c r="N21" i="2" l="1"/>
  <c r="M22" i="2"/>
  <c r="N22" i="2" s="1"/>
  <c r="M23" i="2" s="1"/>
  <c r="J24" i="2" s="1"/>
  <c r="J23" i="2"/>
  <c r="K23" i="2" s="1"/>
  <c r="K24" i="2" l="1"/>
  <c r="M24" i="2"/>
  <c r="N24" i="2" s="1"/>
  <c r="M25" i="2" s="1"/>
  <c r="N25" i="2" s="1"/>
  <c r="M26" i="2" s="1"/>
  <c r="N26" i="2" s="1"/>
  <c r="N23" i="2"/>
  <c r="J27" i="2" l="1"/>
  <c r="K27" i="2" s="1"/>
  <c r="M27" i="2"/>
  <c r="N27" i="2" s="1"/>
  <c r="M28" i="2" s="1"/>
  <c r="N28" i="2" s="1"/>
  <c r="M29" i="2" s="1"/>
  <c r="J30" i="2" l="1"/>
  <c r="K30" i="2" s="1"/>
  <c r="M30" i="2"/>
  <c r="N30" i="2" s="1"/>
  <c r="M31" i="2" s="1"/>
  <c r="J32" i="2" s="1"/>
  <c r="K32" i="2" s="1"/>
  <c r="N29" i="2"/>
  <c r="M32" i="2" l="1"/>
  <c r="N31" i="2"/>
  <c r="M33" i="2" l="1"/>
  <c r="N33" i="2" s="1"/>
  <c r="N35" i="2" s="1"/>
  <c r="J33" i="2"/>
  <c r="K33" i="2" s="1"/>
  <c r="K35" i="2" s="1"/>
  <c r="N32" i="2"/>
  <c r="D38" i="2" l="1"/>
  <c r="D39" i="2" s="1"/>
  <c r="K39" i="2" s="1"/>
</calcChain>
</file>

<file path=xl/sharedStrings.xml><?xml version="1.0" encoding="utf-8"?>
<sst xmlns="http://schemas.openxmlformats.org/spreadsheetml/2006/main" count="113" uniqueCount="74">
  <si>
    <t xml:space="preserve">codigo </t>
  </si>
  <si>
    <t>tipo</t>
  </si>
  <si>
    <t>caja</t>
  </si>
  <si>
    <t>numero de operación</t>
  </si>
  <si>
    <t>monto</t>
  </si>
  <si>
    <t>pago recibido</t>
  </si>
  <si>
    <t>fecha</t>
  </si>
  <si>
    <t>-</t>
  </si>
  <si>
    <t>MONTO TOTAL</t>
  </si>
  <si>
    <t>SALDO A CUENTA EN ROJO (CLICK PARA EDITAR)</t>
  </si>
  <si>
    <t>detalles de pagos (No editable)</t>
  </si>
  <si>
    <t>OBLIGATORIO</t>
  </si>
  <si>
    <t>NO OBLIGATORIO</t>
  </si>
  <si>
    <t>cuando se da click en facturar</t>
  </si>
  <si>
    <t>valor neto</t>
  </si>
  <si>
    <t>monto IGV</t>
  </si>
  <si>
    <t>/1.18</t>
  </si>
  <si>
    <t>x 18 %</t>
  </si>
  <si>
    <t xml:space="preserve">siempre redondear a 2 dedecimales </t>
  </si>
  <si>
    <t>LISTA  de pagos (No editable)</t>
  </si>
  <si>
    <t>como deberia SER</t>
  </si>
  <si>
    <t>AGREGAR FILTROS PARA</t>
  </si>
  <si>
    <t>DIFERENCIA</t>
  </si>
  <si>
    <t>(=) COSTO DE VENTAS</t>
  </si>
  <si>
    <t>(-) INV FINAL</t>
  </si>
  <si>
    <t>(+) COMPRAS</t>
  </si>
  <si>
    <t>INV. INICIAL</t>
  </si>
  <si>
    <t>T-O-T-A-L-E-S</t>
  </si>
  <si>
    <t>COMPROBACIÓN:</t>
  </si>
  <si>
    <t>Ventas a la fecha</t>
  </si>
  <si>
    <t>----</t>
  </si>
  <si>
    <t>Compra a Proveedor "Olinis S.A."</t>
  </si>
  <si>
    <t>005-656</t>
  </si>
  <si>
    <t>002-622</t>
  </si>
  <si>
    <t>Compra a Proveedor "Napos S.A."</t>
  </si>
  <si>
    <t>656-155</t>
  </si>
  <si>
    <t>125-651</t>
  </si>
  <si>
    <t>Compra a Proveedor "Sante Fe S.A."</t>
  </si>
  <si>
    <t>156-626</t>
  </si>
  <si>
    <t>322-166</t>
  </si>
  <si>
    <t>Devolucion de mercaderia dañada</t>
  </si>
  <si>
    <t>054-012</t>
  </si>
  <si>
    <t>123-045</t>
  </si>
  <si>
    <t>Compra a Proveedor "Setcito S.A."</t>
  </si>
  <si>
    <t>123-455</t>
  </si>
  <si>
    <t>021-455</t>
  </si>
  <si>
    <t>Devolucion por parte de cliente</t>
  </si>
  <si>
    <t>123-2515</t>
  </si>
  <si>
    <t>001-266</t>
  </si>
  <si>
    <t>Compra a Proveedor "Satipo S.A."</t>
  </si>
  <si>
    <t>001-0225</t>
  </si>
  <si>
    <t>001-005</t>
  </si>
  <si>
    <t>SALDO INICIAL AL MES DE ENERO 2009</t>
  </si>
  <si>
    <t>P.T.</t>
  </si>
  <si>
    <t>P.U.</t>
  </si>
  <si>
    <t>CANT.</t>
  </si>
  <si>
    <t>SALDOS</t>
  </si>
  <si>
    <t>SALIDAS</t>
  </si>
  <si>
    <t>ENTRADAS</t>
  </si>
  <si>
    <t>DETALLE</t>
  </si>
  <si>
    <t>DOCUMENTO</t>
  </si>
  <si>
    <t>FECHA</t>
  </si>
  <si>
    <t>ITEM</t>
  </si>
  <si>
    <t>LIBRO DE ALMACEN O KARDEX-VALORADO</t>
  </si>
  <si>
    <t xml:space="preserve">      METODO DE VALUACION - PROMEDIO</t>
  </si>
  <si>
    <t>almacen</t>
  </si>
  <si>
    <t>tikety</t>
  </si>
  <si>
    <t>sub</t>
  </si>
  <si>
    <t>total</t>
  </si>
  <si>
    <t>igv</t>
  </si>
  <si>
    <t xml:space="preserve">n°  codigo venta/ </t>
  </si>
  <si>
    <t>F001-1155</t>
  </si>
  <si>
    <t>PROD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</si>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</sst>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_ ;_ 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56"/>
      <name val="Arial"/>
      <family val="2"/>
    </font>
    <font>
      <b/>
      <sz val="10"/>
      <color indexed="8"/>
      <name val="Times New Roman"/>
      <family val="1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8"/>
      <name val="Arial"/>
      <family val="2"/>
    </font>
    <font>
      <b/>
      <sz val="18"/>
      <color theme="0"/>
      <name val="Arno Pro Smbd Caption"/>
      <family val="1"/>
    </font>
    <font>
      <b/>
      <sz val="11"/>
      <color rgb="FF002060"/>
      <name val="Calibri"/>
      <family val="2"/>
      <scheme val="minor"/>
    </font>
    <font>
      <u/>
      <sz val="11"/>
      <color theme="10"/>
      <name val="Calibri"/>
      <family val="2"/>
    </font>
    <font>
      <b/>
      <sz val="20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 style="thin">
        <color indexed="64"/>
      </bottom>
      <diagonal/>
    </border>
    <border>
      <left/>
      <right/>
      <top style="thick">
        <color theme="0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43" fontId="0" fillId="0" borderId="0" xfId="1" applyFont="1"/>
    <xf numFmtId="164" fontId="0" fillId="0" borderId="0" xfId="0" applyNumberFormat="1"/>
    <xf numFmtId="164" fontId="4" fillId="2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0" fillId="0" borderId="8" xfId="0" applyNumberFormat="1" applyBorder="1"/>
    <xf numFmtId="164" fontId="0" fillId="0" borderId="9" xfId="0" applyNumberFormat="1" applyBorder="1"/>
    <xf numFmtId="165" fontId="0" fillId="0" borderId="8" xfId="0" applyNumberFormat="1" applyBorder="1"/>
    <xf numFmtId="164" fontId="4" fillId="3" borderId="8" xfId="0" applyNumberFormat="1" applyFont="1" applyFill="1" applyBorder="1"/>
    <xf numFmtId="0" fontId="0" fillId="0" borderId="8" xfId="0" applyBorder="1"/>
    <xf numFmtId="0" fontId="0" fillId="0" borderId="9" xfId="0" applyBorder="1"/>
    <xf numFmtId="0" fontId="4" fillId="0" borderId="10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4" xfId="0" quotePrefix="1" applyBorder="1" applyAlignment="1">
      <alignment horizontal="center"/>
    </xf>
    <xf numFmtId="16" fontId="0" fillId="0" borderId="4" xfId="0" applyNumberFormat="1" applyBorder="1"/>
    <xf numFmtId="0" fontId="0" fillId="0" borderId="4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4" fontId="9" fillId="0" borderId="4" xfId="0" applyNumberFormat="1" applyFont="1" applyBorder="1"/>
    <xf numFmtId="0" fontId="9" fillId="0" borderId="4" xfId="0" applyFont="1" applyBorder="1" applyAlignment="1">
      <alignment horizontal="center" vertical="center"/>
    </xf>
    <xf numFmtId="164" fontId="2" fillId="0" borderId="4" xfId="0" applyNumberFormat="1" applyFont="1" applyBorder="1"/>
    <xf numFmtId="164" fontId="5" fillId="4" borderId="11" xfId="0" applyNumberFormat="1" applyFont="1" applyFill="1" applyBorder="1"/>
    <xf numFmtId="165" fontId="5" fillId="4" borderId="11" xfId="0" applyNumberFormat="1" applyFont="1" applyFill="1" applyBorder="1" applyAlignment="1">
      <alignment vertical="center"/>
    </xf>
    <xf numFmtId="0" fontId="3" fillId="4" borderId="12" xfId="0" applyFont="1" applyFill="1" applyBorder="1"/>
    <xf numFmtId="0" fontId="3" fillId="4" borderId="13" xfId="0" applyFont="1" applyFill="1" applyBorder="1"/>
    <xf numFmtId="0" fontId="3" fillId="4" borderId="14" xfId="0" applyFont="1" applyFill="1" applyBorder="1"/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2" applyAlignment="1" applyProtection="1"/>
    <xf numFmtId="0" fontId="12" fillId="4" borderId="0" xfId="0" applyFont="1" applyFill="1" applyAlignment="1">
      <alignment horizontal="center" vertical="center"/>
    </xf>
    <xf numFmtId="0" fontId="0" fillId="0" borderId="1" xfId="0" applyBorder="1"/>
    <xf numFmtId="43" fontId="0" fillId="0" borderId="0" xfId="0" applyNumberFormat="1"/>
    <xf numFmtId="0" fontId="10" fillId="4" borderId="0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0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3" fillId="0" borderId="0" xfId="0" applyFont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4" borderId="19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4" xfId="0" applyFont="1" applyBorder="1" applyAlignment="1">
      <alignment horizontal="left" vertical="top" wrapText="1"/>
    </xf>
    <xf numFmtId="0" fontId="3" fillId="4" borderId="2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16</xdr:col>
      <xdr:colOff>207931</xdr:colOff>
      <xdr:row>35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1F43736-53EF-4D94-ACC7-89B5129BFB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890"/>
        <a:stretch/>
      </xdr:blipFill>
      <xdr:spPr>
        <a:xfrm>
          <a:off x="28575" y="9525"/>
          <a:ext cx="12952381" cy="681037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49</xdr:row>
      <xdr:rowOff>161925</xdr:rowOff>
    </xdr:from>
    <xdr:to>
      <xdr:col>16</xdr:col>
      <xdr:colOff>607981</xdr:colOff>
      <xdr:row>73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3599B580-7F17-4FBA-BF31-CDDA66E66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9445"/>
        <a:stretch/>
      </xdr:blipFill>
      <xdr:spPr>
        <a:xfrm>
          <a:off x="428625" y="9496425"/>
          <a:ext cx="12952381" cy="442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77</xdr:row>
      <xdr:rowOff>9525</xdr:rowOff>
    </xdr:from>
    <xdr:to>
      <xdr:col>16</xdr:col>
      <xdr:colOff>427006</xdr:colOff>
      <xdr:row>83</xdr:row>
      <xdr:rowOff>95251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CA250C9F-F809-4B41-AF83-B926AAD66B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8835" b="34366"/>
        <a:stretch/>
      </xdr:blipFill>
      <xdr:spPr>
        <a:xfrm>
          <a:off x="247650" y="14678025"/>
          <a:ext cx="12952381" cy="1228726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94</xdr:row>
      <xdr:rowOff>104775</xdr:rowOff>
    </xdr:from>
    <xdr:to>
      <xdr:col>14</xdr:col>
      <xdr:colOff>627031</xdr:colOff>
      <xdr:row>127</xdr:row>
      <xdr:rowOff>122911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DF9A66DF-2675-495C-B16A-20DE9F17A3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9340" t="13804"/>
        <a:stretch/>
      </xdr:blipFill>
      <xdr:spPr>
        <a:xfrm>
          <a:off x="133350" y="18011775"/>
          <a:ext cx="11742706" cy="6304636"/>
        </a:xfrm>
        <a:prstGeom prst="rect">
          <a:avLst/>
        </a:prstGeom>
      </xdr:spPr>
    </xdr:pic>
    <xdr:clientData/>
  </xdr:twoCellAnchor>
  <xdr:twoCellAnchor>
    <xdr:from>
      <xdr:col>5</xdr:col>
      <xdr:colOff>304800</xdr:colOff>
      <xdr:row>101</xdr:row>
      <xdr:rowOff>38100</xdr:rowOff>
    </xdr:from>
    <xdr:to>
      <xdr:col>6</xdr:col>
      <xdr:colOff>571500</xdr:colOff>
      <xdr:row>109</xdr:row>
      <xdr:rowOff>38099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7E80007B-58DE-47B7-9057-58F8876E4235}"/>
            </a:ext>
          </a:extLst>
        </xdr:cNvPr>
        <xdr:cNvSpPr txBox="1"/>
      </xdr:nvSpPr>
      <xdr:spPr>
        <a:xfrm>
          <a:off x="4114800" y="19278600"/>
          <a:ext cx="1028700" cy="1523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FILTRO </a:t>
          </a:r>
          <a:r>
            <a:rPr lang="es-PE" sz="1100" baseline="0"/>
            <a:t>  DE ALMACEN  (puede ser predeterminado por usuario pero tmb s e puede hacer la vista general )</a:t>
          </a:r>
          <a:endParaRPr lang="es-PE" sz="1100"/>
        </a:p>
      </xdr:txBody>
    </xdr:sp>
    <xdr:clientData/>
  </xdr:twoCellAnchor>
  <xdr:twoCellAnchor>
    <xdr:from>
      <xdr:col>10</xdr:col>
      <xdr:colOff>95250</xdr:colOff>
      <xdr:row>101</xdr:row>
      <xdr:rowOff>38100</xdr:rowOff>
    </xdr:from>
    <xdr:to>
      <xdr:col>11</xdr:col>
      <xdr:colOff>1238250</xdr:colOff>
      <xdr:row>103</xdr:row>
      <xdr:rowOff>142875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xmlns="" id="{ACAD4661-B37B-4F4D-803F-BCA81334789C}"/>
            </a:ext>
          </a:extLst>
        </xdr:cNvPr>
        <xdr:cNvSpPr txBox="1"/>
      </xdr:nvSpPr>
      <xdr:spPr>
        <a:xfrm>
          <a:off x="7715250" y="19278600"/>
          <a:ext cx="19050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BUSCAR</a:t>
          </a:r>
          <a:r>
            <a:rPr lang="es-PE" sz="1100" baseline="0"/>
            <a:t> POR CODIGO DE VENTA Y CODIGO DE COMPRA </a:t>
          </a:r>
          <a:endParaRPr lang="es-PE" sz="1100"/>
        </a:p>
      </xdr:txBody>
    </xdr:sp>
    <xdr:clientData/>
  </xdr:twoCellAnchor>
  <xdr:twoCellAnchor>
    <xdr:from>
      <xdr:col>6</xdr:col>
      <xdr:colOff>619125</xdr:colOff>
      <xdr:row>100</xdr:row>
      <xdr:rowOff>133350</xdr:rowOff>
    </xdr:from>
    <xdr:to>
      <xdr:col>7</xdr:col>
      <xdr:colOff>685800</xdr:colOff>
      <xdr:row>103</xdr:row>
      <xdr:rowOff>171450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xmlns="" id="{20D22EAD-B4F9-4BDD-811A-2B30F1D322F7}"/>
            </a:ext>
          </a:extLst>
        </xdr:cNvPr>
        <xdr:cNvSpPr txBox="1"/>
      </xdr:nvSpPr>
      <xdr:spPr>
        <a:xfrm>
          <a:off x="5191125" y="19183350"/>
          <a:ext cx="82867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FILTRO</a:t>
          </a:r>
          <a:r>
            <a:rPr lang="es-PE" sz="1100" baseline="0"/>
            <a:t> DE ENTRADAS Y SALIDAS</a:t>
          </a:r>
          <a:endParaRPr lang="es-PE" sz="1100"/>
        </a:p>
      </xdr:txBody>
    </xdr:sp>
    <xdr:clientData/>
  </xdr:twoCellAnchor>
  <xdr:twoCellAnchor>
    <xdr:from>
      <xdr:col>8</xdr:col>
      <xdr:colOff>123825</xdr:colOff>
      <xdr:row>100</xdr:row>
      <xdr:rowOff>133350</xdr:rowOff>
    </xdr:from>
    <xdr:to>
      <xdr:col>9</xdr:col>
      <xdr:colOff>190500</xdr:colOff>
      <xdr:row>103</xdr:row>
      <xdr:rowOff>171450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5EDB9D7D-5865-467F-A7AB-126B76FF6988}"/>
            </a:ext>
          </a:extLst>
        </xdr:cNvPr>
        <xdr:cNvSpPr txBox="1"/>
      </xdr:nvSpPr>
      <xdr:spPr>
        <a:xfrm>
          <a:off x="6219825" y="19183350"/>
          <a:ext cx="828675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FILTRO DE FECHAS</a:t>
          </a:r>
        </a:p>
      </xdr:txBody>
    </xdr:sp>
    <xdr:clientData/>
  </xdr:twoCellAnchor>
  <xdr:twoCellAnchor>
    <xdr:from>
      <xdr:col>3</xdr:col>
      <xdr:colOff>581025</xdr:colOff>
      <xdr:row>100</xdr:row>
      <xdr:rowOff>171450</xdr:rowOff>
    </xdr:from>
    <xdr:to>
      <xdr:col>5</xdr:col>
      <xdr:colOff>47625</xdr:colOff>
      <xdr:row>104</xdr:row>
      <xdr:rowOff>47625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96CEC9DC-BB41-4557-A3D6-DB6510A5FA38}"/>
            </a:ext>
          </a:extLst>
        </xdr:cNvPr>
        <xdr:cNvSpPr txBox="1"/>
      </xdr:nvSpPr>
      <xdr:spPr>
        <a:xfrm>
          <a:off x="2867025" y="19221450"/>
          <a:ext cx="9906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buscador  para PRODUCTOs</a:t>
          </a:r>
        </a:p>
      </xdr:txBody>
    </xdr:sp>
    <xdr:clientData/>
  </xdr:twoCellAnchor>
  <xdr:twoCellAnchor>
    <xdr:from>
      <xdr:col>2</xdr:col>
      <xdr:colOff>561975</xdr:colOff>
      <xdr:row>107</xdr:row>
      <xdr:rowOff>180975</xdr:rowOff>
    </xdr:from>
    <xdr:to>
      <xdr:col>4</xdr:col>
      <xdr:colOff>714374</xdr:colOff>
      <xdr:row>111</xdr:row>
      <xdr:rowOff>133350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7C24BBCD-8EF7-43DF-A51F-288F2A350D1D}"/>
            </a:ext>
          </a:extLst>
        </xdr:cNvPr>
        <xdr:cNvSpPr txBox="1"/>
      </xdr:nvSpPr>
      <xdr:spPr>
        <a:xfrm>
          <a:off x="2085975" y="20564475"/>
          <a:ext cx="1676399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/>
            <a:t>al usar filtro de almacen debe se debe mostrar el stock por almacen </a:t>
          </a:r>
        </a:p>
      </xdr:txBody>
    </xdr:sp>
    <xdr:clientData/>
  </xdr:twoCellAnchor>
  <xdr:twoCellAnchor editAs="oneCell">
    <xdr:from>
      <xdr:col>0</xdr:col>
      <xdr:colOff>0</xdr:colOff>
      <xdr:row>147</xdr:row>
      <xdr:rowOff>152400</xdr:rowOff>
    </xdr:from>
    <xdr:to>
      <xdr:col>15</xdr:col>
      <xdr:colOff>84106</xdr:colOff>
      <xdr:row>174</xdr:row>
      <xdr:rowOff>142875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9EF9C614-8B9C-4E03-9B41-A7D5E19E99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6619" t="23701" b="6108"/>
        <a:stretch/>
      </xdr:blipFill>
      <xdr:spPr>
        <a:xfrm>
          <a:off x="0" y="28155900"/>
          <a:ext cx="12095131" cy="5133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9525</xdr:rowOff>
    </xdr:from>
    <xdr:to>
      <xdr:col>16</xdr:col>
      <xdr:colOff>179356</xdr:colOff>
      <xdr:row>205</xdr:row>
      <xdr:rowOff>65761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8E2C7364-EF41-4AD7-A88E-A9DF81E8C0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1096"/>
        <a:stretch/>
      </xdr:blipFill>
      <xdr:spPr>
        <a:xfrm>
          <a:off x="0" y="33347025"/>
          <a:ext cx="12952381" cy="57712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19050</xdr:rowOff>
    </xdr:from>
    <xdr:to>
      <xdr:col>16</xdr:col>
      <xdr:colOff>179356</xdr:colOff>
      <xdr:row>252</xdr:row>
      <xdr:rowOff>94336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A3DD56D6-DFE5-4809-A729-089F5B635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0786050"/>
          <a:ext cx="12952381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16</xdr:col>
      <xdr:colOff>179356</xdr:colOff>
      <xdr:row>292</xdr:row>
      <xdr:rowOff>75286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7405106B-985B-427E-ADAB-7805FB55D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8387000"/>
          <a:ext cx="12952381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R210"/>
  <sheetViews>
    <sheetView topLeftCell="A19" zoomScale="70" zoomScaleNormal="70" workbookViewId="0">
      <selection activeCell="I39" sqref="I39:O39"/>
    </sheetView>
  </sheetViews>
  <sheetFormatPr baseColWidth="10" defaultRowHeight="15"/>
  <cols>
    <col min="12" max="12" width="20.140625" bestFit="1" customWidth="1"/>
  </cols>
  <sheetData>
    <row r="27" spans="18:18">
      <c r="R27">
        <v>3</v>
      </c>
    </row>
    <row r="28" spans="18:18">
      <c r="R28">
        <v>1</v>
      </c>
    </row>
    <row r="29" spans="18:18">
      <c r="R29" s="40">
        <v>2</v>
      </c>
    </row>
    <row r="30" spans="18:18">
      <c r="R30">
        <v>0</v>
      </c>
    </row>
    <row r="38" spans="8:18" ht="15.75" thickBot="1"/>
    <row r="39" spans="8:18">
      <c r="H39" s="43"/>
      <c r="I39" s="56" t="s">
        <v>10</v>
      </c>
      <c r="J39" s="56"/>
      <c r="K39" s="56"/>
      <c r="L39" s="56"/>
      <c r="M39" s="56"/>
      <c r="N39" s="56"/>
      <c r="O39" s="56"/>
      <c r="P39" s="44"/>
      <c r="Q39" s="44"/>
      <c r="R39" s="45"/>
    </row>
    <row r="40" spans="8:18">
      <c r="H40" s="46"/>
      <c r="I40" s="1"/>
      <c r="J40" s="55" t="s">
        <v>11</v>
      </c>
      <c r="K40" s="55"/>
      <c r="L40" s="1" t="s">
        <v>12</v>
      </c>
      <c r="M40" s="1"/>
      <c r="N40" s="1"/>
      <c r="O40" s="1"/>
      <c r="P40" s="1"/>
      <c r="Q40" s="1"/>
      <c r="R40" s="47"/>
    </row>
    <row r="41" spans="8:18">
      <c r="H41" s="48"/>
      <c r="I41" s="2" t="s">
        <v>0</v>
      </c>
      <c r="J41" s="3" t="s">
        <v>1</v>
      </c>
      <c r="K41" s="3" t="s">
        <v>2</v>
      </c>
      <c r="L41" s="3" t="s">
        <v>3</v>
      </c>
      <c r="M41" s="3" t="s">
        <v>4</v>
      </c>
      <c r="N41" s="1" t="s">
        <v>5</v>
      </c>
      <c r="O41" s="2" t="s">
        <v>6</v>
      </c>
      <c r="P41" s="1"/>
      <c r="Q41" s="1"/>
      <c r="R41" s="47"/>
    </row>
    <row r="42" spans="8:18" ht="15" customHeight="1">
      <c r="H42" s="46"/>
      <c r="I42" s="53" t="s">
        <v>19</v>
      </c>
      <c r="J42" s="53"/>
      <c r="K42" s="53"/>
      <c r="L42" s="53"/>
      <c r="M42" s="53"/>
      <c r="N42" s="53"/>
      <c r="O42" s="53"/>
      <c r="P42" s="1"/>
      <c r="Q42" s="1"/>
      <c r="R42" s="47"/>
    </row>
    <row r="43" spans="8:18">
      <c r="H43" s="46"/>
      <c r="I43" s="53"/>
      <c r="J43" s="53"/>
      <c r="K43" s="53"/>
      <c r="L43" s="53"/>
      <c r="M43" s="53"/>
      <c r="N43" s="53"/>
      <c r="O43" s="53"/>
      <c r="P43" s="1"/>
      <c r="Q43" s="1"/>
      <c r="R43" s="47"/>
    </row>
    <row r="44" spans="8:18">
      <c r="H44" s="46"/>
      <c r="I44" s="54"/>
      <c r="J44" s="54"/>
      <c r="K44" s="54"/>
      <c r="L44" s="54"/>
      <c r="M44" s="54"/>
      <c r="N44" s="54"/>
      <c r="O44" s="54"/>
      <c r="P44" s="1"/>
      <c r="Q44" s="1"/>
      <c r="R44" s="47"/>
    </row>
    <row r="45" spans="8:18">
      <c r="H45" s="46"/>
      <c r="I45" s="1" t="s">
        <v>7</v>
      </c>
      <c r="J45" s="1" t="s">
        <v>7</v>
      </c>
      <c r="K45" s="1" t="s">
        <v>7</v>
      </c>
      <c r="L45" s="49" t="s">
        <v>8</v>
      </c>
      <c r="M45" s="49"/>
      <c r="N45" s="49" t="s">
        <v>9</v>
      </c>
      <c r="O45" s="1"/>
      <c r="P45" s="1"/>
      <c r="Q45" s="1"/>
      <c r="R45" s="47"/>
    </row>
    <row r="46" spans="8:18">
      <c r="H46" s="46"/>
      <c r="I46" s="1"/>
      <c r="J46" s="1"/>
      <c r="K46" s="1"/>
      <c r="L46" s="1"/>
      <c r="M46" s="1"/>
      <c r="N46" s="1"/>
      <c r="O46" s="1"/>
      <c r="P46" s="1"/>
      <c r="Q46" s="1"/>
      <c r="R46" s="47"/>
    </row>
    <row r="47" spans="8:18" ht="15.75" thickBot="1">
      <c r="H47" s="50"/>
      <c r="I47" s="51"/>
      <c r="J47" s="51"/>
      <c r="K47" s="51"/>
      <c r="L47" s="51"/>
      <c r="M47" s="51"/>
      <c r="N47" s="51"/>
      <c r="O47" s="51"/>
      <c r="P47" s="51"/>
      <c r="Q47" s="51"/>
      <c r="R47" s="52"/>
    </row>
    <row r="76" spans="3:3">
      <c r="C76" t="s">
        <v>13</v>
      </c>
    </row>
    <row r="86" spans="2:12">
      <c r="C86" t="s">
        <v>20</v>
      </c>
      <c r="J86" t="s">
        <v>66</v>
      </c>
      <c r="K86" t="s">
        <v>67</v>
      </c>
      <c r="L86">
        <v>2.2999999999999998</v>
      </c>
    </row>
    <row r="87" spans="2:12">
      <c r="D87" t="s">
        <v>16</v>
      </c>
      <c r="F87" t="s">
        <v>17</v>
      </c>
      <c r="K87" t="s">
        <v>68</v>
      </c>
      <c r="L87">
        <v>2.2999999999999998</v>
      </c>
    </row>
    <row r="88" spans="2:12">
      <c r="D88" t="s">
        <v>14</v>
      </c>
      <c r="F88" t="s">
        <v>15</v>
      </c>
      <c r="H88" t="s">
        <v>8</v>
      </c>
    </row>
    <row r="89" spans="2:12">
      <c r="C89" t="s">
        <v>18</v>
      </c>
      <c r="D89" s="4">
        <f>ROUND(+H89/1.18,2)</f>
        <v>1.95</v>
      </c>
      <c r="E89" s="4"/>
      <c r="F89" s="4">
        <f>ROUND(D89*18%,2)</f>
        <v>0.35</v>
      </c>
      <c r="H89">
        <v>2.2999999999999998</v>
      </c>
    </row>
    <row r="90" spans="2:12">
      <c r="K90" t="s">
        <v>67</v>
      </c>
      <c r="L90">
        <f>+L92/1.18</f>
        <v>1.9491525423728813</v>
      </c>
    </row>
    <row r="91" spans="2:12">
      <c r="K91" t="s">
        <v>69</v>
      </c>
      <c r="L91">
        <f>+L90*18%</f>
        <v>0.35084745762711861</v>
      </c>
    </row>
    <row r="92" spans="2:12">
      <c r="K92" t="s">
        <v>68</v>
      </c>
      <c r="L92">
        <v>2.2999999999999998</v>
      </c>
    </row>
    <row r="94" spans="2:12">
      <c r="B94" t="s">
        <v>21</v>
      </c>
    </row>
    <row r="207" spans="9:12">
      <c r="I207">
        <v>2</v>
      </c>
      <c r="J207">
        <v>8</v>
      </c>
      <c r="L207">
        <f>+J207*I207</f>
        <v>16</v>
      </c>
    </row>
    <row r="208" spans="9:12">
      <c r="I208">
        <v>10</v>
      </c>
      <c r="J208">
        <v>10</v>
      </c>
      <c r="L208">
        <f>+J208*I208</f>
        <v>100</v>
      </c>
    </row>
    <row r="209" spans="11:12">
      <c r="K209">
        <f>+I208+I207</f>
        <v>12</v>
      </c>
      <c r="L209">
        <f>+L208+L207</f>
        <v>116</v>
      </c>
    </row>
    <row r="210" spans="11:12">
      <c r="K210" s="4">
        <f>+L209/K209</f>
        <v>9.6666666666666661</v>
      </c>
    </row>
  </sheetData>
  <mergeCells count="3">
    <mergeCell ref="I42:O44"/>
    <mergeCell ref="J40:K40"/>
    <mergeCell ref="I39:O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tabSelected="1" topLeftCell="D10" zoomScaleNormal="100" workbookViewId="0">
      <selection activeCell="M17" sqref="M17"/>
    </sheetView>
  </sheetViews>
  <sheetFormatPr baseColWidth="10" defaultRowHeight="15"/>
  <cols>
    <col min="1" max="1" width="5.42578125" customWidth="1"/>
    <col min="2" max="2" width="7.140625" bestFit="1" customWidth="1"/>
    <col min="3" max="3" width="10.28515625" customWidth="1"/>
    <col min="4" max="4" width="10.28515625" bestFit="1" customWidth="1"/>
    <col min="5" max="5" width="33.140625" bestFit="1" customWidth="1"/>
    <col min="6" max="6" width="6.5703125" bestFit="1" customWidth="1"/>
    <col min="7" max="7" width="6.42578125" bestFit="1" customWidth="1"/>
    <col min="8" max="8" width="10" bestFit="1" customWidth="1"/>
    <col min="9" max="9" width="6.5703125" bestFit="1" customWidth="1"/>
    <col min="10" max="10" width="6.42578125" bestFit="1" customWidth="1"/>
    <col min="11" max="11" width="9.85546875" customWidth="1"/>
    <col min="12" max="12" width="6.5703125" bestFit="1" customWidth="1"/>
  </cols>
  <sheetData>
    <row r="1" spans="1:17" ht="15" customHeight="1">
      <c r="A1" s="58" t="s">
        <v>64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ht="1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7" ht="1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7" ht="15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7" ht="1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7">
      <c r="B6" s="38"/>
      <c r="E6" s="37"/>
      <c r="G6" s="59"/>
      <c r="H6" s="59"/>
      <c r="I6" s="59"/>
      <c r="J6" s="59"/>
      <c r="K6" s="59"/>
      <c r="L6" s="59"/>
      <c r="M6" s="59"/>
      <c r="N6" s="59"/>
    </row>
    <row r="7" spans="1:17" ht="23.25">
      <c r="A7" s="57" t="s">
        <v>63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36"/>
      <c r="P7" s="36"/>
      <c r="Q7" s="36"/>
    </row>
    <row r="8" spans="1:17" ht="23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6"/>
      <c r="P8" s="36"/>
      <c r="Q8" s="36"/>
    </row>
    <row r="12" spans="1:17">
      <c r="E12" t="s">
        <v>71</v>
      </c>
    </row>
    <row r="14" spans="1:17" ht="15" customHeight="1">
      <c r="A14" s="69" t="s">
        <v>62</v>
      </c>
      <c r="B14" s="63" t="s">
        <v>61</v>
      </c>
      <c r="C14" s="63" t="s">
        <v>60</v>
      </c>
      <c r="D14" s="63"/>
      <c r="E14" s="63" t="s">
        <v>59</v>
      </c>
      <c r="F14" s="63" t="s">
        <v>58</v>
      </c>
      <c r="G14" s="63"/>
      <c r="H14" s="63"/>
      <c r="I14" s="63" t="s">
        <v>57</v>
      </c>
      <c r="J14" s="63"/>
      <c r="K14" s="63"/>
      <c r="L14" s="63" t="s">
        <v>56</v>
      </c>
      <c r="M14" s="63"/>
      <c r="N14" s="64"/>
    </row>
    <row r="15" spans="1:17" ht="26.25" thickBot="1">
      <c r="A15" s="70"/>
      <c r="B15" s="65"/>
      <c r="C15" s="35" t="s">
        <v>65</v>
      </c>
      <c r="D15" s="35" t="s">
        <v>70</v>
      </c>
      <c r="E15" s="65"/>
      <c r="F15" s="35" t="s">
        <v>55</v>
      </c>
      <c r="G15" s="35" t="s">
        <v>54</v>
      </c>
      <c r="H15" s="35" t="s">
        <v>53</v>
      </c>
      <c r="I15" s="35" t="s">
        <v>55</v>
      </c>
      <c r="J15" s="35" t="s">
        <v>54</v>
      </c>
      <c r="K15" s="35" t="s">
        <v>53</v>
      </c>
      <c r="L15" s="35" t="s">
        <v>55</v>
      </c>
      <c r="M15" s="35" t="s">
        <v>54</v>
      </c>
      <c r="N15" s="34" t="s">
        <v>53</v>
      </c>
      <c r="P15" s="42" t="s">
        <v>72</v>
      </c>
      <c r="Q15" s="42" t="s">
        <v>73</v>
      </c>
    </row>
    <row r="16" spans="1:17" ht="15.75" thickTop="1">
      <c r="A16" s="33">
        <v>1</v>
      </c>
      <c r="B16" s="32">
        <v>39814</v>
      </c>
      <c r="C16" s="31" t="s">
        <v>52</v>
      </c>
      <c r="D16" s="30"/>
      <c r="E16" s="30"/>
      <c r="F16" s="30"/>
      <c r="G16" s="30"/>
      <c r="H16" s="30"/>
      <c r="I16" s="30"/>
      <c r="J16" s="30"/>
      <c r="K16" s="29"/>
      <c r="L16" s="28">
        <v>10</v>
      </c>
      <c r="M16" s="27">
        <v>2.2999999999999998</v>
      </c>
      <c r="N16" s="27">
        <f>L16*M16</f>
        <v>23</v>
      </c>
      <c r="P16">
        <v>10</v>
      </c>
      <c r="Q16">
        <v>10</v>
      </c>
    </row>
    <row r="17" spans="1:18">
      <c r="A17" s="22">
        <v>2</v>
      </c>
      <c r="B17" s="23">
        <v>39814</v>
      </c>
      <c r="C17" s="22" t="s">
        <v>51</v>
      </c>
      <c r="D17" s="22" t="s">
        <v>50</v>
      </c>
      <c r="E17" s="19" t="s">
        <v>49</v>
      </c>
      <c r="F17" s="18">
        <v>30</v>
      </c>
      <c r="G17" s="16">
        <v>3</v>
      </c>
      <c r="H17" s="16">
        <f>+F17*G17</f>
        <v>90</v>
      </c>
      <c r="I17" s="18"/>
      <c r="J17" s="16">
        <f t="shared" ref="J17:J33" si="0">IF(I17&lt;&gt;"",M16,0)</f>
        <v>0</v>
      </c>
      <c r="K17" s="16">
        <f t="shared" ref="K17:K33" si="1">+I17*J17</f>
        <v>0</v>
      </c>
      <c r="L17" s="17">
        <f>IF(AND(F17=0,I17=0),0,IF(F17&lt;&gt;0,L16+F17,L16-I17))</f>
        <v>40</v>
      </c>
      <c r="M17" s="16">
        <f>IF(AND(F17=0,I17=0),0,IF(F17&lt;&gt;"",(N16+H17)/L17,M16))</f>
        <v>2.8250000000000002</v>
      </c>
      <c r="N17" s="16">
        <f>+L17*M17</f>
        <v>113</v>
      </c>
      <c r="O17" s="41"/>
      <c r="P17" s="40">
        <v>10</v>
      </c>
      <c r="Q17" s="40">
        <v>5</v>
      </c>
    </row>
    <row r="18" spans="1:18">
      <c r="A18" s="22">
        <v>3</v>
      </c>
      <c r="B18" s="23">
        <v>39815</v>
      </c>
      <c r="C18" s="22" t="s">
        <v>48</v>
      </c>
      <c r="D18" s="22" t="s">
        <v>47</v>
      </c>
      <c r="E18" s="19" t="s">
        <v>34</v>
      </c>
      <c r="F18" s="18"/>
      <c r="G18" s="16"/>
      <c r="H18" s="16">
        <f>+F18*G18</f>
        <v>0</v>
      </c>
      <c r="I18" s="18"/>
      <c r="J18" s="16">
        <f t="shared" si="0"/>
        <v>0</v>
      </c>
      <c r="K18" s="16">
        <f t="shared" si="1"/>
        <v>0</v>
      </c>
      <c r="L18" s="17">
        <f>IF(AND(F18=0,I18=0),0,IF(F18&lt;&gt;0,L17+F18,L17-I18))</f>
        <v>0</v>
      </c>
      <c r="M18" s="16">
        <f>IF(AND(F18=0,I18=0),0,IF(F18&lt;&gt;"",(N17+H18)/L18,M17))</f>
        <v>0</v>
      </c>
      <c r="N18" s="16">
        <f>+L18*M18</f>
        <v>0</v>
      </c>
      <c r="O18" s="41"/>
      <c r="P18">
        <f>+P17+P16</f>
        <v>20</v>
      </c>
      <c r="Q18">
        <f>+Q17+Q16</f>
        <v>15</v>
      </c>
      <c r="R18">
        <f>+Q18/P18</f>
        <v>0.75</v>
      </c>
    </row>
    <row r="19" spans="1:18">
      <c r="A19" s="22">
        <v>4</v>
      </c>
      <c r="B19" s="23">
        <v>39820</v>
      </c>
      <c r="C19" s="20" t="s">
        <v>30</v>
      </c>
      <c r="D19" s="20" t="s">
        <v>30</v>
      </c>
      <c r="E19" s="19" t="s">
        <v>29</v>
      </c>
      <c r="F19" s="18"/>
      <c r="G19" s="16"/>
      <c r="H19" s="16">
        <f>+F19*G19</f>
        <v>0</v>
      </c>
      <c r="I19" s="18"/>
      <c r="J19" s="16">
        <f>IF(I19&lt;&gt;"",M18,0)</f>
        <v>0</v>
      </c>
      <c r="K19" s="16">
        <f>+I19*J19</f>
        <v>0</v>
      </c>
      <c r="L19" s="17">
        <f>IF(AND(F19=0,I19=0),0,IF(F19&lt;&gt;0,L18+F19,L18-I19))</f>
        <v>0</v>
      </c>
      <c r="M19" s="16">
        <f>IF(AND(F19=0,I19=0),0,IF(F19&lt;&gt;"",(N18+H19)/L19,M18))</f>
        <v>0</v>
      </c>
      <c r="N19" s="16">
        <f t="shared" ref="N19:N33" si="2">+L19*M19</f>
        <v>0</v>
      </c>
      <c r="P19">
        <v>-15</v>
      </c>
    </row>
    <row r="20" spans="1:18">
      <c r="A20" s="22">
        <v>5</v>
      </c>
      <c r="B20" s="23">
        <v>39821</v>
      </c>
      <c r="C20" s="20" t="s">
        <v>30</v>
      </c>
      <c r="D20" s="20" t="s">
        <v>30</v>
      </c>
      <c r="E20" s="19" t="s">
        <v>46</v>
      </c>
      <c r="F20" s="18"/>
      <c r="G20" s="16"/>
      <c r="H20" s="16"/>
      <c r="I20" s="25"/>
      <c r="J20" s="26">
        <f>IF(I20&lt;&gt;"",M19,0)</f>
        <v>0</v>
      </c>
      <c r="K20" s="24">
        <f t="shared" si="1"/>
        <v>0</v>
      </c>
      <c r="L20" s="17">
        <f>IF(AND(F20=0,I20=0),0,IF(F20&lt;&gt;0,L19+F20,L19-I20))</f>
        <v>0</v>
      </c>
      <c r="M20" s="16">
        <f t="shared" ref="M20:M33" si="3">IF(AND(F20=0,I20=0),0,IF(F20&lt;&gt;"",(N19+H20)/L20,M19))</f>
        <v>0</v>
      </c>
      <c r="N20" s="16">
        <f t="shared" si="2"/>
        <v>0</v>
      </c>
    </row>
    <row r="21" spans="1:18">
      <c r="A21" s="22">
        <v>6</v>
      </c>
      <c r="B21" s="23">
        <v>39823</v>
      </c>
      <c r="C21" s="22" t="s">
        <v>45</v>
      </c>
      <c r="D21" s="22" t="s">
        <v>44</v>
      </c>
      <c r="E21" s="19" t="s">
        <v>31</v>
      </c>
      <c r="F21" s="18"/>
      <c r="G21" s="16"/>
      <c r="H21" s="16">
        <f t="shared" ref="H21:H33" si="4">+F21*G21</f>
        <v>0</v>
      </c>
      <c r="I21" s="18"/>
      <c r="J21" s="16">
        <f>IF(I21&lt;&gt;"",M20,0)</f>
        <v>0</v>
      </c>
      <c r="K21" s="16">
        <f t="shared" si="1"/>
        <v>0</v>
      </c>
      <c r="L21" s="17">
        <f t="shared" ref="L21:L33" si="5">IF(AND(F21=0,I21=0),0,IF(F21&lt;&gt;0,L20+F21,L20-I21))</f>
        <v>0</v>
      </c>
      <c r="M21" s="16">
        <f t="shared" si="3"/>
        <v>0</v>
      </c>
      <c r="N21" s="16">
        <f t="shared" si="2"/>
        <v>0</v>
      </c>
    </row>
    <row r="22" spans="1:18">
      <c r="A22" s="22">
        <v>7</v>
      </c>
      <c r="B22" s="23">
        <v>39825</v>
      </c>
      <c r="C22" s="20" t="s">
        <v>30</v>
      </c>
      <c r="D22" s="20" t="s">
        <v>30</v>
      </c>
      <c r="E22" s="19" t="s">
        <v>29</v>
      </c>
      <c r="F22" s="18"/>
      <c r="G22" s="16"/>
      <c r="H22" s="16">
        <f t="shared" si="4"/>
        <v>0</v>
      </c>
      <c r="I22" s="18"/>
      <c r="J22" s="16">
        <f t="shared" si="0"/>
        <v>0</v>
      </c>
      <c r="K22" s="16">
        <f t="shared" si="1"/>
        <v>0</v>
      </c>
      <c r="L22" s="17">
        <f t="shared" si="5"/>
        <v>0</v>
      </c>
      <c r="M22" s="16">
        <f t="shared" si="3"/>
        <v>0</v>
      </c>
      <c r="N22" s="16">
        <f t="shared" si="2"/>
        <v>0</v>
      </c>
    </row>
    <row r="23" spans="1:18">
      <c r="A23" s="22">
        <v>8</v>
      </c>
      <c r="B23" s="23">
        <v>39828</v>
      </c>
      <c r="C23" s="20" t="s">
        <v>30</v>
      </c>
      <c r="D23" s="20" t="s">
        <v>30</v>
      </c>
      <c r="E23" s="19" t="s">
        <v>29</v>
      </c>
      <c r="F23" s="18"/>
      <c r="G23" s="16"/>
      <c r="H23" s="16">
        <f t="shared" si="4"/>
        <v>0</v>
      </c>
      <c r="I23" s="18"/>
      <c r="J23" s="16">
        <f t="shared" si="0"/>
        <v>0</v>
      </c>
      <c r="K23" s="16">
        <f t="shared" si="1"/>
        <v>0</v>
      </c>
      <c r="L23" s="17">
        <f t="shared" si="5"/>
        <v>0</v>
      </c>
      <c r="M23" s="16">
        <f t="shared" si="3"/>
        <v>0</v>
      </c>
      <c r="N23" s="16">
        <f t="shared" si="2"/>
        <v>0</v>
      </c>
    </row>
    <row r="24" spans="1:18">
      <c r="A24" s="22">
        <v>9</v>
      </c>
      <c r="B24" s="23">
        <v>39832</v>
      </c>
      <c r="C24" s="20" t="s">
        <v>30</v>
      </c>
      <c r="D24" s="20" t="s">
        <v>30</v>
      </c>
      <c r="E24" s="19" t="s">
        <v>29</v>
      </c>
      <c r="F24" s="18"/>
      <c r="G24" s="16"/>
      <c r="H24" s="16">
        <f t="shared" si="4"/>
        <v>0</v>
      </c>
      <c r="I24" s="18"/>
      <c r="J24" s="16">
        <f t="shared" si="0"/>
        <v>0</v>
      </c>
      <c r="K24" s="16">
        <f t="shared" si="1"/>
        <v>0</v>
      </c>
      <c r="L24" s="17">
        <f t="shared" si="5"/>
        <v>0</v>
      </c>
      <c r="M24" s="16">
        <f t="shared" si="3"/>
        <v>0</v>
      </c>
      <c r="N24" s="16">
        <f t="shared" si="2"/>
        <v>0</v>
      </c>
    </row>
    <row r="25" spans="1:18">
      <c r="A25" s="22">
        <v>10</v>
      </c>
      <c r="B25" s="23">
        <v>39832</v>
      </c>
      <c r="C25" s="22" t="s">
        <v>42</v>
      </c>
      <c r="D25" s="22" t="s">
        <v>41</v>
      </c>
      <c r="E25" s="19" t="s">
        <v>43</v>
      </c>
      <c r="F25" s="18"/>
      <c r="G25" s="16"/>
      <c r="H25" s="16">
        <f t="shared" si="4"/>
        <v>0</v>
      </c>
      <c r="I25" s="18"/>
      <c r="J25" s="16">
        <f t="shared" si="0"/>
        <v>0</v>
      </c>
      <c r="K25" s="16">
        <f t="shared" si="1"/>
        <v>0</v>
      </c>
      <c r="L25" s="17">
        <f t="shared" si="5"/>
        <v>0</v>
      </c>
      <c r="M25" s="16">
        <f t="shared" si="3"/>
        <v>0</v>
      </c>
      <c r="N25" s="16">
        <f t="shared" si="2"/>
        <v>0</v>
      </c>
    </row>
    <row r="26" spans="1:18">
      <c r="A26" s="22">
        <v>11</v>
      </c>
      <c r="B26" s="23">
        <v>39833</v>
      </c>
      <c r="C26" s="22" t="s">
        <v>42</v>
      </c>
      <c r="D26" s="22" t="s">
        <v>41</v>
      </c>
      <c r="E26" s="19" t="s">
        <v>40</v>
      </c>
      <c r="F26" s="25"/>
      <c r="G26" s="24"/>
      <c r="H26" s="24">
        <f t="shared" si="4"/>
        <v>0</v>
      </c>
      <c r="I26" s="18"/>
      <c r="J26" s="16">
        <f t="shared" si="0"/>
        <v>0</v>
      </c>
      <c r="K26" s="16">
        <f t="shared" si="1"/>
        <v>0</v>
      </c>
      <c r="L26" s="17">
        <f t="shared" si="5"/>
        <v>0</v>
      </c>
      <c r="M26" s="16">
        <f t="shared" si="3"/>
        <v>0</v>
      </c>
      <c r="N26" s="16">
        <f t="shared" si="2"/>
        <v>0</v>
      </c>
    </row>
    <row r="27" spans="1:18">
      <c r="A27" s="22">
        <v>12</v>
      </c>
      <c r="B27" s="23">
        <v>39835</v>
      </c>
      <c r="C27" s="20" t="s">
        <v>30</v>
      </c>
      <c r="D27" s="20" t="s">
        <v>30</v>
      </c>
      <c r="E27" s="19" t="s">
        <v>29</v>
      </c>
      <c r="F27" s="18"/>
      <c r="G27" s="16"/>
      <c r="H27" s="16">
        <f t="shared" si="4"/>
        <v>0</v>
      </c>
      <c r="I27" s="18"/>
      <c r="J27" s="16">
        <f t="shared" si="0"/>
        <v>0</v>
      </c>
      <c r="K27" s="16">
        <f t="shared" si="1"/>
        <v>0</v>
      </c>
      <c r="L27" s="17">
        <f t="shared" si="5"/>
        <v>0</v>
      </c>
      <c r="M27" s="16">
        <f t="shared" si="3"/>
        <v>0</v>
      </c>
      <c r="N27" s="16">
        <f t="shared" si="2"/>
        <v>0</v>
      </c>
    </row>
    <row r="28" spans="1:18">
      <c r="A28" s="22">
        <v>13</v>
      </c>
      <c r="B28" s="23">
        <v>39836</v>
      </c>
      <c r="C28" s="22" t="s">
        <v>39</v>
      </c>
      <c r="D28" s="22" t="s">
        <v>38</v>
      </c>
      <c r="E28" s="19" t="s">
        <v>37</v>
      </c>
      <c r="F28" s="18"/>
      <c r="G28" s="16"/>
      <c r="H28" s="16">
        <f t="shared" si="4"/>
        <v>0</v>
      </c>
      <c r="I28" s="18"/>
      <c r="J28" s="16">
        <f t="shared" si="0"/>
        <v>0</v>
      </c>
      <c r="K28" s="16">
        <f t="shared" si="1"/>
        <v>0</v>
      </c>
      <c r="L28" s="17">
        <f t="shared" si="5"/>
        <v>0</v>
      </c>
      <c r="M28" s="16">
        <f t="shared" si="3"/>
        <v>0</v>
      </c>
      <c r="N28" s="16">
        <f t="shared" si="2"/>
        <v>0</v>
      </c>
    </row>
    <row r="29" spans="1:18">
      <c r="A29" s="22">
        <v>14</v>
      </c>
      <c r="B29" s="23">
        <v>39837</v>
      </c>
      <c r="C29" s="22" t="s">
        <v>36</v>
      </c>
      <c r="D29" s="22" t="s">
        <v>35</v>
      </c>
      <c r="E29" s="19" t="s">
        <v>34</v>
      </c>
      <c r="F29" s="18"/>
      <c r="G29" s="16"/>
      <c r="H29" s="16">
        <f t="shared" si="4"/>
        <v>0</v>
      </c>
      <c r="I29" s="18"/>
      <c r="J29" s="16">
        <f t="shared" si="0"/>
        <v>0</v>
      </c>
      <c r="K29" s="16">
        <f t="shared" si="1"/>
        <v>0</v>
      </c>
      <c r="L29" s="17">
        <f t="shared" si="5"/>
        <v>0</v>
      </c>
      <c r="M29" s="16">
        <f t="shared" si="3"/>
        <v>0</v>
      </c>
      <c r="N29" s="16">
        <f t="shared" si="2"/>
        <v>0</v>
      </c>
    </row>
    <row r="30" spans="1:18">
      <c r="A30" s="22">
        <v>15</v>
      </c>
      <c r="B30" s="21">
        <v>39840</v>
      </c>
      <c r="C30" s="20" t="s">
        <v>30</v>
      </c>
      <c r="D30" s="20" t="s">
        <v>30</v>
      </c>
      <c r="E30" s="19" t="s">
        <v>29</v>
      </c>
      <c r="F30" s="18"/>
      <c r="G30" s="16"/>
      <c r="H30" s="16">
        <f t="shared" si="4"/>
        <v>0</v>
      </c>
      <c r="I30" s="18"/>
      <c r="J30" s="16">
        <f t="shared" si="0"/>
        <v>0</v>
      </c>
      <c r="K30" s="16">
        <f t="shared" si="1"/>
        <v>0</v>
      </c>
      <c r="L30" s="17">
        <f t="shared" si="5"/>
        <v>0</v>
      </c>
      <c r="M30" s="16">
        <f t="shared" si="3"/>
        <v>0</v>
      </c>
      <c r="N30" s="16">
        <f t="shared" si="2"/>
        <v>0</v>
      </c>
    </row>
    <row r="31" spans="1:18">
      <c r="A31" s="22">
        <v>16</v>
      </c>
      <c r="B31" s="21">
        <v>39840</v>
      </c>
      <c r="C31" s="22" t="s">
        <v>33</v>
      </c>
      <c r="D31" s="22" t="s">
        <v>32</v>
      </c>
      <c r="E31" s="19" t="s">
        <v>31</v>
      </c>
      <c r="F31" s="18"/>
      <c r="G31" s="16"/>
      <c r="H31" s="16">
        <f t="shared" si="4"/>
        <v>0</v>
      </c>
      <c r="I31" s="18"/>
      <c r="J31" s="16">
        <f t="shared" si="0"/>
        <v>0</v>
      </c>
      <c r="K31" s="16">
        <f t="shared" si="1"/>
        <v>0</v>
      </c>
      <c r="L31" s="17">
        <f t="shared" si="5"/>
        <v>0</v>
      </c>
      <c r="M31" s="16">
        <f t="shared" si="3"/>
        <v>0</v>
      </c>
      <c r="N31" s="16">
        <f t="shared" si="2"/>
        <v>0</v>
      </c>
    </row>
    <row r="32" spans="1:18">
      <c r="A32" s="22">
        <v>17</v>
      </c>
      <c r="B32" s="21">
        <v>39843</v>
      </c>
      <c r="C32" s="20" t="s">
        <v>30</v>
      </c>
      <c r="D32" s="20" t="s">
        <v>30</v>
      </c>
      <c r="E32" s="19" t="s">
        <v>29</v>
      </c>
      <c r="F32" s="18"/>
      <c r="G32" s="16"/>
      <c r="H32" s="16">
        <f t="shared" si="4"/>
        <v>0</v>
      </c>
      <c r="I32" s="18"/>
      <c r="J32" s="16">
        <f t="shared" si="0"/>
        <v>0</v>
      </c>
      <c r="K32" s="16">
        <f t="shared" si="1"/>
        <v>0</v>
      </c>
      <c r="L32" s="17">
        <f t="shared" si="5"/>
        <v>0</v>
      </c>
      <c r="M32" s="16">
        <f t="shared" si="3"/>
        <v>0</v>
      </c>
      <c r="N32" s="16">
        <f t="shared" si="2"/>
        <v>0</v>
      </c>
    </row>
    <row r="33" spans="1:14">
      <c r="A33" s="22">
        <v>18</v>
      </c>
      <c r="B33" s="21">
        <v>39844</v>
      </c>
      <c r="C33" s="20" t="s">
        <v>30</v>
      </c>
      <c r="D33" s="20" t="s">
        <v>30</v>
      </c>
      <c r="E33" s="19" t="s">
        <v>29</v>
      </c>
      <c r="F33" s="18"/>
      <c r="G33" s="16"/>
      <c r="H33" s="16">
        <f t="shared" si="4"/>
        <v>0</v>
      </c>
      <c r="I33" s="18"/>
      <c r="J33" s="16">
        <f t="shared" si="0"/>
        <v>0</v>
      </c>
      <c r="K33" s="16">
        <f t="shared" si="1"/>
        <v>0</v>
      </c>
      <c r="L33" s="17">
        <f t="shared" si="5"/>
        <v>0</v>
      </c>
      <c r="M33" s="16">
        <f t="shared" si="3"/>
        <v>0</v>
      </c>
      <c r="N33" s="16">
        <f t="shared" si="2"/>
        <v>0</v>
      </c>
    </row>
    <row r="34" spans="1:14" ht="15.75" thickBot="1">
      <c r="G34" s="5"/>
      <c r="H34" s="5"/>
      <c r="J34" s="5"/>
      <c r="K34" s="5"/>
      <c r="M34" s="5"/>
      <c r="N34" s="5"/>
    </row>
    <row r="35" spans="1:14" ht="15.75" thickBot="1">
      <c r="A35" s="66" t="s">
        <v>28</v>
      </c>
      <c r="B35" s="66"/>
      <c r="C35" s="66"/>
      <c r="D35" s="67"/>
      <c r="E35" s="15" t="s">
        <v>27</v>
      </c>
      <c r="F35" s="11">
        <f>SUM(F16:F33)+L16</f>
        <v>40</v>
      </c>
      <c r="G35" s="14"/>
      <c r="H35" s="9">
        <f>SUM(H16:H33)</f>
        <v>90</v>
      </c>
      <c r="I35" s="13">
        <f>SUM(I16:I33)</f>
        <v>0</v>
      </c>
      <c r="J35" s="10"/>
      <c r="K35" s="12">
        <f>SUM(K17:K33)</f>
        <v>0</v>
      </c>
      <c r="L35" s="11">
        <f>+F35-I35</f>
        <v>40</v>
      </c>
      <c r="M35" s="10"/>
      <c r="N35" s="9">
        <f>+N33</f>
        <v>0</v>
      </c>
    </row>
    <row r="36" spans="1:14" ht="15" customHeight="1">
      <c r="A36" s="68" t="s">
        <v>26</v>
      </c>
      <c r="B36" s="68"/>
      <c r="C36" s="68"/>
      <c r="D36" s="8">
        <f>+N16</f>
        <v>23</v>
      </c>
      <c r="N36" s="5"/>
    </row>
    <row r="37" spans="1:14" ht="15" customHeight="1">
      <c r="A37" s="68" t="s">
        <v>25</v>
      </c>
      <c r="B37" s="68"/>
      <c r="C37" s="68"/>
      <c r="D37" s="8">
        <f>+H35</f>
        <v>90</v>
      </c>
    </row>
    <row r="38" spans="1:14" ht="15" customHeight="1">
      <c r="A38" s="68" t="s">
        <v>24</v>
      </c>
      <c r="B38" s="68"/>
      <c r="C38" s="68"/>
      <c r="D38" s="8">
        <f>-N35</f>
        <v>0</v>
      </c>
    </row>
    <row r="39" spans="1:14" ht="15" customHeight="1">
      <c r="A39" s="68" t="s">
        <v>23</v>
      </c>
      <c r="B39" s="68"/>
      <c r="C39" s="68"/>
      <c r="D39" s="7">
        <f>+SUM(D36:D38)</f>
        <v>113</v>
      </c>
      <c r="F39" s="60" t="s">
        <v>22</v>
      </c>
      <c r="G39" s="61"/>
      <c r="H39" s="61"/>
      <c r="I39" s="61"/>
      <c r="J39" s="62"/>
      <c r="K39" s="6">
        <f>+K35-D39</f>
        <v>-113</v>
      </c>
    </row>
    <row r="40" spans="1:14">
      <c r="G40" s="5"/>
    </row>
  </sheetData>
  <mergeCells count="16">
    <mergeCell ref="A7:N7"/>
    <mergeCell ref="A1:N5"/>
    <mergeCell ref="G6:N6"/>
    <mergeCell ref="F39:J39"/>
    <mergeCell ref="F14:H14"/>
    <mergeCell ref="I14:K14"/>
    <mergeCell ref="L14:N14"/>
    <mergeCell ref="B14:B15"/>
    <mergeCell ref="E14:E15"/>
    <mergeCell ref="A35:D35"/>
    <mergeCell ref="A36:C36"/>
    <mergeCell ref="A37:C37"/>
    <mergeCell ref="A38:C38"/>
    <mergeCell ref="A39:C39"/>
    <mergeCell ref="A14:A15"/>
    <mergeCell ref="C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Metodo Promedio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 Jimenez Torero</cp:lastModifiedBy>
  <dcterms:created xsi:type="dcterms:W3CDTF">2024-01-15T03:48:15Z</dcterms:created>
  <dcterms:modified xsi:type="dcterms:W3CDTF">2024-02-11T17:54:07Z</dcterms:modified>
</cp:coreProperties>
</file>