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firstSheet="4" activeTab="7"/>
  </bookViews>
  <sheets>
    <sheet name="Deposits" sheetId="5" r:id="rId1"/>
    <sheet name="Daybook 21-22" sheetId="1" r:id="rId2"/>
    <sheet name="2022FamilyMeet" sheetId="6" r:id="rId3"/>
    <sheet name="Daybook 22-23" sheetId="10" r:id="rId4"/>
    <sheet name="2023 Pongal" sheetId="8" r:id="rId5"/>
    <sheet name="2023 Medical Camp" sheetId="9" r:id="rId6"/>
    <sheet name="Daybook 23-24" sheetId="11" r:id="rId7"/>
    <sheet name="Daybook 24-25" sheetId="17" r:id="rId8"/>
    <sheet name="23-24 Breakdown" sheetId="15" r:id="rId9"/>
    <sheet name="Income Stmt" sheetId="2" r:id="rId10"/>
    <sheet name="2023FamilyMeet" sheetId="13" r:id="rId11"/>
    <sheet name="2024FamilyMeet" sheetId="18" r:id="rId12"/>
    <sheet name="2025 Pongalfest" sheetId="19" r:id="rId13"/>
    <sheet name="Family_Meet_YOY" sheetId="14" r:id="rId14"/>
    <sheet name="2024 PongalFest" sheetId="16" r:id="rId15"/>
  </sheets>
  <definedNames>
    <definedName name="_xlnm._FilterDatabase" localSheetId="6" hidden="1">'Daybook 23-24'!$A$1:$O$130</definedName>
    <definedName name="_xlnm._FilterDatabase" localSheetId="7" hidden="1">'Daybook 24-25'!$A$1:$P$117</definedName>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C50" i="19" l="1"/>
  <c r="C44" i="19"/>
  <c r="F43" i="19" l="1"/>
  <c r="D155" i="17"/>
  <c r="G151" i="17"/>
  <c r="I142" i="17"/>
  <c r="I141" i="17"/>
  <c r="I140" i="17"/>
  <c r="I139" i="17"/>
  <c r="I138" i="17" l="1"/>
  <c r="I137" i="17"/>
  <c r="J161" i="17" l="1"/>
  <c r="J160" i="17"/>
  <c r="J156" i="17"/>
  <c r="J152" i="17"/>
  <c r="M129" i="17"/>
  <c r="M128" i="17"/>
  <c r="C54" i="19"/>
  <c r="C53" i="19"/>
  <c r="D51" i="19"/>
  <c r="C56" i="19"/>
  <c r="C7" i="19" l="1"/>
  <c r="D44" i="19" l="1"/>
  <c r="D46" i="19" s="1"/>
  <c r="I152" i="17" l="1"/>
  <c r="E37" i="18"/>
  <c r="E36" i="18"/>
  <c r="E35" i="18"/>
  <c r="F32" i="18"/>
  <c r="E32" i="18"/>
  <c r="D32" i="18"/>
  <c r="G152" i="17"/>
  <c r="D27" i="17"/>
  <c r="G160" i="17" l="1"/>
  <c r="L153" i="17" l="1"/>
  <c r="I157" i="17" l="1"/>
  <c r="G155" i="17"/>
  <c r="M85" i="17" l="1"/>
  <c r="M86" i="17" s="1"/>
  <c r="M87" i="17" s="1"/>
  <c r="M88" i="17" s="1"/>
  <c r="M89" i="17" s="1"/>
  <c r="M90" i="17" l="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118" i="17" s="1"/>
  <c r="M119" i="17" s="1"/>
  <c r="M120" i="17" s="1"/>
  <c r="M121" i="17" s="1"/>
  <c r="M122" i="17" s="1"/>
  <c r="M123" i="17" s="1"/>
  <c r="M124" i="17" s="1"/>
  <c r="M125" i="17" s="1"/>
  <c r="M126" i="17" s="1"/>
  <c r="M127" i="17" s="1"/>
  <c r="M130" i="17" s="1"/>
  <c r="M131" i="17" s="1"/>
  <c r="M132" i="17" s="1"/>
  <c r="M133" i="17" s="1"/>
  <c r="M134" i="17" s="1"/>
  <c r="M135" i="17" s="1"/>
  <c r="M136" i="17" s="1"/>
  <c r="M6" i="17"/>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I154" i="17" l="1"/>
  <c r="I161" i="17" s="1"/>
  <c r="L6" i="11" l="1"/>
  <c r="L7" i="11" s="1"/>
  <c r="L8" i="11" s="1"/>
  <c r="L9" i="11" s="1"/>
  <c r="L10" i="11" s="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L62" i="11" s="1"/>
  <c r="L63" i="11" s="1"/>
  <c r="L64" i="11" s="1"/>
  <c r="L65" i="11" s="1"/>
  <c r="L66" i="11" s="1"/>
  <c r="L67" i="11" s="1"/>
  <c r="L68" i="11" s="1"/>
  <c r="L69" i="11" s="1"/>
  <c r="L70" i="11" s="1"/>
  <c r="L71" i="11" s="1"/>
  <c r="L72" i="11" s="1"/>
  <c r="L73" i="11" s="1"/>
  <c r="L74" i="11" s="1"/>
  <c r="L75" i="11" s="1"/>
  <c r="L76" i="11" s="1"/>
  <c r="L77" i="11" s="1"/>
  <c r="L78" i="11" s="1"/>
  <c r="L79" i="11" s="1"/>
  <c r="L80" i="11" s="1"/>
  <c r="L81" i="11" s="1"/>
  <c r="L82" i="11" s="1"/>
  <c r="L83" i="11" s="1"/>
  <c r="L84" i="11" s="1"/>
  <c r="L85" i="11" s="1"/>
  <c r="L86" i="11" s="1"/>
  <c r="L87" i="11" s="1"/>
  <c r="L88" i="11" s="1"/>
  <c r="L89" i="11" s="1"/>
  <c r="L90" i="11" s="1"/>
  <c r="L91" i="11" s="1"/>
  <c r="L92" i="11" s="1"/>
  <c r="L93" i="11" s="1"/>
  <c r="L94" i="11" s="1"/>
  <c r="L95" i="11" s="1"/>
  <c r="L96" i="11" s="1"/>
  <c r="L97" i="11" s="1"/>
  <c r="L98" i="11" s="1"/>
  <c r="L99" i="11" s="1"/>
  <c r="L100" i="11" s="1"/>
  <c r="L101" i="11" s="1"/>
  <c r="L102" i="11" s="1"/>
  <c r="L103" i="11" s="1"/>
  <c r="L104" i="11" s="1"/>
  <c r="L105" i="11" s="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L125" i="11" s="1"/>
  <c r="L126" i="11" s="1"/>
  <c r="L127" i="11" s="1"/>
  <c r="L128" i="11" s="1"/>
  <c r="L129" i="11" s="1"/>
  <c r="L130" i="11" s="1"/>
  <c r="D153" i="17" l="1"/>
  <c r="G153" i="17" s="1"/>
  <c r="G161" i="17" s="1"/>
  <c r="I6" i="17" l="1"/>
  <c r="I7" i="17" l="1"/>
  <c r="I8" i="17" s="1"/>
  <c r="I9" i="17" s="1"/>
  <c r="I10" i="17" s="1"/>
  <c r="I11" i="17" s="1"/>
  <c r="I12" i="17" s="1"/>
  <c r="I13" i="17" s="1"/>
  <c r="I14" i="17" s="1"/>
  <c r="I15" i="17" s="1"/>
  <c r="I16" i="17" l="1"/>
  <c r="I163" i="17"/>
  <c r="I17" i="17" l="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F156" i="15"/>
  <c r="E92" i="15"/>
  <c r="E64" i="15"/>
  <c r="I89" i="17" l="1"/>
  <c r="F92" i="15"/>
  <c r="I90" i="17" l="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D52" i="16"/>
  <c r="I150" i="11"/>
  <c r="I148" i="11"/>
  <c r="I145" i="11"/>
  <c r="I144" i="11"/>
  <c r="A7" i="1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H152" i="11"/>
  <c r="F152" i="11"/>
  <c r="F80" i="15"/>
  <c r="F81" i="15" s="1"/>
  <c r="F93" i="15"/>
  <c r="F135" i="15"/>
  <c r="E135" i="15"/>
  <c r="F136" i="15" s="1"/>
  <c r="I120" i="17" l="1"/>
  <c r="I121" i="17" s="1"/>
  <c r="I122" i="17" s="1"/>
  <c r="I123" i="17" s="1"/>
  <c r="I124" i="17" s="1"/>
  <c r="H154" i="11"/>
  <c r="E115" i="15"/>
  <c r="F106" i="15"/>
  <c r="I129" i="17" l="1"/>
  <c r="I130" i="17" s="1"/>
  <c r="I131" i="17" s="1"/>
  <c r="I132" i="17" s="1"/>
  <c r="I133" i="17" s="1"/>
  <c r="I134" i="17" s="1"/>
  <c r="I135" i="17" s="1"/>
  <c r="I136" i="17" s="1"/>
  <c r="I125" i="17"/>
  <c r="I126" i="17" s="1"/>
  <c r="I127" i="17" s="1"/>
  <c r="C30" i="13"/>
  <c r="E80" i="15"/>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O118" i="11"/>
  <c r="O117" i="11"/>
  <c r="O116" i="11"/>
  <c r="O115" i="11"/>
  <c r="O114" i="11"/>
  <c r="O113" i="11"/>
  <c r="O112" i="11"/>
  <c r="O111" i="11"/>
  <c r="O110" i="11"/>
  <c r="O109" i="11"/>
  <c r="O108" i="11"/>
  <c r="O107" i="11"/>
  <c r="O105" i="11"/>
  <c r="O104" i="11"/>
  <c r="O103" i="11"/>
  <c r="O102" i="11"/>
  <c r="O101" i="11"/>
  <c r="O100" i="11"/>
  <c r="O99"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D49" i="16" l="1"/>
  <c r="D51" i="16"/>
  <c r="D36" i="16"/>
  <c r="D40" i="16" s="1"/>
  <c r="E7" i="16"/>
  <c r="E36" i="16" s="1"/>
  <c r="E40" i="16" s="1"/>
  <c r="L112" i="10" l="1"/>
  <c r="D9" i="14" l="1"/>
  <c r="D18" i="14" s="1"/>
  <c r="E9" i="14"/>
  <c r="E18" i="14" s="1"/>
  <c r="C27" i="13" l="1"/>
  <c r="C18" i="13" l="1"/>
  <c r="H42" i="5" l="1"/>
  <c r="H41" i="5"/>
  <c r="H40" i="5"/>
  <c r="H39" i="5"/>
  <c r="H38" i="5"/>
  <c r="F110" i="10"/>
  <c r="F111" i="10" l="1"/>
  <c r="H35" i="5"/>
  <c r="J124" i="10"/>
  <c r="J123" i="10"/>
  <c r="H104" i="1"/>
  <c r="H103" i="1"/>
  <c r="H6" i="11" l="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H83" i="11" s="1"/>
  <c r="C10" i="6"/>
  <c r="H85" i="11" l="1"/>
  <c r="H86" i="11" s="1"/>
  <c r="H87" i="11" s="1"/>
  <c r="H88" i="11" s="1"/>
  <c r="H89" i="11" s="1"/>
  <c r="H90" i="11" s="1"/>
  <c r="H91" i="11" s="1"/>
  <c r="H92" i="11" s="1"/>
  <c r="H93" i="11" s="1"/>
  <c r="H94"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8" i="11" s="1"/>
  <c r="C9" i="2"/>
  <c r="H119" i="11" l="1"/>
  <c r="H120" i="11" s="1"/>
  <c r="H121" i="11" s="1"/>
  <c r="H122" i="11" s="1"/>
  <c r="H123" i="11" s="1"/>
  <c r="H124" i="11" s="1"/>
  <c r="H125" i="11" s="1"/>
  <c r="H126" i="11" s="1"/>
  <c r="C19" i="2"/>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4.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<sst xmlns="http://schemas.openxmlformats.org/spreadsheetml/2006/main" count="2557" uniqueCount="1263">
  <si>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</si>
  <si>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</si>
  <si>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</si>
  <si>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</si>
  <si>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</si>
  <si>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</si>
  <si>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</si>
  <si>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</si>
  <si>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</si>
  <si>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</si>
  <si>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</si>
  <si>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</si>
  <si>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</si>
  <si>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</si>
  <si>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</si>
  <si>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</si>
  <si>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</si>
  <si>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</si>
  <si>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</si>
  <si>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</si>
  <si>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</si>
  <si>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</si>
  <si>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</si>
  <si>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</si>
  <si>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</si>
  <si>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</si>
  <si>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</si>
  <si>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</si>
  <si>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</si>
  <si>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</si>
  <si>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</si>
  <si>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</si>
  <si>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</si>
  <si>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</si>
  <si>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</si>
  <si>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</si>
  <si>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</si>
  <si>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</si>
  <si>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</si>
  <si>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</si>
  <si>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</si>
  <si>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</si>
  <si>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</si>
  <si>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</si>
  <si>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</si>
  <si>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</si>
  <si>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</si>
  <si>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</si>
  <si>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</si>
  <si>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</si>
  <si>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</si>
  <si>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</si>
  <si>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</si>
  <si>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</si>
  <si>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</si>
  <si>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</si>
  <si>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</si>
  <si>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</si>
  <si>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</si>
  <si>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</si>
  <si>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</si>
  <si>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</si>
  <si>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</si>
  <si>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</si>
  <si>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</si>
  <si>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</si>
  <si>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</si>
  <si>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</si>
  <si>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</si>
  <si>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</si>
  <si>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</si>
  <si>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</si>
  <si>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</si>
  <si>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</si>
  <si>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</si>
  <si>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</si>
  <si>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</si>
  <si>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</si>
  <si>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</si>
  <si>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</si>
  <si>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</si>
  <si>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</si>
  <si>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</si>
  <si>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</si>
  <si>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</si>
  <si>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</si>
  <si>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</si>
  <si>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</si>
  <si>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</si>
  <si>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</si>
  <si>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</si>
  <si>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</si>
  <si>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</si>
  <si>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</si>
  <si>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</si>
  <si>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</si>
  <si>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</si>
  <si>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</si>
  <si>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</si>
  <si>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</si>
  <si>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</si>
  <si>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</si>
  <si>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</si>
  <si>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</si>
  <si>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</si>
  <si>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</si>
  <si>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</si>
  <si>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</si>
  <si>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</si>
  <si>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</si>
  <si>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</si>
  <si>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</si>
  <si>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</si>
  <si>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</si>
  <si>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</si>
  <si>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</si>
  <si>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</si>
  <si>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</si>
  <si>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</si>
  <si>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</si>
  <si>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</si>
  <si>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</si>
  <si>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</si>
  <si>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</si>
  <si>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</si>
  <si>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</si>
  <si>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</si>
  <si>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</si>
  <si>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</si>
  <si>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</si>
  <si>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</si>
  <si>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</si>
  <si>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</si>
  <si>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</si>
  <si>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</si>
  <si>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</si>
  <si>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</si>
  <si>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</si>
  <si>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</si>
  <si>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</si>
  <si>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</si>
  <si>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</si>
  <si>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</si>
  <si>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</si>
  <si>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</si>
  <si>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</si>
  <si>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</si>
  <si>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</si>
  <si>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</si>
  <si>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</si>
  <si>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</si>
  <si>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</si>
  <si>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</si>
  <si>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</si>
  <si>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</si>
  <si>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</si>
  <si>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</si>
  <si>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</si>
  <si>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</si>
  <si>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</si>
  <si>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</si>
  <si>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</si>
  <si>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</si>
  <si>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</si>
  <si>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</si>
  <si>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</si>
  <si>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</si>
  <si>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</si>
  <si>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</si>
  <si>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</si>
  <si>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</si>
  <si>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</si>
  <si>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</si>
  <si>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</si>
  <si>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</si>
  <si>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</si>
  <si>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</si>
  <si>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</si>
  <si>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</si>
  <si>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</si>
  <si>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</si>
  <si>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</si>
  <si>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</si>
  <si>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</si>
  <si>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</si>
  <si>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</si>
  <si>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</si>
  <si>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</si>
  <si>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</si>
  <si>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</si>
  <si>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</si>
  <si>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</si>
  <si>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</si>
  <si>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</si>
  <si>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</si>
  <si>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</si>
  <si>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</si>
  <si>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</si>
  <si>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</si>
  <si>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</si>
  <si>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</si>
  <si>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</si>
  <si>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</si>
  <si>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</si>
  <si>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</si>
  <si>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</si>
  <si>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</si>
  <si>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</si>
  <si>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</si>
  <si>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</si>
  <si>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</si>
  <si>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</si>
  <si>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</si>
  <si>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</si>
  <si>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</si>
  <si>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</si>
  <si>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</si>
  <si>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</si>
  <si>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</si>
  <si>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</si>
  <si>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</si>
  <si>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</si>
  <si>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</si>
  <si>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</si>
  <si>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</si>
  <si>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</si>
  <si>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</si>
  <si>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</si>
  <si>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</si>
  <si>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</si>
  <si>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</si>
  <si>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</si>
  <si>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</si>
  <si>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</si>
  <si>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</si>
  <si>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</si>
  <si>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</si>
  <si>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</si>
  <si>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</si>
  <si>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</si>
  <si>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</si>
  <si>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</si>
  <si>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</si>
  <si>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</si>
  <si>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</si>
  <si>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</si>
  <si>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</si>
  <si>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</si>
  <si>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</si>
  <si>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</si>
  <si>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</si>
  <si>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</si>
  <si>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</si>
  <si>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</si>
  <si>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</si>
  <si>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</si>
  <si>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</si>
  <si>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</si>
  <si>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</si>
  <si>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</si>
  <si>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</si>
  <si>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</si>
  <si>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</si>
  <si>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</si>
  <si>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</si>
  <si>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</si>
  <si>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</si>
  <si>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</si>
  <si>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</si>
  <si>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</si>
  <si>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</si>
  <si>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</si>
  <si>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</si>
  <si>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</si>
  <si>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</si>
  <si>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</si>
  <si>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</si>
  <si>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</si>
  <si>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</si>
  <si>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</si>
  <si>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</si>
  <si>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</si>
  <si>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</si>
  <si>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</si>
  <si>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</si>
  <si>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</si>
  <si>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</si>
  <si>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</si>
  <si>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</si>
  <si>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</si>
  <si>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</si>
  <si>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</si>
  <si>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</si>
  <si>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</si>
  <si>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</si>
  <si>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</si>
  <si>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</si>
  <si>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</si>
  <si>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</si>
  <si>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</si>
  <si>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</si>
  <si>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</si>
  <si>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</si>
  <si>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</si>
  <si>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</si>
  <si>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</si>
  <si>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</si>
  <si>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</si>
  <si>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</si>
  <si>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</si>
  <si>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</si>
  <si>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</si>
  <si>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</si>
  <si>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</si>
  <si>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</si>
  <si>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</si>
  <si>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</si>
  <si>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</si>
  <si>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</si>
  <si>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</si>
  <si>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</si>
  <si>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</si>
  <si>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</si>
  <si>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</si>
  <si>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</si>
  <si>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</si>
  <si>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</si>
  <si>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</si>
  <si>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</si>
  <si>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</si>
  <si>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</si>
  <si>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</si>
  <si>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</si>
  <si>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</si>
  <si>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</si>
  <si>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</si>
  <si>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</si>
  <si>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</si>
  <si>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</si>
  <si>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</si>
  <si>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</si>
  <si>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</si>
  <si>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</si>
  <si>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</si>
  <si>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</si>
  <si>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</si>
  <si>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</si>
  <si>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</si>
  <si>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</si>
  <si>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</si>
  <si>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</si>
  <si>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</si>
  <si>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</si>
  <si>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</si>
  <si>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</si>
  <si>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</si>
  <si>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</si>
  <si>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</si>
  <si>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</si>
  <si>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</si>
  <si>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</si>
  <si>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</si>
  <si>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</si>
  <si>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</si>
  <si>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</si>
  <si>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</si>
  <si>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</si>
  <si>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</si>
  <si>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</si>
  <si>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</si>
  <si>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</si>
  <si>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</si>
  <si>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</si>
  <si>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</si>
  <si>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</si>
  <si>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</si>
  <si>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</si>
  <si>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</si>
  <si>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</si>
  <si>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</si>
  <si>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</si>
  <si>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</si>
  <si>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</si>
  <si>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</si>
  <si>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</si>
  <si>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</si>
  <si>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</si>
  <si>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</si>
  <si>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</si>
  <si>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</si>
  <si>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</si>
  <si>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</si>
  <si>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</si>
  <si>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</si>
  <si>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</si>
  <si>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</si>
  <si>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</si>
  <si>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</si>
  <si>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</si>
  <si>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</si>
  <si>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</si>
  <si>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</si>
  <si>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</si>
  <si>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</si>
  <si>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</si>
  <si>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</si>
  <si>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</si>
  <si>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</si>
  <si>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</si>
  <si>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</si>
  <si>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</si>
  <si>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</si>
  <si>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</si>
  <si>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</si>
  <si>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</si>
  <si>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</si>
  <si>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</si>
  <si>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</si>
  <si>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</si>
  <si>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</si>
  <si>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</si>
  <si>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</si>
  <si>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</si>
  <si>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</si>
  <si>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</si>
  <si>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</si>
  <si>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</si>
  <si>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</si>
  <si>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</si>
  <si>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</si>
  <si>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</si>
  <si>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</si>
  <si>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</si>
  <si>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</si>
  <si>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</si>
  <si>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</si>
  <si>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</si>
  <si>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</si>
  <si>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</si>
  <si>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</si>
  <si>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</si>
  <si>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</si>
  <si>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</si>
  <si>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</si>
  <si>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</si>
  <si>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</si>
  <si>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</si>
  <si>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</si>
  <si>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</si>
  <si>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</si>
  <si>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</si>
  <si>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</si>
  <si>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</si>
  <si>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</si>
  <si>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</si>
  <si>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</si>
  <si>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</si>
  <si>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</si>
  <si>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</si>
  <si>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</si>
  <si>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</si>
  <si>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</si>
  <si>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</si>
  <si>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</si>
  <si>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</si>
  <si>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</si>
  <si>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</si>
  <si>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</si>
  <si>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</si>
  <si>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</si>
  <si>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</si>
  <si>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</si>
  <si>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</si>
  <si>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</si>
  <si>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</si>
  <si>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</si>
  <si>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</si>
  <si>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</si>
  <si>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</si>
  <si>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</si>
  <si>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</si>
  <si>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</si>
  <si>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</si>
  <si>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</si>
  <si>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</si>
  <si>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</si>
  <si>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</si>
  <si>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</si>
  <si>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</si>
  <si>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</si>
  <si>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</si>
  <si>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</si>
  <si>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</si>
  <si>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</si>
  <si>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</si>
  <si>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</si>
  <si>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</si>
  <si>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</si>
  <si>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</si>
  <si>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</si>
  <si>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</si>
  <si>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</si>
  <si>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</si>
  <si>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</si>
  <si>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</si>
  <si>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</si>
  <si>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</si>
  <si>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</si>
  <si>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</si>
  <si>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</si>
  <si>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</si>
  <si>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</si>
  <si>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</si>
  <si>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</si>
  <si>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</si>
  <si>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</si>
  <si>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</si>
  <si>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</si>
  <si>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</si>
  <si>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</si>
  <si>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</si>
  <si>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</si>
  <si>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</si>
  <si>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</si>
  <si>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</si>
  <si>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</si>
  <si>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</si>
  <si>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</si>
  <si>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</si>
  <si>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</si>
  <si>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</si>
  <si>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</si>
  <si>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</si>
  <si>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</si>
  <si>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</si>
  <si>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</si>
  <si>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</si>
  <si>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</si>
  <si>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</si>
  <si>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</si>
  <si>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</si>
  <si>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</si>
  <si>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</si>
  <si>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</si>
  <si>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</si>
  <si>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</si>
  <si>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</si>
  <si>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</si>
  <si>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</si>
  <si>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</si>
  <si>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</si>
  <si>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</si>
  <si>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</si>
  <si>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</si>
  <si>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</si>
  <si>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</si>
  <si>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</si>
  <si>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</si>
  <si>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</si>
  <si>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</si>
  <si>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</si>
  <si>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</si>
  <si>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</si>
  <si>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</si>
  <si>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</si>
  <si>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</si>
  <si>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</si>
  <si>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</si>
  <si>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</si>
  <si>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</si>
  <si>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</si>
  <si>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</si>
  <si>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</si>
  <si>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</si>
  <si>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</si>
  <si>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</si>
  <si>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</si>
  <si>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</si>
  <si>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</si>
  <si>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</si>
  <si>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</si>
  <si>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</si>
  <si>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</si>
  <si>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</si>
  <si>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</si>
  <si>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</si>
  <si>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</si>
  <si>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</si>
  <si>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</si>
  <si>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</si>
  <si>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</si>
  <si>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</si>
  <si>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</si>
  <si>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</si>
  <si>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</si>
  <si>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</si>
  <si>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</si>
  <si>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</si>
  <si>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</si>
  <si>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</si>
  <si>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</si>
  <si>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</si>
  <si>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</si>
  <si>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</si>
  <si>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</si>
  <si>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</si>
  <si>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</si>
  <si>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</si>
  <si>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</si>
  <si>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</si>
  <si>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</si>
  <si>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</si>
  <si>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</si>
  <si>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</si>
  <si>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</si>
  <si>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</si>
  <si>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</si>
  <si>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</si>
  <si>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</si>
  <si>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</si>
  <si>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</si>
  <si>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</si>
  <si>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</si>
  <si>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</si>
  <si>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</si>
  <si>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</si>
  <si>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</si>
  <si>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</si>
  <si>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</si>
  <si>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</si>
  <si>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</si>
  <si>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</si>
  <si>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</si>
  <si>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</si>
  <si>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</si>
  <si>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</si>
  <si>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</si>
  <si>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</si>
  <si>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</si>
  <si>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</si>
  <si>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</si>
  <si>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</si>
  <si>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</si>
  <si>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</si>
  <si>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</si>
  <si>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</si>
  <si>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</si>
  <si>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</si>
  <si>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</si>
  <si>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</si>
  <si>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</si>
  <si>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</si>
  <si>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</si>
  <si>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</si>
  <si>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</si>
  <si>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</si>
  <si>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</si>
  <si>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</si>
  <si>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</si>
  <si>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</si>
  <si>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</si>
  <si>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</si>
  <si>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</si>
  <si>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</si>
  <si>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</si>
  <si>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</si>
  <si>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</si>
  <si>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</si>
  <si>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</si>
  <si>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</si>
  <si>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</si>
  <si>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</si>
  <si>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</si>
  <si>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</si>
  <si>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</si>
  <si>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</si>
  <si>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</si>
  <si>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</si>
  <si>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</si>
  <si>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</si>
  <si>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</si>
  <si>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</si>
  <si>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</si>
  <si>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</si>
  <si>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</si>
  <si>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</si>
  <si>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</si>
  <si>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</si>
  <si>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Jain Apartments
2nd Main Road</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</si>
  <si>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</si>
  <si>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</si>
  <si>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</si>
  <si>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</si>
  <si>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</si>
  <si>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</si>
  <si>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</si>
  <si>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</si>
  <si>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</si>
  <si>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</si>
  <si>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</si>
  <si>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</si>
  <si>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</si>
  <si>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</si>
  <si>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</si>
  <si>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</si>
  <si>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</si>
  <si>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</si>
  <si>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</si>
  <si>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</si>
  <si>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</si>
  <si>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</si>
  <si>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</si>
  <si>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</si>
  <si>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</si>
  <si>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</si>
  <si>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</si>
  <si>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</si>
  <si>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</si>
  <si>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</si>
  <si>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</si>
  <si>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</si>
  <si>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</si>
  <si>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</si>
  <si>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</si>
  <si>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</si>
  <si>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</si>
  <si>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</si>
  <si>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</si>
  <si>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</si>
  <si>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</si>
  <si>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</si>
  <si>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</si>
  <si>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</si>
  <si>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</si>
  <si>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</si>
  <si>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</si>
  <si>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</si>
  <si>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</si>
  <si>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</si>
  <si>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</si>
  <si>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</si>
  <si>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</si>
  <si>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</si>
  <si>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</si>
  <si>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</si>
  <si>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</si>
  <si>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</si>
  <si>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</si>
  <si>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</si>
  <si>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</si>
  <si>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</si>
  <si>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</si>
  <si>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</si>
  <si>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</si>
  <si>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</si>
  <si>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</si>
  <si>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</si>
  <si>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</si>
  <si>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</si>
  <si>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</si>
  <si>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</si>
  <si>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</si>
  <si>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</si>
  <si>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</si>
  <si>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</si>
  <si>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</si>
  <si>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</si>
  <si>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</si>
  <si>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</si>
  <si>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</si>
  <si>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</si>
  <si>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</si>
  <si>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</si>
  <si>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</si>
  <si>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</si>
  <si>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</si>
  <si>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</si>
  <si>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</si>
  <si>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</si>
  <si>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</si>
  <si>
    <t xml:space="preserve">IMPS/P2A/336311939512/XXXXXXXXXX0026/Invoice659
Rs.3080 transferred from A/c ...9066 to:IMPS/P2A/3363119. Total Bal:Rs.147854.52CR. Avlbl Amt:Rs.147860.42(29-12-2023 11:12:15) - Bank of Baroda
Vijay Sir's residence </t>
  </si>
  <si>
    <t>UPI/400228086684/14:13:14/UPI/9940013927@payt
Rs.2500 Credited to A/c ...9066 thru UPI/400228086684 by 9940013927_payt. - Bank of Baroda</t>
  </si>
  <si>
    <t xml:space="preserve">UPI/400394686599/13:19:13/UPI/9840093232@ybl/Paym
</t>
  </si>
  <si>
    <t xml:space="preserve">IMPS/P2A/401315605147/BHOOPATHYSURESH/OthersfromB
</t>
  </si>
  <si>
    <t xml:space="preserve">Bhoopathy Suresh </t>
  </si>
  <si>
    <t>B. Suresh
1st Main Road</t>
  </si>
  <si>
    <t>UPI/401714297647/14:04:57/UPI/valluru@upi/Ruthvik
Donation for Pongal fest
Rs.15000 Credited to A/c ...9066 thru UPI/401714297647 by valluru_upi. Total Bal:Rs.170354.52CR. Avlbl Amt:Rs.170354.52(17-01-2024 14:04:57) - Bank of Baroda</t>
  </si>
  <si>
    <t>Rs.2500 Credited to A/c ...9066 thru NEFT UTR P018240294625069 by DEVIPRASAD MARI. Total Bal:Rs.172854.52CR. Avlbl Amt:Rs.172854.52(18-01-2024 11:37:46) - Bank of Baroda</t>
  </si>
  <si>
    <t>Mrs Vijayachandrika
7, 3rd Main Road</t>
  </si>
  <si>
    <t xml:space="preserve">Cash provided by Mr Allauddin, Jt. Secretary </t>
  </si>
  <si>
    <t>Cash provided by Mr Sridharan, President</t>
  </si>
  <si>
    <t>Cash provided by Mr Renganathan, V. President</t>
  </si>
  <si>
    <t>Total advance amount in preparation for Pongalfest</t>
  </si>
  <si>
    <t>Expenses details for Pongalfest</t>
  </si>
  <si>
    <t>Stage decoration, Podium, Banana tree, Mugappu pandhal, Sugarcane, Speaker boxes, Microphone, Table, Chairs and their transportation charges</t>
  </si>
  <si>
    <t>Momento and printing</t>
  </si>
  <si>
    <t>Shalvai</t>
  </si>
  <si>
    <t>Vehicle charges for VIP Chair (both ways)</t>
  </si>
  <si>
    <t>Pot (Panai for uriadi)</t>
  </si>
  <si>
    <t>Water bottles</t>
  </si>
  <si>
    <t>Glucose</t>
  </si>
  <si>
    <t>Sugarcanes</t>
  </si>
  <si>
    <t>Tharai Thappatai</t>
  </si>
  <si>
    <t xml:space="preserve">Paid by Sridharan Sir </t>
  </si>
  <si>
    <t>Water Cans</t>
  </si>
  <si>
    <t>Paper tumblers</t>
  </si>
  <si>
    <t>1 packet</t>
  </si>
  <si>
    <t>Water Can holder bowl</t>
  </si>
  <si>
    <t>Corporation Tips</t>
  </si>
  <si>
    <t>Audio guys tips</t>
  </si>
  <si>
    <t>Photography Charges</t>
  </si>
  <si>
    <t>Stall Charges</t>
  </si>
  <si>
    <t>Tea and biscuits</t>
  </si>
  <si>
    <t>Prizes for games (Tray, bommai, bubble shooters)</t>
  </si>
  <si>
    <t>VIP Chairs, Carpets, Sidewall</t>
  </si>
  <si>
    <t>Invitation Printing Charges</t>
  </si>
  <si>
    <t>Dairy Stickers</t>
  </si>
  <si>
    <t>Visiting Card Printing</t>
  </si>
  <si>
    <t>Certificates</t>
  </si>
  <si>
    <t>Totals</t>
  </si>
  <si>
    <t>Details</t>
  </si>
  <si>
    <t>Quantity</t>
  </si>
  <si>
    <t>Expenses</t>
  </si>
  <si>
    <t>Advance Cash provided</t>
  </si>
  <si>
    <t>Balance Cash Available with Rajesh K, Treasurer</t>
  </si>
  <si>
    <t>Balanced</t>
  </si>
  <si>
    <t>Donations received for Pongalfest</t>
  </si>
  <si>
    <t xml:space="preserve">Direct deposit to SCRA Account </t>
  </si>
  <si>
    <t>Mr Ravindra Reddy, 1st Cross Street</t>
  </si>
  <si>
    <t>Mr Saravanan, Kandan Metals, Seethamma Road</t>
  </si>
  <si>
    <t>Mrs Chitralekha Rengabashyam, 3rd Main Road</t>
  </si>
  <si>
    <t>Mr S Sankaran (Auditor, SCRA), 3rd Main Road</t>
  </si>
  <si>
    <t>Total Donations receiveed</t>
  </si>
  <si>
    <t>Amount spent</t>
  </si>
  <si>
    <t>Actual amount spent from SCRA account outside donation</t>
  </si>
  <si>
    <t>Remarks/Comments</t>
  </si>
  <si>
    <t>Van Charges for Tharai thappatai (colony rounds)</t>
  </si>
  <si>
    <t xml:space="preserve">Mr Sridharan President </t>
  </si>
  <si>
    <t>Adjustable against 26000 paid in cash</t>
  </si>
  <si>
    <t>Ravi and Ms Priya</t>
  </si>
  <si>
    <t>Rs.5000 Credited to A/c ...9066 thru NEFT UTR N018242841220057 by SATHYA PRIYA RA. (19-01-2024 03:31:25) - Bank of Baroda
Pongalfest Sponsorship</t>
  </si>
  <si>
    <t>Sathya Priya, Ravichandran</t>
  </si>
  <si>
    <t>Mr Ravi and Mrs Priya , 2nd cross street</t>
  </si>
  <si>
    <t>BY INST 683624 : MICR CLG (CTS)
Indian Bank, Prakasam St, T Nagar Chq 13/1/24 
Pontalfest Sponsorship</t>
  </si>
  <si>
    <t xml:space="preserve">BY INST 683614 : MICR CLG (CTS)
Indian Bank, Prakasam St, T Nagar Chq 13/1/24 </t>
  </si>
  <si>
    <t>IMPS/P2A/402409830310/XXXXXXXXXX7050/AgainstPongalfest - Transferred to Abdul Allauddin, Jt Sec, for his cash spent for Pongalfest</t>
  </si>
  <si>
    <t>Abdul Allauddin</t>
  </si>
  <si>
    <t>CHARGES FOR - Bank Charges</t>
  </si>
  <si>
    <t>Cash deposit</t>
  </si>
  <si>
    <t>Cash Deposited by Rajesh K - Balance amount from Pongal fest - refer to 2024 Pongalfest Tab</t>
  </si>
  <si>
    <t xml:space="preserve">Saravanan, Kandan Metals
Seethamma Road
</t>
  </si>
  <si>
    <t>Cash donated by Saravanan, Kandan Metals, Seethamma Colony for Pongal fest celebrations</t>
  </si>
  <si>
    <t>Saravanan, Kandan Metals</t>
  </si>
  <si>
    <t>S Sankaran, Auditor SCRA
3rd Cross Street</t>
  </si>
  <si>
    <t>BY INST 48255 : MICR CLG (CTS)
Donation for Pongalfest</t>
  </si>
  <si>
    <t>75240100009066:Int.Pd:01-11-2023 to 31-01-2024
Bank Interest</t>
  </si>
  <si>
    <t>SMS Charges for DEC 23</t>
  </si>
  <si>
    <t xml:space="preserve">Bank SMS Charges </t>
  </si>
  <si>
    <t>IMPS/P2A/404317496468/XXXXXXXXXX0026/Invoice665</t>
  </si>
  <si>
    <t>CHARGES FOR  - Bank Charges</t>
  </si>
  <si>
    <t>IMPS/P2A/404317090955/XXXXXXXXXX0026/Invoice662</t>
  </si>
  <si>
    <t>Bank charges</t>
  </si>
  <si>
    <t>Payment to PM Digital</t>
  </si>
  <si>
    <t>IMPS/P2A/404406496533/XXXXXXXXXX7909/NewsLetter20
For Newsletter printing</t>
  </si>
  <si>
    <t>BY INST 1097 : MICR CLG (CTS)
Donation for News Letter
HDFC Cheque 1297 dated 8/2/24 Deposited by M Renganathan</t>
  </si>
  <si>
    <t>M Aravindan</t>
  </si>
  <si>
    <t>Cash given to M Aravindan, a volunteer student employed by SCRA office to distribute letters to and collect information from residents of our colony</t>
  </si>
  <si>
    <t>Category</t>
  </si>
  <si>
    <t>Type</t>
  </si>
  <si>
    <t>BY INST 421 : MICR CLG (CTS) by way of Donation
News Letter</t>
  </si>
  <si>
    <t>News Letter</t>
  </si>
  <si>
    <t>Rs.3000 Credited to A/c ...9066 thru NEFT UTR N182232526075087 by M HARISH. (01-07-2023 13:16:58) - Bank of Baroda
Donation for News Letter</t>
  </si>
  <si>
    <t>Family Gettogether</t>
  </si>
  <si>
    <t xml:space="preserve">Paid via cheque - </t>
  </si>
  <si>
    <t>UnKnown</t>
  </si>
  <si>
    <t>Pongalfest</t>
  </si>
  <si>
    <t>Payment</t>
  </si>
  <si>
    <t>Miscellaneous</t>
  </si>
  <si>
    <t>M Renganathan (Vice President)</t>
  </si>
  <si>
    <t>A Sridharan Chettiyar President)</t>
  </si>
  <si>
    <t>IMPS/P2A/405013145694/XXXXXXXXXX0454/PongalfestSp
Amount transferred to Mr Renganathan (VP, SCRA) towards money spent by him for Pongalfest. Please refer to 2024 Pongalfest tab</t>
  </si>
  <si>
    <t>Subscriptions</t>
  </si>
  <si>
    <t xml:space="preserve">Subscriptions Total </t>
  </si>
  <si>
    <t>Please refer to 2023 Family meet tab</t>
  </si>
  <si>
    <t>Family Meet total</t>
  </si>
  <si>
    <t>Paid online (Renga Sir)</t>
  </si>
  <si>
    <t xml:space="preserve">Cash spending </t>
  </si>
  <si>
    <t>Donations</t>
  </si>
  <si>
    <t>Spendings</t>
  </si>
  <si>
    <t>News Letter total</t>
  </si>
  <si>
    <t xml:space="preserve">2024 Pongalfest details : 3 of the office bearers as mentioned below provided an advance amount to work with </t>
  </si>
  <si>
    <t>Transferred to Allauddin later from SCRA bank account</t>
  </si>
  <si>
    <t>Rs 6000 transferred.  he has offered 20K as donation</t>
  </si>
  <si>
    <t>Transferred from SCRA account to Mr Renganathan</t>
  </si>
  <si>
    <t>Amount was deposited in SCRA account</t>
  </si>
  <si>
    <t>Deposited and collected</t>
  </si>
  <si>
    <t>Bank interest total</t>
  </si>
  <si>
    <t>Sridharan Chettiyar (President)</t>
  </si>
  <si>
    <t>Pongalfest expenses</t>
  </si>
  <si>
    <r>
      <t xml:space="preserve">Cash advance provided by the president for pongalfest expenses. </t>
    </r>
    <r>
      <rPr>
        <sz val="11"/>
        <color rgb="FFFF0000"/>
        <rFont val="Calibri"/>
        <family val="2"/>
      </rPr>
      <t>Please 2024 Pongalfest tab for more details.</t>
    </r>
  </si>
  <si>
    <r>
      <t xml:space="preserve">Cash advance provided by the v. president for pongalfest expenses. </t>
    </r>
    <r>
      <rPr>
        <sz val="11"/>
        <color rgb="FFFF0000"/>
        <rFont val="Calibri"/>
        <family val="2"/>
      </rPr>
      <t>Please 2024 Pongalfest tab for more details.</t>
    </r>
  </si>
  <si>
    <r>
      <t xml:space="preserve">Cash advance provided by the Jt. Secretary for pongalfest expenses. </t>
    </r>
    <r>
      <rPr>
        <sz val="11"/>
        <color rgb="FFFF0000"/>
        <rFont val="Calibri"/>
        <family val="2"/>
      </rPr>
      <t>Please 2024 Pongalfest tab for more details.</t>
    </r>
  </si>
  <si>
    <r>
      <t>Rs9620/- excess amount is available after the expenses (26K + 28K + 50K - 94380). This amount was later deposited as cash into the bank account.</t>
    </r>
    <r>
      <rPr>
        <sz val="11"/>
        <color rgb="FFFF0000"/>
        <rFont val="Calibri"/>
        <family val="2"/>
      </rPr>
      <t xml:space="preserve"> Please 2024 Pongalfest tab for more details.</t>
    </r>
  </si>
  <si>
    <t>IMPS/P2A/405013637645/XXXXXXXXXX9004/PongalfestSp
Amount transferred to MR A Sridharan (President, SCRA) towards money spent by him for Pongalfest. Please refer to 2024 Pongalfest tab. He donated Rs20000/- for pongalfest</t>
  </si>
  <si>
    <t>Receipt</t>
  </si>
  <si>
    <t xml:space="preserve">Pongalfest </t>
  </si>
  <si>
    <t>Pongalfest 2024 celebration (See Pongalfest Tab for more details)</t>
  </si>
  <si>
    <t>Newsletter Printing</t>
  </si>
  <si>
    <t xml:space="preserve">Receipt </t>
  </si>
  <si>
    <t>Excess spent</t>
  </si>
  <si>
    <t>Spent</t>
  </si>
  <si>
    <t>Total spent</t>
  </si>
  <si>
    <t>Cash deposit by Rajesh K</t>
  </si>
  <si>
    <t>Excess cash from pongalfest advance</t>
  </si>
  <si>
    <t>Miscellaneous expenses</t>
  </si>
  <si>
    <t>To understand this section, please refer to the following tabs</t>
  </si>
  <si>
    <t>1. Daybook 23-24 ( This tab)</t>
  </si>
  <si>
    <t>2. 23-24 Breakdown</t>
  </si>
  <si>
    <t>3. 2024 Pongalfest</t>
  </si>
  <si>
    <t>4. 2023 Family meet</t>
  </si>
  <si>
    <t>Summary Information 2023-2024</t>
  </si>
  <si>
    <t>Expense</t>
  </si>
  <si>
    <t>Family gettogether</t>
  </si>
  <si>
    <t>News Letter Printing</t>
  </si>
  <si>
    <t>Nethaji Systems (CC TV)</t>
  </si>
  <si>
    <t>Pongalfest 2024</t>
  </si>
  <si>
    <t xml:space="preserve">Miscellaneous </t>
  </si>
  <si>
    <t>Excess spending over income</t>
  </si>
  <si>
    <t xml:space="preserve">Note : Income from deposits are not included in this </t>
  </si>
  <si>
    <t>P Mukundan</t>
  </si>
  <si>
    <t>5/2 3rd Main Road</t>
  </si>
  <si>
    <t>Please see 2024 Pongalfest tab)</t>
  </si>
  <si>
    <t>Breakdown of 2023-2024 SCRA Daybook Sheet</t>
  </si>
  <si>
    <t xml:space="preserve">Excess amount deposited back in the bank </t>
  </si>
  <si>
    <t>NEFT-INDBN20026123919-KKN ENERGY PRIVATE LIMITED
Rs.6000 Credited to A/c ...9066 thru NEFT UTR INDBN20026123919 by KKN ENERGY PRIV. Total Bal:Rs.120409.33CR. Avlbl Amt:Rs.120409.33(20-02-2024 20:33:49) - Bank of Baroda</t>
  </si>
  <si>
    <t>KKN Energy Private Limited</t>
  </si>
  <si>
    <t xml:space="preserve">KKN Energy </t>
  </si>
  <si>
    <t>KKN Energy</t>
  </si>
  <si>
    <t>Harish Mahendar
3rd Main Road</t>
  </si>
  <si>
    <t>Rs.3000 Credited to A/c ...9066 thru NEFT UTR N058242902604401 by M HARISH. Total Bal:Rs.123409.33CR. Avlbl Amt:Rs.123409.33(27-02-2024 11:02:54) - Bank of Baroda
Donation for News Letter</t>
  </si>
  <si>
    <t>SMS Charges for Jan 24</t>
  </si>
  <si>
    <t>Unidentified</t>
  </si>
  <si>
    <t>Rs.1500 Credited to A/c ...9066 thru UPI/445963482229 by mahesh.shankar9. Total Bal:Rs.127408.39CR. Avlbl Amt:Rs.127408.39(02-04-2024 08:58:45) - Bank of Baroda</t>
  </si>
  <si>
    <t>Rs.1500 Credited to A/c ...9066 thru UPI/409328326818 by rengamuthu62_ok. Total Bal:Rs.131408.39CR. Avlbl Amt:Rs.128908.39(02-04-2024 09:14:46) - Bank of Baroda</t>
  </si>
  <si>
    <t>Rs.2500 Credited to A/c ...9066 thru UPI/409459035195 by geethapriyasaka. Total Bal:Rs.133908.39CR. Avlbl Amt:Rs.133908.39(03-04-2024 14:45:16) - Bank of Baroda</t>
  </si>
  <si>
    <t>18 Seethamma Road</t>
  </si>
  <si>
    <t>Rs.1500 Credited to A/c ...9066 thru NEFT UTR N094242967961835 by P RAVI KUMAR. Total Bal:Rs.135408.39CR. Avlbl Amt:Rs.135408.39(03-04-2024 16:45:12) - Bank of Baroda</t>
  </si>
  <si>
    <t>P Ravi Kumar</t>
  </si>
  <si>
    <t>IMPS/P2A/409606527650/XXXXXXXXXX0026/inv1203</t>
  </si>
  <si>
    <t>For above transaction</t>
  </si>
  <si>
    <t>Rs.5000 Credited to A/c ...9066 thru NEFT UTR CIUBH24097057968 by Mr  NARAYANASWA. Total Bal:Rs.126183.49CR. Avlbl Amt:Rs.126183.49(06-04-2024 18:44:14) - Bank of Baroda</t>
  </si>
  <si>
    <t>Rs.2512 Credited to A/c ...9066 thru NEFT UTR N098242976885338 by R SUNDAR. Total Bal:Rs.128695.49CR. Avlbl Amt:Rs.128695.49(07-04-2024 16:04:56) - Bank of Baroda</t>
  </si>
  <si>
    <t>13 Seethamma road</t>
  </si>
  <si>
    <t>A Sridharan</t>
  </si>
  <si>
    <t>Rs.1500 Credited to A/c ...9066 from:MBK/409801827100. Total Bal:Rs.137695.49CR. Avlbl Amt:Rs.137695.49(07-04-2024 19:04:33) - Bank of Baroda (Manokarans)</t>
  </si>
  <si>
    <t>Rs.7500 Credited to A/c ...9066 from:MBK/409800439195. Total Bal:Rs.136195.49CR. Avlbl Amt:Rs.136195.49(07-04-2024 16:36:31) - Bank of Baroda (13 Seethamma Road)</t>
  </si>
  <si>
    <t>Rs.2500 Credited to A/c ...9066 thru NEFT UTR 001349772686 by JAGANNADHAM CHE. Total Bal:Rs.140195.49CR. Avlbl Amt:Rs.140195.49(07-04-2024 20:32:45) - Bank of Baroda</t>
  </si>
  <si>
    <t>from Kaushik Apartments 44/50 Seethammal Road on behalf of (1) Sri ESL Narasimhan (2) Smt Hema Parthasarthy (3) Suresh Krishnaswamy (4) Sri D Rajagopalan</t>
  </si>
  <si>
    <t>Rs.7500 Credited to A/c ...9066 thru IMPS/409909380501 by SURESHKRISHNASW. Total Bal:Rs.147695.49CR. Avlbl Amt:Rs.147695.49(08-04-2024 09:20:31) - Bank of Baroda</t>
  </si>
  <si>
    <t>UPI/409328372517/09:15:50/UPI/rengamuthu62@okhdfc</t>
  </si>
  <si>
    <t>Rs.2500 Credited to A/c ...9066 thru NEFT UTR N099242977599733 by SAROJINI R. Total Bal:Rs.150195.49CR. Avlbl Amt:Rs.150195.49(08-04-2024 12:12:57) - Bank of Baroda</t>
  </si>
  <si>
    <t>UPI/446516156816/13:45:07/UPI/9940013927@paytm/Su</t>
  </si>
  <si>
    <t>Rs.2500 Credited to A/c ...9066 thru UPI/409993348241 by sathishkumar342. Total Bal:Rs.157695.49CR. Avlbl Amt:Rs.155195.49(08-04-2024 14:03:52) - Bank of Baroda</t>
  </si>
  <si>
    <t>Rs.2500 Credited to A/c ...9066 thru NEFT UTR N099242977963202 by JONAH STEPHEN J. Total Bal:Rs.157695.49CR. Avlbl Amt:Rs.157695.49(08-04-2024 14:04:44) - Bank of Baroda</t>
  </si>
  <si>
    <t>NEFT-IDIBH24100150655-Rajammal Kasturirangan</t>
  </si>
  <si>
    <t>Crescent street</t>
  </si>
  <si>
    <t>Dr Guruswamy Manokaran</t>
  </si>
  <si>
    <t>Vijay (Marris)</t>
  </si>
  <si>
    <t xml:space="preserve">
2nd Cross Street</t>
  </si>
  <si>
    <t>IMPS/P2A/410514811015/SUNDARARAJANR/IMPSCNB919940</t>
  </si>
  <si>
    <t>Rs.7500 Credited to A/c ...9066 thru NEFT UTR KKBKH24114844562 by RAJIV  R. Total Bal:Rs.170195.49CR. Avlbl Amt:Rs.170195.49(23-04-2024 17:13:50) - Bank of Baroda</t>
  </si>
  <si>
    <t>46/49 SEETHAMMAL ROAD</t>
  </si>
  <si>
    <t>Casa Grande Apartment
3rd Main Road</t>
  </si>
  <si>
    <t>Rs.2500 deposited in cash to A/c ...9066. Total Bal:Rs.172695.49CR. Avlbl Amt:Rs.172695.49(24-04-2024 11:11:51) - Bank of Baroda</t>
  </si>
  <si>
    <t xml:space="preserve">
Manolaya Apartments,
7/8, First cross street</t>
  </si>
  <si>
    <t>R Doraiswamy</t>
  </si>
  <si>
    <t>Rs.7500 Credited to A/c ...9066 thru NEFT UTR N120243007526935 by H PANDIAN. Total Bal:Rs.185195.49CR. Avlbl Amt:Rs.185195.49(29-04-2024 11:05:24) - Bank of Baroda</t>
  </si>
  <si>
    <t>75240100009066:Int.Pd:01-02-2024 to 30-04-2024</t>
  </si>
  <si>
    <t>Bank  interest</t>
  </si>
  <si>
    <t>Bank interest</t>
  </si>
  <si>
    <t>Cornerstone Apartment 
(Individual Flat)
24/57 Seethamma Road</t>
  </si>
  <si>
    <t>NEFT-N122243013888493-KRISHNAMURTI RAGHAVENDRA RAO
Rs.1500 Credited to A/c ...9066 thru NEFT UTR N122243013888493 by KRISHNAMURTI RA. Total Bal:Rs.187661.49CR. Avlbl Amt:Rs.187661.49(01-05-2024 16:18:57) - Bank of Baroda</t>
  </si>
  <si>
    <t xml:space="preserve">R Krishnamurthy Rao </t>
  </si>
  <si>
    <t>NEFT-HS92412342211715-BALAKRISHNANJANAKIRAMAN
Rs.1500 Credited to A/c ...9066 thru NEFT UTR HS92412342211715 by BALAKRISHNANJAN. Total Bal:Rs.189161.49CR. Avlbl Amt:Rs.189161.49(02-05-2024 16:19:57) - Bank of Baroda</t>
  </si>
  <si>
    <t>UPI/412430918867/11:53:27/UPI/ramansrinivasan.54-
Rs.2500 Credited to A/c ...9066 thru UPI/412430918867 by ramansrinivasan. Total Bal:Rs.191661.49CR. Avlbl Amt:Rs.191661.49(03-05-2024 11:53:27) - Bank of Baroda</t>
  </si>
  <si>
    <t>Rs.5000 Credited to A/c ...9066 thru IMPS/411611365873 by RDORAISWAMYDSUB. Total Bal:Rs.177695.49CR. Avlbl Amt:Rs.177695.49(25-04-2024 11:08:54) - Bank of Baroda
Payment for Doraiswamy and Sai Subramaniam</t>
  </si>
  <si>
    <t xml:space="preserve">P Karthikesan </t>
  </si>
  <si>
    <t>Rs.2500 Credited to A/c ...9066 thru UPI/412508374725 by valluru_upi. Total Bal:Rs.194161.49CR. Avlbl Amt:Rs.194161.49(04-05-2024 08:06:35) - Bank of Baroda</t>
  </si>
  <si>
    <t>Feb 24 SMS Charges</t>
  </si>
  <si>
    <t>Sankarram</t>
  </si>
  <si>
    <t>MM Dental 
3rd Main Road</t>
  </si>
  <si>
    <t>Auditor
3rd Main Road</t>
  </si>
  <si>
    <t>BY INST 868963 : MICR CLG (CTS) Subscription</t>
  </si>
  <si>
    <t>UPI/413717254056/10:00:07/UPI/9940013927@paytm/Su</t>
  </si>
  <si>
    <t>Kousthubam Apartment</t>
  </si>
  <si>
    <t>SMS Charges for MAR 24</t>
  </si>
  <si>
    <t>UPI/414374453851/18:47:25/UPI/9790963327@pz/remar</t>
  </si>
  <si>
    <t>Uma Vijayaraghavan</t>
  </si>
  <si>
    <t>9/5 Asther Apartment
3rd Cross Street
Individual Apartment</t>
  </si>
  <si>
    <t>BY INST 669 : MICR CLG (CTS) For News Letter of Last year 2023-24</t>
  </si>
  <si>
    <t>Sir Kousthubham, 54 Seethamma Road, Flat B1 and A2 paid. Fy 24-25. Pl 
M.C Srikanth
Seethamma Road</t>
  </si>
  <si>
    <t>SMS Charges for APR 24</t>
  </si>
  <si>
    <t>IMPS/P2A/417115905581/XXXXXXXXXX0026/Invoice1253</t>
  </si>
  <si>
    <t>Payment for Nethaji systems</t>
  </si>
  <si>
    <t>SMS Charges for MAY 24</t>
  </si>
  <si>
    <t>IMPS/P2A/418713539270/SRINATHM/ForalakanandaICI91</t>
  </si>
  <si>
    <t xml:space="preserve">Street </t>
  </si>
  <si>
    <t>3rd Cross</t>
  </si>
  <si>
    <t>2nd Cross</t>
  </si>
  <si>
    <t>1st Cross</t>
  </si>
  <si>
    <t>1st Main</t>
  </si>
  <si>
    <t>3rd Main</t>
  </si>
  <si>
    <t>2nd Main</t>
  </si>
  <si>
    <t>Cash Balance</t>
  </si>
  <si>
    <t>IMPS/P2A/419812332395/RSURYANARAYANAN/LakshmiApts
Rs.10000 Credited to A/c ...9066 thru IMPS/419812332395 by RSURYANARAYANAN. Total Bal:Rs.218726.4CR. Avlbl Amt:Rs.218726.4(16-07-2024 12:12:11) - Bank of Baroda</t>
  </si>
  <si>
    <t>EBANK:WIB/1411768387/RAJAMSUBBARAYAN  SCRA</t>
  </si>
  <si>
    <t>IMPS/P2A/420112504582/XXXXXXXXXX0026/AMCNethaji24 (AMC)</t>
  </si>
  <si>
    <t>75240100009066:Int.Pd:01-05-2024 to 31-07-2024</t>
  </si>
  <si>
    <t>Deviprasad Marimuthu</t>
  </si>
  <si>
    <t>NEFT-P240240347006739-DEVIPRASAD MARIMUTHU</t>
  </si>
  <si>
    <t>IMPS/P2A/424114661423/ZULAIKAA    395/NAUOB919176
Rs.2500 Credited to A/c ...9066 thru IMPS/424114661423 by ZULAIKAA    395. Total Bal:Rs.164583.55CR. Avlbl Amt:Rs.164583.55(28-08-2024 14:58:41) - Bank of Baroda</t>
  </si>
  <si>
    <t>Zulaika</t>
  </si>
  <si>
    <t>Allauddin
3rd Cross Street</t>
  </si>
  <si>
    <t>BY INST 559105 : MICR CLG (CTS) Canara Bank Check dated 19/7/24</t>
  </si>
  <si>
    <t>2/8, 1st Cross Street</t>
  </si>
  <si>
    <t>BY INST 417892 : MICR CLG (CTS) Indian Bank Check dated 19/7/24</t>
  </si>
  <si>
    <t>Sadakathullah</t>
  </si>
  <si>
    <t>IMPS from Ac X4373 for Rs.3,000.00 with Ref 424406759130 dt 31.08.24 to SEETHA Ac X9066 with BARB0VJABHI sent from YONO. If not done by you fwd this SMS to 9223008333 or call 1800111109 
IMPS/P2A/424406759130/FawazSadhak/nullSBA91638510 (for years 23-24 and 24-25)</t>
  </si>
  <si>
    <t>Rajam Subbarayan</t>
  </si>
  <si>
    <t>NEFT-HS92424455519270-SARAVANANS
Rs.2500 Credited to A/c ...9066 thru NEFT UTR HS92424455519270 by SARAVANANS. (31-08-2024 12:23:08) - Bank of Baroda</t>
  </si>
  <si>
    <t>old no 9 new no 3  third cross street</t>
  </si>
  <si>
    <t>UPI/424565109516/12:29:14/UPI/9940013927@ptaxis/s
Rs.2500 Credited to A/c ...9066 thru UPI/424565109516 by 9940013927_ptax. (01-09-2024 12:29:13) - Bank of Baroda</t>
  </si>
  <si>
    <t>Ganesh Sivasaravanan</t>
  </si>
  <si>
    <t>3 crescent street</t>
  </si>
  <si>
    <t>5/2, 3rd main road</t>
  </si>
  <si>
    <t>IMPS/P2A/424512287754/THOTTAPPILLILMA/MUKUNDAN23ARs.5000 Credited to A/c ...9066 thru IMPS/424512287754 by THOTTAPPILLILMA. (01-09-2024 12:48:50) - Bank of Baroda
For 23-24 and 24-25</t>
  </si>
  <si>
    <t>NEFT-N245243238455385-R SUNDAR
Rs.2512 Credited to A/c ...9066 thru NEFT UTR N245243238455385 by R SUNDAR. Total Bal:Rs.197595.55CR. Avlbl Amt:Rs.197595.55(01-09-2024 13:35:56) - Bank of Baroda</t>
  </si>
  <si>
    <t xml:space="preserve">NEFT-N245243238563608-M HARISH
Rs.2500 Credited to A/c ...9066 thru NEFT UTR N245243238563608 by M HARISH. Total Bal:Rs.200095.55CR. Avlbl Amt:Rs.200095.55(01-09-2024 16:04:57) - Bank of Baroda
</t>
  </si>
  <si>
    <t>UPI/461171498864/16:12:27/UPI/9940013927@ptaxis/s
Rs.1500 Credited to A/c ...9066 thru UPI/461171498864 by 9940013927_ptax. (01-09-2024 16:12:26) - Bank of Baroda</t>
  </si>
  <si>
    <t>Nirmala Rajasekhar</t>
  </si>
  <si>
    <t>NEFT-N250243250271086-R VELAYUTHAM
Rs.2500 Credited to A/c ...9066 thru NEFT UTR N250243250271086 by R VELAYUTHAM. Total Bal:Rs.204095.55CR. Avlbl Amt:Rs.204095.55(06-09-2024 13:42:07) - Bank of Baroda</t>
  </si>
  <si>
    <t>BY INST 698336 : MICR CLG (CTS)</t>
  </si>
  <si>
    <t>Sharadha Apartments</t>
  </si>
  <si>
    <t>IMPS/P2A/425017325174/LALITHACHANDRAS/19Seethamma
Rs.2500 Credited to A/c ...9066 thru IMPS/425017325174 by LALITHACHANDRAS. Total Bal:Rs.206595.55CR. Avlbl Amt:Rs.206595.55(06-09-2024 17:03:58) - Bank of Baroda</t>
  </si>
  <si>
    <t>Lalitha Chandrasekhar</t>
  </si>
  <si>
    <t>Lalitha &amp; Chandrasekhar TS
19 Seethamma Road</t>
  </si>
  <si>
    <t>Srikanth
Raj Residency
1st Main Road</t>
  </si>
  <si>
    <t>Rs.7500 Credited to A/c ...9066 from:BY RAJ RESIDENCY. Total Bal:Rs.214095.55CR. Avlbl Amt:Rs.214095.55(06-09-2024 17:49:27) - Bank of Baroda</t>
  </si>
  <si>
    <t>Lakshmi Apartment
Lakshmi Apts 37/19 Seethammal road</t>
  </si>
  <si>
    <t xml:space="preserve">Cash Deposit
</t>
  </si>
  <si>
    <t>7, Crescent Street</t>
  </si>
  <si>
    <t>Rs.2500 Credited to A/c ...9066 from:EBANK:WIB/141905. (08-09-2024 19:03:43) - Bank of Baroda
EBANK:WIB/1419059466/Subscription for year 2022 t</t>
  </si>
  <si>
    <t>UPI/461925003971/12:36:10/UPI/9940013927@ptyes/Su
Rs.2500 Credited to A/c ...9066 thru UPI/461925003971 by 9940013927_ptye. (09-09-2024 12:36:10) - Bank of Baroda</t>
  </si>
  <si>
    <t>Summary Information 2024-2025</t>
  </si>
  <si>
    <t xml:space="preserve">Rajesh K </t>
  </si>
  <si>
    <t>Dev Apartments, 18, 3rd Main Road</t>
  </si>
  <si>
    <t>UPI/425511222674/11:14:50/UPI/smtncrc-1@oksbi/Dev</t>
  </si>
  <si>
    <t>UPI/462222451491/08:03:33/UPI/9940013927@ptyes/su</t>
  </si>
  <si>
    <t>B Suresh
1st Main Road</t>
  </si>
  <si>
    <t>UPI/425751782134/12:14:14/UPI/karunakaranjp63@okh</t>
  </si>
  <si>
    <t>J.P. Karunakaran</t>
  </si>
  <si>
    <t>No. 3, F-2, Second Floor, Navin’s May Flower, 4th Cross Street</t>
  </si>
  <si>
    <t>4th Cross</t>
  </si>
  <si>
    <t>IMPS/P2A/425717975830/NRAVICHANDRAN/ravichandranf</t>
  </si>
  <si>
    <t>17/2, first main road</t>
  </si>
  <si>
    <t>4th Cross Street</t>
  </si>
  <si>
    <t>AGM Expense</t>
  </si>
  <si>
    <t>12, Seethamma Road</t>
  </si>
  <si>
    <t>Maragathamani</t>
  </si>
  <si>
    <t>Rs.1500 Credited to A/c ...9066 thru UPI/425897001938 by maragthamanis43. Total Bal:Rs.250595.55CR. Avlbl Amt:Rs.250595.55(14-09-2024 12:16:58) - Bank of Baroda</t>
  </si>
  <si>
    <t>Rs.2500 Credited to A/c ...9066 from:MBK/425973989021. Total Bal:Rs.253095.55CR. Avlbl Amt:Rs.253095.55(15-09-2024 06:38:29) - Bank of Baroda</t>
  </si>
  <si>
    <t>Subbiah  Nagarajan</t>
  </si>
  <si>
    <t>Subbiah Nagarajan
Seethamma Road</t>
  </si>
  <si>
    <t>UPI/426359858382/13:20:32/UPI/9940013927@ptyes/Su
Rs.2500 Credited to A/c ...9066 thru UPI/426359858382 by 9940013927_ptye. Total Bal:Rs.255595.55CR. Avlbl Amt:Rs.255595.55(19-09-2024 13:20:32) - Bank of Baroda</t>
  </si>
  <si>
    <t>For years 23-24 and 24-25
Chq 542 Dt 5/9/24 BOB SIET College</t>
  </si>
  <si>
    <t>Standard Chartered Bank Chq 4 dated 15/9/24</t>
  </si>
  <si>
    <t>V R Mukundan</t>
  </si>
  <si>
    <t>BY INST 712449 : MICR CLG (CTS)
Indian Bank Besant Ngr 712449 dt 13/9/24 for 2 years</t>
  </si>
  <si>
    <t>G Gopalakrishnan
Vasumathi</t>
  </si>
  <si>
    <t>Lakshmi Nilayam
Old 5 New 12 
1st Cross St 90436 31250</t>
  </si>
  <si>
    <t>Punjab Natl Bank Cheque 982312 dt 15/9/24</t>
  </si>
  <si>
    <t>BY INST 701489 : MICR CLG (CTS)
Indian Bank chq dated 9/9/24</t>
  </si>
  <si>
    <t>UPI/427475087634/15:56:13/UPI/smtncrc-1@oksbi/U R</t>
  </si>
  <si>
    <t>20/3 3rd Main Road
MM Dental</t>
  </si>
  <si>
    <t>UPI/427475144368/15:56:53/UPI/smtncrc-1@oksbi/Sun</t>
  </si>
  <si>
    <t>A M Raja</t>
  </si>
  <si>
    <t>SMS Charges for SEP 24</t>
  </si>
  <si>
    <t>BY INST 24 : MICR CLG (CTS)</t>
  </si>
  <si>
    <t>Rs.1000 Credited to A/c ...9066 thru UPI/430363855959 by ramansrinivasan. Total Bal:Rs.280592.48CR. Avlbl Amt:Rs.279592.48(29-10-2024 18:41:29) - Bank of Baroda</t>
  </si>
  <si>
    <t>Urbaser</t>
  </si>
  <si>
    <t xml:space="preserve">M Renganathan </t>
  </si>
  <si>
    <t>Rs.1000 Credited to A/c ...9066 thru UPI/430351098799 by rengamuthu62-1_. Total Bal:Rs.280592.48CR. Avlbl Amt:Rs.280592.48(29-10-2024 19:18:46)</t>
  </si>
  <si>
    <t>75240100009066:Int.Pd:01-08-2024 to 31-10-2024</t>
  </si>
  <si>
    <t>SMS Charges for OCT 24</t>
  </si>
  <si>
    <t>Cheque deposited by Mr Karthikesan (*)</t>
  </si>
  <si>
    <t>Sarojini Rajasekhar</t>
  </si>
  <si>
    <t>Donated by Mrs Sarojini Rajashekar</t>
  </si>
  <si>
    <t>Donated by Mr Karthikesan</t>
  </si>
  <si>
    <t>Donation to Urbaser</t>
  </si>
  <si>
    <t>Rs1600 out of Rs3600 (Sweets purchased by Mr Karthikesan)</t>
  </si>
  <si>
    <t>President Seethamma Road</t>
  </si>
  <si>
    <t>Charges for above transfer</t>
  </si>
  <si>
    <t>Advance Amount Paid to Maris Hotel for Dec 2024 Family Gettogether</t>
  </si>
  <si>
    <t>NEFT-N338243431860544-P RAVI KUMAR
Already Paid but this one is for next year - 2025-2026</t>
  </si>
  <si>
    <t>UPI/093114630996/09:31:22/UPI/valluru@upi/SCRA Su</t>
  </si>
  <si>
    <t>Subscription info</t>
  </si>
  <si>
    <t>21-22</t>
  </si>
  <si>
    <t>22-23</t>
  </si>
  <si>
    <t>23-24</t>
  </si>
  <si>
    <t>24-25</t>
  </si>
  <si>
    <t>UPI/434777202958/19:48:38/UPI/9940013927@ptsbi/Su</t>
  </si>
  <si>
    <t>Crescent street
9940013927</t>
  </si>
  <si>
    <t>Rs.7500 Credited to A/c ...9066 thru NEFT UTR IN4ON24121301DX9 by SUBBIAH NAGARAJ. Total Bal:Rs.292658.44CR. Avlbl Amt:Rs.292658.44(13-12-2024 13:36:29) - Bank of Baroda</t>
  </si>
  <si>
    <t>Rs.5000 Credited to A/c ...9066 thru UPI/434873644326 by rengamuthu62-1_. Total Bal:Rs.297658.44CR. Avlbl Amt:Rs.297658.44(13-12-2024 22:40:30) - Bank of Baroda</t>
  </si>
  <si>
    <t>Second Cross Street</t>
  </si>
  <si>
    <t>Rs.1500 Credited to A/c ...9066 thru NEFT UTR N349243455553603 by NEETHIRAJAN P. Total Bal:Rs.299158.44CR. Avlbl Amt:Rs.299158.44(14-12-2024 08:35:32) - Bank of Baroda</t>
  </si>
  <si>
    <t>Balance as of 1 April 2024</t>
  </si>
  <si>
    <t>Dr Sankarram</t>
  </si>
  <si>
    <t>Deposited by Mr Karthikesan (amount in cash given by Sarojini)</t>
  </si>
  <si>
    <t>IMPS/P2A/431910700457/XXXXXXXXXX9004/UrbaserDonat (Towards amount spent by him for dresses)</t>
  </si>
  <si>
    <t>No details from Bank  (Paid for 24-25)</t>
  </si>
  <si>
    <t>UPI/371146215460/12:10:27/UPI/9445112868@ibl/Paym</t>
  </si>
  <si>
    <t>Chandramauleeswara Gupta</t>
  </si>
  <si>
    <t>RATHNA APTS, 1A Second Main Road
94451 12868</t>
  </si>
  <si>
    <t>BY INST 386 : MICR CLG (CTS)</t>
  </si>
  <si>
    <t>AG Apartments
3rd Cross Street</t>
  </si>
  <si>
    <t>A Ravichandran</t>
  </si>
  <si>
    <t>A Murali</t>
  </si>
  <si>
    <t>BY INST 228 : MICR CLG (CTS)</t>
  </si>
  <si>
    <t>Jains Apartment
2nd Main Road</t>
  </si>
  <si>
    <t>2nd Main Road</t>
  </si>
  <si>
    <t>IMPS/P2A/435320388156/JONAH STEPHEN J/Family Cult</t>
  </si>
  <si>
    <t>SMS Charges Nov 2024</t>
  </si>
  <si>
    <t>IMPS/P2A/435414145332/H PANDIAN     5/Cultural Me</t>
  </si>
  <si>
    <t>Manolaya Apartment
1st Cross St</t>
  </si>
  <si>
    <t>UPI/435533505130/14:18:34/UPI/anbazagance-2@okici</t>
  </si>
  <si>
    <t>S Daniel</t>
  </si>
  <si>
    <t>S.Daniel- Rathna Apartments
2nd Main Road</t>
  </si>
  <si>
    <t>UPI/472160370722/20:21:48/UPI/rajasekarr1962@okax
Deposited by Dr Sankar MM Dental</t>
  </si>
  <si>
    <t>NEFT-IOBAN24355692355-R DORAISWAMY,D SUBHASHINI</t>
  </si>
  <si>
    <t>13/6 3rd Cross street</t>
  </si>
  <si>
    <t>IMPS/P2A/435714531383/XXXXXXXXXX0047/MarisDec24Fa</t>
  </si>
  <si>
    <t>SCRA Family Meet 2024 December at Maris Hotel</t>
  </si>
  <si>
    <t>Remarks</t>
  </si>
  <si>
    <t xml:space="preserve">Cash </t>
  </si>
  <si>
    <t>Spending</t>
  </si>
  <si>
    <t xml:space="preserve">Bank </t>
  </si>
  <si>
    <t>Advance Amount paid to Maris Hotel for 21 Dec Family function</t>
  </si>
  <si>
    <t>Amount paid in cash by Allauddin, Jt Sec, to Audio guys</t>
  </si>
  <si>
    <t>Amount paid in cash by Allauddin, Jt Sec, to driver(bata)</t>
  </si>
  <si>
    <t>Amount paid in cash by Allauddin, jt sec, to Supervisor (TIPS)</t>
  </si>
  <si>
    <t xml:space="preserve">Water Bottles </t>
  </si>
  <si>
    <t>Prati Prints - Leaflet printing</t>
  </si>
  <si>
    <t>Leaflet Delivery Charges</t>
  </si>
  <si>
    <t>Certificate printing</t>
  </si>
  <si>
    <t>Baba Ramdev Novelty - UPI 435467865042 - Purchase of Gifts</t>
  </si>
  <si>
    <t>Baba Ramdev Novelty - UPI 435468177095 - Purchase of Gifts</t>
  </si>
  <si>
    <t>Tambola, Kids Gifts - Todays Stationary Stores UPI-435469371653</t>
  </si>
  <si>
    <t>Auto Rickshaw Charges</t>
  </si>
  <si>
    <t>Purchase of Gifts (to cover shortage) Allauddin</t>
  </si>
  <si>
    <t>Chocolates</t>
  </si>
  <si>
    <t>Long Size notes</t>
  </si>
  <si>
    <t>Permanent Markers</t>
  </si>
  <si>
    <t>Yearly Bill printing (to Sridharan, President)</t>
  </si>
  <si>
    <t>Packing of Prizes (distributed at the function)</t>
  </si>
  <si>
    <t>Paid to Photographer Pushpanathan (Dr Harishes Friend) for function photography</t>
  </si>
  <si>
    <t>Paid to Maris Hotel (Balance Amount)</t>
  </si>
  <si>
    <t>Income (Donations)</t>
  </si>
  <si>
    <t>Spent in Cash</t>
  </si>
  <si>
    <t>Spent from Bank</t>
  </si>
  <si>
    <t>Income (donations)</t>
  </si>
  <si>
    <t>Actual spent</t>
  </si>
  <si>
    <t>Prati Print Charges - Rs6010/-</t>
  </si>
  <si>
    <t>Payment to Rajesh K</t>
  </si>
  <si>
    <t>MPS/P2A/436514554131/XXXXXXXXXX1925/2024SCRACult (These are cash expenses - Amount was paid by Rajesh K, Treasurer and being reimbursed. Please see 2024FamilyMeet tab for details)</t>
  </si>
  <si>
    <r>
      <t xml:space="preserve">Donated by </t>
    </r>
    <r>
      <rPr>
        <b/>
        <sz val="11"/>
        <color rgb="FF000000"/>
        <rFont val="Calibri"/>
        <family val="2"/>
      </rPr>
      <t>Raveendra Reddy</t>
    </r>
    <r>
      <rPr>
        <sz val="11"/>
        <color rgb="FF000000"/>
        <rFont val="Calibri"/>
        <family val="2"/>
      </rPr>
      <t>, 1st Cross Street</t>
    </r>
  </si>
  <si>
    <r>
      <t xml:space="preserve">Donated by </t>
    </r>
    <r>
      <rPr>
        <b/>
        <sz val="11"/>
        <color rgb="FF000000"/>
        <rFont val="Calibri"/>
        <family val="2"/>
      </rPr>
      <t>Subbiah Nagarajan</t>
    </r>
    <r>
      <rPr>
        <sz val="11"/>
        <color rgb="FF000000"/>
        <rFont val="Calibri"/>
        <family val="2"/>
      </rPr>
      <t>, Seethamma Road</t>
    </r>
  </si>
  <si>
    <r>
      <t xml:space="preserve">Donated by </t>
    </r>
    <r>
      <rPr>
        <b/>
        <sz val="11"/>
        <color rgb="FF000000"/>
        <rFont val="Calibri"/>
        <family val="2"/>
      </rPr>
      <t>M Renganathan</t>
    </r>
    <r>
      <rPr>
        <sz val="11"/>
        <color rgb="FF000000"/>
        <rFont val="Calibri"/>
        <family val="2"/>
      </rPr>
      <t>, 2nd Cross Street</t>
    </r>
  </si>
  <si>
    <r>
      <t xml:space="preserve">Donated by </t>
    </r>
    <r>
      <rPr>
        <b/>
        <sz val="11"/>
        <color rgb="FF000000"/>
        <rFont val="Calibri"/>
        <family val="2"/>
      </rPr>
      <t>Jonah Stephen Jeremiah</t>
    </r>
    <r>
      <rPr>
        <sz val="11"/>
        <color rgb="FF000000"/>
        <rFont val="Calibri"/>
        <family val="2"/>
      </rPr>
      <t>, 2nd cross</t>
    </r>
  </si>
  <si>
    <r>
      <t>Donated by</t>
    </r>
    <r>
      <rPr>
        <b/>
        <sz val="11"/>
        <color rgb="FF000000"/>
        <rFont val="Calibri"/>
        <family val="2"/>
      </rPr>
      <t xml:space="preserve"> H Pandian</t>
    </r>
    <r>
      <rPr>
        <sz val="11"/>
        <color rgb="FF000000"/>
        <rFont val="Calibri"/>
        <family val="2"/>
      </rPr>
      <t xml:space="preserve"> 1st Cross Street</t>
    </r>
  </si>
  <si>
    <r>
      <t xml:space="preserve">Donated by </t>
    </r>
    <r>
      <rPr>
        <b/>
        <sz val="11"/>
        <color rgb="FF000000"/>
        <rFont val="Calibri"/>
        <family val="2"/>
      </rPr>
      <t>Rajasekhar</t>
    </r>
    <r>
      <rPr>
        <sz val="11"/>
        <color rgb="FF000000"/>
        <rFont val="Calibri"/>
        <family val="2"/>
      </rPr>
      <t>, 3rd Main Road</t>
    </r>
  </si>
  <si>
    <r>
      <t xml:space="preserve">Donated by </t>
    </r>
    <r>
      <rPr>
        <b/>
        <sz val="11"/>
        <color rgb="FF000000"/>
        <rFont val="Calibri"/>
        <family val="2"/>
      </rPr>
      <t>R Doraiswamy</t>
    </r>
    <r>
      <rPr>
        <sz val="11"/>
        <color rgb="FF000000"/>
        <rFont val="Calibri"/>
        <family val="2"/>
      </rPr>
      <t>, 3rd Cross Street</t>
    </r>
  </si>
  <si>
    <t>SCRA Self</t>
  </si>
  <si>
    <t>Pongalfest 2025</t>
  </si>
  <si>
    <t>BY INST 1289 : MICR CLG (CTS)</t>
  </si>
  <si>
    <t>SMS Charges for DEC 24</t>
  </si>
  <si>
    <r>
      <rPr>
        <b/>
        <sz val="11"/>
        <color rgb="FFFF0000"/>
        <rFont val="Calibri"/>
        <family val="2"/>
      </rPr>
      <t>Donation</t>
    </r>
    <r>
      <rPr>
        <b/>
        <sz val="11"/>
        <color rgb="FF7030A0"/>
        <rFont val="Calibri"/>
        <family val="2"/>
      </rPr>
      <t xml:space="preserve">
Other income
</t>
    </r>
    <r>
      <rPr>
        <b/>
        <sz val="11"/>
        <color theme="2" tint="-0.499984740745262"/>
        <rFont val="Calibri"/>
        <family val="2"/>
      </rPr>
      <t>Deposit</t>
    </r>
  </si>
  <si>
    <t>IMPS/P2A/436514554131/XXXXXXXXXX1925/2024SCRACult 
This amount was deposited back by the bank due to transaction failure (see the red description above)</t>
  </si>
  <si>
    <t>Others</t>
  </si>
  <si>
    <t>N/A</t>
  </si>
  <si>
    <t>Bank Deposit</t>
  </si>
  <si>
    <t>Reversal of 8.85 transaction fee</t>
  </si>
  <si>
    <t>To Sankaran Associates</t>
  </si>
  <si>
    <t xml:space="preserve">IMPS/P2A/502012070152/XXXXXXXXXX0781/TaxamounttoA. Amount transferred to Sankaran Associates to pay tax levied. Please see whatsapp. This amount will be contested </t>
  </si>
  <si>
    <t>IMPS/P2A/502013226735/XXXXXXXXXX9464/RetryingPaym. Second try to transfer reimbursement to Rajesh K</t>
  </si>
  <si>
    <t>CHARGES FOR :IMPS/P2A/502013226735/XXXXXXXX</t>
  </si>
  <si>
    <t>IMPS/P2A/502013226735/XXXXXXXXXX1925/RetryingPaym. Again transaction failed as above</t>
  </si>
  <si>
    <t>IMPS/P2A/502111106479/XXXXXXXXXX3791/ReimburseRaj. This time, the transfer was successful</t>
  </si>
  <si>
    <t>Credit</t>
  </si>
  <si>
    <t>Debit</t>
  </si>
  <si>
    <t>Withdrawl from bank</t>
  </si>
  <si>
    <t>Paanai (mudpot)</t>
  </si>
  <si>
    <t>Kolattam stick</t>
  </si>
  <si>
    <t>Leaflet printing</t>
  </si>
  <si>
    <t xml:space="preserve">Momentos </t>
  </si>
  <si>
    <t>Petrol Expenses</t>
  </si>
  <si>
    <t xml:space="preserve">Mugappu Pandal </t>
  </si>
  <si>
    <t>Speaker/Soundsystem</t>
  </si>
  <si>
    <t>Sound assistants bata</t>
  </si>
  <si>
    <t>Gifts / Packing</t>
  </si>
  <si>
    <t>Saalvai</t>
  </si>
  <si>
    <t>Ropes</t>
  </si>
  <si>
    <t>Tea and water glasses</t>
  </si>
  <si>
    <t>Water cans</t>
  </si>
  <si>
    <t>Biscuits and Snacks</t>
  </si>
  <si>
    <t>Bouquets etc</t>
  </si>
  <si>
    <t>Whistles (competition)</t>
  </si>
  <si>
    <t>Tea / Coffee</t>
  </si>
  <si>
    <t>Stationary items</t>
  </si>
  <si>
    <t>Jute ropes</t>
  </si>
  <si>
    <t>Flowers for uri adithal pots</t>
  </si>
  <si>
    <t>Allowances for helpers</t>
  </si>
  <si>
    <t>Urbaser Cleaning allowance</t>
  </si>
  <si>
    <t>Drums (thaarai thappatai - parai)</t>
  </si>
  <si>
    <t>Police personnel</t>
  </si>
  <si>
    <t>Van Charges (moving VIP Chairs)</t>
  </si>
  <si>
    <t>Gifts for games / prizes</t>
  </si>
  <si>
    <t>Photographer Charges</t>
  </si>
  <si>
    <t>Stage worker tips</t>
  </si>
  <si>
    <t>Leaflet distribution charges</t>
  </si>
  <si>
    <t>T otal expense for 2025 Pongalfest</t>
  </si>
  <si>
    <t>SCRA Pongalfest 2025 at 3rd Main Road</t>
  </si>
  <si>
    <t>Sridharan A (Donation)</t>
  </si>
  <si>
    <t>S P Lakshmanan Chettiyar</t>
  </si>
  <si>
    <t>24/14
3rd Main Road</t>
  </si>
  <si>
    <t>Rajesh K (To be paid back)</t>
  </si>
  <si>
    <t>Karthikesan (To be paid back)</t>
  </si>
  <si>
    <t>Debit (Spent)</t>
  </si>
  <si>
    <t>Credit (Received)</t>
  </si>
  <si>
    <t>Pongal fest summary</t>
  </si>
  <si>
    <t>Cash received</t>
  </si>
  <si>
    <t>Total Spending</t>
  </si>
  <si>
    <t>Received as donation</t>
  </si>
  <si>
    <t>Spending from SCRA Account</t>
  </si>
  <si>
    <t>To Rajesh, Karthikesan</t>
  </si>
  <si>
    <t>From A Sridharan</t>
  </si>
  <si>
    <t>Pongalfest Spending</t>
  </si>
  <si>
    <t>Expense over income</t>
  </si>
  <si>
    <t>Saravanan Suresh</t>
  </si>
  <si>
    <t>UPI/502301906208/10:33:12/UPI/saravanansuresh90-1</t>
  </si>
  <si>
    <t>75240100009066:Int.Pd:01-11-2024 to 31-01-2025</t>
  </si>
  <si>
    <t>K Rajesh</t>
  </si>
  <si>
    <r>
      <t xml:space="preserve">Cash withdrawn from the bank for Pongalfest 2025
</t>
    </r>
    <r>
      <rPr>
        <sz val="11"/>
        <color rgb="FFC00000"/>
        <rFont val="Calibri"/>
        <family val="2"/>
      </rPr>
      <t>Please see 2025 Pongalfest tab</t>
    </r>
  </si>
  <si>
    <r>
      <t xml:space="preserve">Donation for Pongalfest 
</t>
    </r>
    <r>
      <rPr>
        <sz val="11"/>
        <color rgb="FFC00000"/>
        <rFont val="Calibri"/>
        <family val="2"/>
      </rPr>
      <t>Please see 2025 Pongalfest tab</t>
    </r>
  </si>
  <si>
    <r>
      <rPr>
        <sz val="11"/>
        <color rgb="FF00B0F0"/>
        <rFont val="Calibri"/>
        <family val="2"/>
      </rPr>
      <t>Reimbursement for cash provided by Rajesh K (treasurer).</t>
    </r>
    <r>
      <rPr>
        <sz val="11"/>
        <color rgb="FF000000"/>
        <rFont val="Calibri"/>
        <family val="2"/>
      </rPr>
      <t xml:space="preserve">
IMPS/P2A/504116492183/XXXXXXXXXX3791/PongalfestRe
</t>
    </r>
    <r>
      <rPr>
        <sz val="11"/>
        <color rgb="FFC00000"/>
        <rFont val="Calibri"/>
        <family val="2"/>
      </rPr>
      <t>Please see 2025 Pongalfest tab</t>
    </r>
  </si>
  <si>
    <r>
      <rPr>
        <sz val="11"/>
        <color rgb="FF00B0F0"/>
        <rFont val="Calibri"/>
        <family val="2"/>
      </rPr>
      <t>Reimbursement for cash provided by Karthikesan(Secretary - see above rows)</t>
    </r>
    <r>
      <rPr>
        <sz val="11"/>
        <color rgb="FF000000"/>
        <rFont val="Calibri"/>
        <family val="2"/>
      </rPr>
      <t xml:space="preserve">
IMPS/P2A/504116242509/XXXXXXXXXX5962/Pongalfestre
</t>
    </r>
    <r>
      <rPr>
        <sz val="11"/>
        <color rgb="FFC00000"/>
        <rFont val="Calibri"/>
        <family val="2"/>
      </rPr>
      <t>Please see 2025 Pongalfest tab</t>
    </r>
  </si>
  <si>
    <r>
      <rPr>
        <sz val="11"/>
        <color rgb="FF00B0F0"/>
        <rFont val="Calibri"/>
        <family val="2"/>
      </rPr>
      <t>Cash provided by Karthikesan (Secretary). To be paid back from SCRA Account</t>
    </r>
    <r>
      <rPr>
        <sz val="11"/>
        <color rgb="FF000000"/>
        <rFont val="Calibri"/>
        <family val="2"/>
      </rPr>
      <t xml:space="preserve">
</t>
    </r>
    <r>
      <rPr>
        <sz val="11"/>
        <color rgb="FFC00000"/>
        <rFont val="Calibri"/>
        <family val="2"/>
      </rPr>
      <t>Please see 2025 Pongalfest tab</t>
    </r>
  </si>
  <si>
    <r>
      <rPr>
        <sz val="11"/>
        <color rgb="FF00B0F0"/>
        <rFont val="Calibri"/>
        <family val="2"/>
      </rPr>
      <t>Cash provided by Rajesh K (Treasurer). To be paid back from SCRA Account</t>
    </r>
    <r>
      <rPr>
        <sz val="11"/>
        <color rgb="FF000000"/>
        <rFont val="Calibri"/>
        <family val="2"/>
      </rPr>
      <t xml:space="preserve">
</t>
    </r>
    <r>
      <rPr>
        <sz val="11"/>
        <color rgb="FFC00000"/>
        <rFont val="Calibri"/>
        <family val="2"/>
      </rPr>
      <t>Please see 2025 Pongalfest tab</t>
    </r>
  </si>
  <si>
    <t>Reimbursement to Karthikesan P</t>
  </si>
  <si>
    <t>Reimbursement to Rajesh K</t>
  </si>
  <si>
    <t>Total debit from bank</t>
  </si>
  <si>
    <t>Amount spent from subscribers deposit.</t>
  </si>
  <si>
    <t xml:space="preserve"> paid back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</si>
</sst>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yy"/>
    <numFmt numFmtId="165" formatCode="[$-409]d\-mmm\-yy;@"/>
    <numFmt numFmtId="166" formatCode="0.0"/>
    <numFmt numFmtId="167" formatCode="[$-409]d/mmm/yyyy;@"/>
  </numFmts>
  <fonts count="59">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
      <b/>
      <sz val="11"/>
      <color theme="1"/>
      <name val="Calibri"/>
      <family val="2"/>
      <scheme val="minor"/>
    </font>
    <font>
      <b/>
      <sz val="11"/>
      <color rgb="FFFF0000"/>
      <name val="Calibri"/>
      <family val="2"/>
      <scheme val="minor"/>
    </font>
    <font>
      <b/>
      <sz val="14"/>
      <color rgb="FF000000"/>
      <name val="Calibri"/>
      <family val="2"/>
    </font>
    <font>
      <sz val="20"/>
      <color rgb="FF000000"/>
      <name val="Calibri"/>
      <family val="2"/>
    </font>
    <font>
      <sz val="14"/>
      <color theme="5" tint="-0.249977111117893"/>
      <name val="Calibri"/>
      <family val="2"/>
    </font>
    <font>
      <b/>
      <sz val="11"/>
      <color theme="5" tint="-0.249977111117893"/>
      <name val="Calibri"/>
      <family val="2"/>
    </font>
    <font>
      <b/>
      <sz val="18"/>
      <color theme="5" tint="-0.249977111117893"/>
      <name val="Calibri"/>
      <family val="2"/>
    </font>
    <font>
      <b/>
      <sz val="20"/>
      <color theme="5" tint="-0.249977111117893"/>
      <name val="Calibri"/>
      <family val="2"/>
    </font>
    <font>
      <b/>
      <sz val="11"/>
      <color theme="2" tint="-0.499984740745262"/>
      <name val="Calibri"/>
      <family val="2"/>
    </font>
    <font>
      <sz val="11"/>
      <color theme="2" tint="-0.499984740745262"/>
      <name val="Calibri"/>
      <family val="2"/>
    </font>
    <font>
      <sz val="11"/>
      <color theme="0" tint="-0.499984740745262"/>
      <name val="Calibri"/>
      <family val="2"/>
    </font>
    <font>
      <sz val="11"/>
      <color rgb="FF00B050"/>
      <name val="Calibri"/>
      <family val="2"/>
    </font>
    <font>
      <sz val="11"/>
      <color rgb="FFC00000"/>
      <name val="Calibri"/>
      <family val="2"/>
    </font>
  </fonts>
  <fills count="8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
      <patternFill patternType="solid">
        <fgColor rgb="FF92D050"/>
        <bgColor rgb="FFBCE4E5"/>
      </patternFill>
    </fill>
    <fill>
      <patternFill patternType="solid">
        <fgColor rgb="FFF264A1"/>
        <bgColor rgb="FFE2F0D9"/>
      </patternFill>
    </fill>
    <fill>
      <patternFill patternType="solid">
        <fgColor rgb="FFF264A1"/>
        <bgColor rgb="FFBCE4E5"/>
      </patternFill>
    </fill>
    <fill>
      <patternFill patternType="solid">
        <fgColor rgb="FFF264A1"/>
        <bgColor rgb="FFFFDAA2"/>
      </patternFill>
    </fill>
    <fill>
      <patternFill patternType="solid">
        <fgColor theme="4" tint="0.39997558519241921"/>
        <bgColor indexed="64"/>
      </patternFill>
    </fill>
    <fill>
      <patternFill patternType="solid">
        <fgColor theme="2" tint="-9.9978637043366805E-2"/>
        <bgColor rgb="FFE2F0D9"/>
      </patternFill>
    </fill>
    <fill>
      <patternFill patternType="solid">
        <fgColor theme="2" tint="-9.9978637043366805E-2"/>
        <bgColor rgb="FFBCE4E5"/>
      </patternFill>
    </fill>
    <fill>
      <patternFill patternType="solid">
        <fgColor theme="2" tint="-9.9978637043366805E-2"/>
        <bgColor rgb="FFFFDAA2"/>
      </patternFill>
    </fill>
    <fill>
      <patternFill patternType="solid">
        <fgColor theme="7" tint="0.59999389629810485"/>
        <bgColor indexed="64"/>
      </patternFill>
    </fill>
    <fill>
      <patternFill patternType="solid">
        <fgColor rgb="FF2CF294"/>
        <bgColor indexed="64"/>
      </patternFill>
    </fill>
    <fill>
      <patternFill patternType="solid">
        <fgColor rgb="FF2CF294"/>
        <bgColor rgb="FFE2F0D9"/>
      </patternFill>
    </fill>
    <fill>
      <patternFill patternType="solid">
        <fgColor theme="9" tint="0.79998168889431442"/>
        <bgColor indexed="64"/>
      </patternFill>
    </fill>
    <fill>
      <patternFill patternType="solid">
        <fgColor theme="0" tint="-0.249977111117893"/>
        <bgColor rgb="FFE2F0D9"/>
      </patternFill>
    </fill>
    <fill>
      <patternFill patternType="solid">
        <fgColor theme="0" tint="-0.249977111117893"/>
        <bgColor indexed="64"/>
      </patternFill>
    </fill>
    <fill>
      <patternFill patternType="solid">
        <fgColor rgb="FFF264A1"/>
        <bgColor indexed="64"/>
      </patternFill>
    </fill>
    <fill>
      <patternFill patternType="solid">
        <fgColor theme="2" tint="-0.249977111117893"/>
        <bgColor rgb="FFE2F0D9"/>
      </patternFill>
    </fill>
    <fill>
      <patternFill patternType="solid">
        <fgColor theme="2" tint="-0.249977111117893"/>
        <bgColor indexed="64"/>
      </patternFill>
    </fill>
    <fill>
      <patternFill patternType="solid">
        <fgColor theme="9" tint="0.59999389629810485"/>
        <bgColor rgb="FFE2F0D9"/>
      </patternFill>
    </fill>
    <fill>
      <patternFill patternType="solid">
        <fgColor rgb="FFFFC000"/>
        <bgColor rgb="FFE2F0D9"/>
      </patternFill>
    </fill>
    <fill>
      <patternFill patternType="solid">
        <fgColor rgb="FFFFC000"/>
        <bgColor indexed="64"/>
      </patternFill>
    </fill>
    <fill>
      <patternFill patternType="solid">
        <fgColor rgb="FF0070C0"/>
        <bgColor rgb="FFE2F0D9"/>
      </patternFill>
    </fill>
    <fill>
      <patternFill patternType="solid">
        <fgColor theme="1"/>
        <bgColor indexed="64"/>
      </patternFill>
    </fill>
    <fill>
      <patternFill patternType="solid">
        <fgColor theme="0" tint="-0.34998626667073579"/>
        <bgColor rgb="FFE2F0D9"/>
      </patternFill>
    </fill>
    <fill>
      <patternFill patternType="solid">
        <fgColor theme="0" tint="-0.34998626667073579"/>
        <bgColor indexed="64"/>
      </patternFill>
    </fill>
    <fill>
      <patternFill patternType="solid">
        <fgColor theme="0" tint="-0.34998626667073579"/>
        <bgColor rgb="FFFFDAA2"/>
      </patternFill>
    </fill>
    <fill>
      <patternFill patternType="solid">
        <fgColor theme="0" tint="-0.34998626667073579"/>
        <bgColor rgb="FFBCE4E5"/>
      </patternFill>
    </fill>
    <fill>
      <patternFill patternType="solid">
        <fgColor theme="7"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rgb="FFE2F0D9"/>
      </patternFill>
    </fill>
    <fill>
      <patternFill patternType="solid">
        <fgColor theme="3" tint="0.79998168889431442"/>
        <bgColor rgb="FFE2F0D9"/>
      </patternFill>
    </fill>
    <fill>
      <patternFill patternType="solid">
        <fgColor theme="3" tint="0.79998168889431442"/>
        <bgColor indexed="64"/>
      </patternFill>
    </fill>
    <fill>
      <patternFill patternType="solid">
        <fgColor theme="8" tint="0.79998168889431442"/>
        <bgColor rgb="FFE2F0D9"/>
      </patternFill>
    </fill>
    <fill>
      <patternFill patternType="solid">
        <fgColor theme="8" tint="0.79998168889431442"/>
        <bgColor indexed="64"/>
      </patternFill>
    </fill>
  </fills>
  <borders count="5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rgb="FF000000"/>
      </top>
      <bottom style="thin">
        <color rgb="FF000000"/>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512">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165" fontId="0" fillId="14" borderId="3" xfId="0" applyNumberFormat="1" applyFill="1" applyBorder="1"/>
    <xf numFmtId="0" fontId="0" fillId="14" borderId="3" xfId="0" applyFill="1" applyBorder="1" applyAlignment="1">
      <alignment wrapText="1"/>
    </xf>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4"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5" xfId="0" applyFill="1" applyBorder="1" applyAlignment="1">
      <alignment wrapText="1"/>
    </xf>
    <xf numFmtId="0" fontId="32" fillId="9" borderId="25" xfId="0" applyFont="1" applyFill="1" applyBorder="1" applyAlignment="1">
      <alignment wrapText="1"/>
    </xf>
    <xf numFmtId="0" fontId="0" fillId="21" borderId="25" xfId="0" applyFill="1" applyBorder="1" applyAlignment="1">
      <alignment wrapText="1"/>
    </xf>
    <xf numFmtId="0" fontId="17" fillId="9" borderId="25" xfId="0" applyFont="1" applyFill="1" applyBorder="1" applyAlignment="1">
      <alignment wrapText="1"/>
    </xf>
    <xf numFmtId="0" fontId="17" fillId="9" borderId="26" xfId="0" applyFont="1" applyFill="1" applyBorder="1" applyAlignment="1">
      <alignment wrapText="1"/>
    </xf>
    <xf numFmtId="0" fontId="0" fillId="9" borderId="27"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6" xfId="0" applyFont="1" applyFill="1" applyBorder="1" applyAlignment="1">
      <alignment wrapText="1"/>
    </xf>
    <xf numFmtId="0" fontId="0" fillId="21" borderId="26" xfId="0" applyFill="1" applyBorder="1" applyAlignment="1">
      <alignment wrapText="1"/>
    </xf>
    <xf numFmtId="0" fontId="0" fillId="9" borderId="15" xfId="0" applyFill="1" applyBorder="1" applyAlignment="1">
      <alignment wrapText="1"/>
    </xf>
    <xf numFmtId="14" fontId="0" fillId="0" borderId="28" xfId="0" applyNumberFormat="1" applyBorder="1"/>
    <xf numFmtId="0" fontId="0" fillId="0" borderId="29"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7" fillId="0" borderId="3" xfId="0" applyNumberFormat="1" applyFont="1" applyBorder="1"/>
    <xf numFmtId="0" fontId="46" fillId="0" borderId="3" xfId="0" applyFont="1" applyBorder="1" applyAlignment="1">
      <alignment wrapText="1"/>
    </xf>
    <xf numFmtId="2" fontId="0" fillId="0" borderId="3" xfId="0" applyNumberFormat="1" applyFill="1" applyBorder="1"/>
    <xf numFmtId="2" fontId="46" fillId="0" borderId="3" xfId="0" applyNumberFormat="1" applyFont="1" applyBorder="1"/>
    <xf numFmtId="2" fontId="46" fillId="0" borderId="3" xfId="0" applyNumberFormat="1" applyFont="1" applyFill="1" applyBorder="1"/>
    <xf numFmtId="166" fontId="46" fillId="0" borderId="3" xfId="0" applyNumberFormat="1" applyFont="1" applyFill="1" applyBorder="1"/>
    <xf numFmtId="0" fontId="48" fillId="0" borderId="0" xfId="0" applyFont="1"/>
    <xf numFmtId="0" fontId="47" fillId="0" borderId="3" xfId="0" applyFont="1" applyBorder="1" applyAlignment="1">
      <alignment wrapText="1"/>
    </xf>
    <xf numFmtId="2" fontId="0" fillId="30" borderId="3" xfId="0" applyNumberFormat="1" applyFill="1" applyBorder="1" applyAlignment="1">
      <alignment wrapText="1"/>
    </xf>
    <xf numFmtId="2" fontId="0" fillId="0" borderId="0" xfId="0" applyNumberFormat="1" applyAlignment="1">
      <alignment wrapText="1"/>
    </xf>
    <xf numFmtId="2" fontId="0" fillId="0" borderId="3" xfId="0" applyNumberFormat="1" applyBorder="1" applyAlignment="1">
      <alignment wrapText="1"/>
    </xf>
    <xf numFmtId="2" fontId="20" fillId="0" borderId="3" xfId="0" applyNumberFormat="1" applyFont="1" applyBorder="1" applyAlignment="1">
      <alignment wrapText="1"/>
    </xf>
    <xf numFmtId="0" fontId="20" fillId="19" borderId="3" xfId="0" applyFont="1" applyFill="1" applyBorder="1" applyAlignment="1">
      <alignment wrapText="1"/>
    </xf>
    <xf numFmtId="2" fontId="20" fillId="19" borderId="3" xfId="0" applyNumberFormat="1" applyFont="1" applyFill="1" applyBorder="1"/>
    <xf numFmtId="2" fontId="20" fillId="19" borderId="3" xfId="0" applyNumberFormat="1" applyFont="1" applyFill="1" applyBorder="1" applyAlignment="1">
      <alignment wrapText="1"/>
    </xf>
    <xf numFmtId="0" fontId="0" fillId="19" borderId="3" xfId="0" applyFill="1" applyBorder="1"/>
    <xf numFmtId="0" fontId="0" fillId="19" borderId="3" xfId="0" applyFill="1" applyBorder="1" applyAlignment="1">
      <alignment wrapText="1"/>
    </xf>
    <xf numFmtId="2" fontId="0" fillId="19" borderId="3" xfId="0" applyNumberFormat="1" applyFill="1" applyBorder="1" applyAlignment="1">
      <alignment wrapText="1"/>
    </xf>
    <xf numFmtId="2" fontId="34" fillId="19" borderId="3" xfId="0" applyNumberFormat="1" applyFont="1" applyFill="1" applyBorder="1"/>
    <xf numFmtId="2" fontId="17" fillId="19" borderId="3" xfId="0" applyNumberFormat="1" applyFont="1" applyFill="1" applyBorder="1"/>
    <xf numFmtId="0" fontId="17" fillId="0" borderId="3" xfId="0" applyFont="1" applyBorder="1" applyAlignment="1">
      <alignment wrapText="1"/>
    </xf>
    <xf numFmtId="2" fontId="0" fillId="46" borderId="3" xfId="0" applyNumberFormat="1" applyFill="1" applyBorder="1"/>
    <xf numFmtId="165" fontId="0" fillId="29" borderId="3" xfId="0" applyNumberFormat="1" applyFill="1" applyBorder="1"/>
    <xf numFmtId="165" fontId="0" fillId="26" borderId="3" xfId="0" applyNumberFormat="1" applyFill="1" applyBorder="1"/>
    <xf numFmtId="165" fontId="0" fillId="47" borderId="3" xfId="0" applyNumberFormat="1" applyFill="1" applyBorder="1"/>
    <xf numFmtId="0" fontId="0" fillId="47" borderId="3" xfId="0" applyFill="1" applyBorder="1" applyAlignment="1">
      <alignment wrapText="1"/>
    </xf>
    <xf numFmtId="2" fontId="0" fillId="48" borderId="3" xfId="0" applyNumberFormat="1" applyFill="1" applyBorder="1"/>
    <xf numFmtId="2" fontId="17" fillId="49" borderId="3" xfId="0" applyNumberFormat="1" applyFont="1" applyFill="1" applyBorder="1"/>
    <xf numFmtId="0" fontId="49" fillId="0" borderId="0" xfId="0" applyFont="1"/>
    <xf numFmtId="2" fontId="17" fillId="45" borderId="3" xfId="0" applyNumberFormat="1" applyFont="1" applyFill="1" applyBorder="1"/>
    <xf numFmtId="2" fontId="18" fillId="0" borderId="3" xfId="0" applyNumberFormat="1" applyFont="1" applyFill="1" applyBorder="1"/>
    <xf numFmtId="0" fontId="0" fillId="50" borderId="0" xfId="0" applyFill="1"/>
    <xf numFmtId="2" fontId="17" fillId="0" borderId="3" xfId="0" applyNumberFormat="1" applyFont="1" applyFill="1" applyBorder="1"/>
    <xf numFmtId="2" fontId="0" fillId="9" borderId="16" xfId="0" applyNumberFormat="1" applyFill="1" applyBorder="1" applyAlignment="1">
      <alignment wrapText="1"/>
    </xf>
    <xf numFmtId="2" fontId="34" fillId="0" borderId="0" xfId="0" applyNumberFormat="1" applyFont="1"/>
    <xf numFmtId="0" fontId="34" fillId="0" borderId="0" xfId="0" applyFont="1"/>
    <xf numFmtId="0" fontId="17" fillId="0" borderId="0" xfId="0" applyFont="1"/>
    <xf numFmtId="0" fontId="50" fillId="0" borderId="3" xfId="0" applyFont="1" applyBorder="1"/>
    <xf numFmtId="2" fontId="50" fillId="0" borderId="3" xfId="0" applyNumberFormat="1" applyFont="1" applyBorder="1"/>
    <xf numFmtId="0" fontId="34" fillId="0" borderId="3" xfId="0" applyFont="1" applyBorder="1"/>
    <xf numFmtId="2" fontId="34" fillId="0" borderId="3" xfId="0" applyNumberFormat="1" applyFont="1" applyBorder="1"/>
    <xf numFmtId="0" fontId="34" fillId="9" borderId="3" xfId="0" applyFont="1" applyFill="1" applyBorder="1" applyAlignment="1">
      <alignment wrapText="1"/>
    </xf>
    <xf numFmtId="0" fontId="51" fillId="0" borderId="3" xfId="0" applyFont="1" applyBorder="1"/>
    <xf numFmtId="0" fontId="0" fillId="9" borderId="3" xfId="0" applyFont="1" applyFill="1" applyBorder="1" applyAlignment="1">
      <alignment wrapText="1"/>
    </xf>
    <xf numFmtId="2" fontId="0" fillId="0" borderId="3" xfId="0" applyNumberFormat="1" applyFont="1" applyBorder="1"/>
    <xf numFmtId="2" fontId="52" fillId="0" borderId="3" xfId="0" applyNumberFormat="1" applyFont="1" applyBorder="1"/>
    <xf numFmtId="2" fontId="53" fillId="0" borderId="3" xfId="0" applyNumberFormat="1" applyFont="1" applyBorder="1"/>
    <xf numFmtId="2" fontId="18" fillId="25" borderId="3" xfId="0" applyNumberFormat="1" applyFont="1" applyFill="1" applyBorder="1"/>
    <xf numFmtId="165" fontId="0" fillId="51" borderId="3" xfId="0" applyNumberFormat="1" applyFill="1" applyBorder="1"/>
    <xf numFmtId="0" fontId="0" fillId="51" borderId="3" xfId="0" applyFill="1" applyBorder="1" applyAlignment="1">
      <alignment wrapText="1"/>
    </xf>
    <xf numFmtId="2" fontId="0" fillId="52" borderId="3" xfId="0" applyNumberFormat="1" applyFill="1" applyBorder="1"/>
    <xf numFmtId="2" fontId="17" fillId="53" borderId="3" xfId="0" applyNumberFormat="1" applyFont="1" applyFill="1" applyBorder="1"/>
    <xf numFmtId="2" fontId="0" fillId="54" borderId="0" xfId="0" applyNumberFormat="1" applyFill="1"/>
    <xf numFmtId="2" fontId="0" fillId="54" borderId="3" xfId="0" applyNumberFormat="1" applyFill="1" applyBorder="1"/>
    <xf numFmtId="0" fontId="49" fillId="55" borderId="7" xfId="0" applyFont="1" applyFill="1" applyBorder="1"/>
    <xf numFmtId="0" fontId="0" fillId="55" borderId="39" xfId="0" applyFill="1" applyBorder="1"/>
    <xf numFmtId="0" fontId="0" fillId="55" borderId="40" xfId="0" applyFill="1" applyBorder="1"/>
    <xf numFmtId="0" fontId="17" fillId="55" borderId="31" xfId="0" applyFont="1" applyFill="1" applyBorder="1"/>
    <xf numFmtId="0" fontId="17" fillId="55" borderId="32" xfId="0" applyFont="1" applyFill="1" applyBorder="1"/>
    <xf numFmtId="0" fontId="17" fillId="55" borderId="33" xfId="0" applyFont="1" applyFill="1" applyBorder="1"/>
    <xf numFmtId="0" fontId="17" fillId="55" borderId="34" xfId="0" applyFont="1" applyFill="1" applyBorder="1"/>
    <xf numFmtId="0" fontId="17" fillId="55" borderId="0" xfId="0" applyFont="1" applyFill="1" applyBorder="1"/>
    <xf numFmtId="0" fontId="17" fillId="55" borderId="35" xfId="0" applyFont="1" applyFill="1" applyBorder="1"/>
    <xf numFmtId="0" fontId="17" fillId="55" borderId="36" xfId="0" applyFont="1" applyFill="1" applyBorder="1"/>
    <xf numFmtId="0" fontId="17" fillId="55" borderId="37" xfId="0" applyFont="1" applyFill="1" applyBorder="1"/>
    <xf numFmtId="0" fontId="17" fillId="55" borderId="38" xfId="0" applyFont="1" applyFill="1" applyBorder="1"/>
    <xf numFmtId="0" fontId="0" fillId="55" borderId="0" xfId="0" applyFill="1"/>
    <xf numFmtId="0" fontId="34" fillId="55" borderId="10" xfId="0" applyFont="1" applyFill="1" applyBorder="1"/>
    <xf numFmtId="0" fontId="34" fillId="55" borderId="11" xfId="0" applyFont="1" applyFill="1" applyBorder="1"/>
    <xf numFmtId="2" fontId="34" fillId="55" borderId="11" xfId="0" applyNumberFormat="1" applyFont="1" applyFill="1" applyBorder="1"/>
    <xf numFmtId="2" fontId="34" fillId="55" borderId="41" xfId="0" applyNumberFormat="1" applyFont="1" applyFill="1" applyBorder="1"/>
    <xf numFmtId="0" fontId="0" fillId="55" borderId="12" xfId="0" applyFill="1" applyBorder="1"/>
    <xf numFmtId="0" fontId="0" fillId="55" borderId="3" xfId="0" applyFill="1" applyBorder="1"/>
    <xf numFmtId="2" fontId="0" fillId="55" borderId="3" xfId="0" applyNumberFormat="1" applyFill="1" applyBorder="1"/>
    <xf numFmtId="2" fontId="0" fillId="55" borderId="42" xfId="0" applyNumberFormat="1" applyFill="1" applyBorder="1"/>
    <xf numFmtId="0" fontId="34" fillId="55" borderId="3" xfId="0" applyFont="1" applyFill="1" applyBorder="1"/>
    <xf numFmtId="2" fontId="34" fillId="55" borderId="3" xfId="0" applyNumberFormat="1" applyFont="1" applyFill="1" applyBorder="1"/>
    <xf numFmtId="2" fontId="34" fillId="55" borderId="42" xfId="0" applyNumberFormat="1" applyFont="1" applyFill="1" applyBorder="1"/>
    <xf numFmtId="0" fontId="0" fillId="55" borderId="34" xfId="0" applyFill="1" applyBorder="1"/>
    <xf numFmtId="0" fontId="0" fillId="55" borderId="0" xfId="0" applyFill="1" applyBorder="1"/>
    <xf numFmtId="2" fontId="0" fillId="55" borderId="0" xfId="0" applyNumberFormat="1" applyFill="1" applyBorder="1"/>
    <xf numFmtId="2" fontId="0" fillId="55" borderId="35" xfId="0" applyNumberFormat="1" applyFill="1" applyBorder="1"/>
    <xf numFmtId="0" fontId="0" fillId="55" borderId="36" xfId="0" applyFill="1" applyBorder="1"/>
    <xf numFmtId="0" fontId="34" fillId="55" borderId="14" xfId="0" applyFont="1" applyFill="1" applyBorder="1"/>
    <xf numFmtId="2" fontId="34" fillId="55" borderId="14" xfId="0" applyNumberFormat="1" applyFont="1" applyFill="1" applyBorder="1"/>
    <xf numFmtId="2" fontId="34" fillId="55" borderId="43" xfId="0" applyNumberFormat="1" applyFont="1" applyFill="1" applyBorder="1"/>
    <xf numFmtId="0" fontId="0" fillId="56" borderId="3" xfId="0" applyFill="1" applyBorder="1"/>
    <xf numFmtId="0" fontId="49" fillId="40" borderId="0" xfId="0" applyFont="1" applyFill="1"/>
    <xf numFmtId="0" fontId="0" fillId="40" borderId="0" xfId="0" applyFill="1"/>
    <xf numFmtId="0" fontId="0" fillId="47" borderId="44" xfId="0" applyFill="1" applyBorder="1" applyAlignment="1">
      <alignment wrapText="1"/>
    </xf>
    <xf numFmtId="0" fontId="0" fillId="9" borderId="44" xfId="0" applyFill="1" applyBorder="1" applyAlignment="1">
      <alignment wrapText="1"/>
    </xf>
    <xf numFmtId="165" fontId="0" fillId="9" borderId="0" xfId="0" applyNumberFormat="1" applyFill="1" applyBorder="1"/>
    <xf numFmtId="0" fontId="0" fillId="9" borderId="0" xfId="0" applyFill="1" applyBorder="1" applyAlignment="1">
      <alignment wrapText="1"/>
    </xf>
    <xf numFmtId="0" fontId="0" fillId="0" borderId="0" xfId="0" applyBorder="1"/>
    <xf numFmtId="2" fontId="18" fillId="10" borderId="0" xfId="0" applyNumberFormat="1" applyFont="1" applyFill="1" applyBorder="1"/>
    <xf numFmtId="2" fontId="0" fillId="0" borderId="0" xfId="0" applyNumberFormat="1" applyBorder="1"/>
    <xf numFmtId="165" fontId="0" fillId="47" borderId="0" xfId="0" applyNumberFormat="1" applyFill="1" applyBorder="1"/>
    <xf numFmtId="0" fontId="0" fillId="47" borderId="0" xfId="0" applyFill="1" applyBorder="1" applyAlignment="1">
      <alignment wrapText="1"/>
    </xf>
    <xf numFmtId="0" fontId="0" fillId="0" borderId="0" xfId="0" applyFill="1"/>
    <xf numFmtId="0" fontId="33" fillId="0" borderId="0" xfId="0" applyFont="1" applyFill="1"/>
    <xf numFmtId="0" fontId="0" fillId="14" borderId="3" xfId="0" applyFill="1" applyBorder="1"/>
    <xf numFmtId="0" fontId="0" fillId="30" borderId="3" xfId="0" applyFill="1" applyBorder="1"/>
    <xf numFmtId="0" fontId="0" fillId="51" borderId="3" xfId="0" applyFill="1" applyBorder="1"/>
    <xf numFmtId="165" fontId="0" fillId="57" borderId="3" xfId="0" applyNumberFormat="1" applyFill="1" applyBorder="1"/>
    <xf numFmtId="0" fontId="0" fillId="58" borderId="3" xfId="0" applyFill="1" applyBorder="1"/>
    <xf numFmtId="165" fontId="0" fillId="59" borderId="3" xfId="0" applyNumberFormat="1" applyFill="1" applyBorder="1"/>
    <xf numFmtId="0" fontId="0" fillId="58" borderId="3" xfId="0" applyFill="1" applyBorder="1" applyAlignment="1">
      <alignment wrapText="1"/>
    </xf>
    <xf numFmtId="0" fontId="0" fillId="47" borderId="3" xfId="0" applyFill="1" applyBorder="1"/>
    <xf numFmtId="165" fontId="0" fillId="60" borderId="3" xfId="0" applyNumberFormat="1" applyFill="1" applyBorder="1"/>
    <xf numFmtId="165" fontId="0" fillId="58" borderId="3" xfId="0" applyNumberFormat="1" applyFill="1" applyBorder="1"/>
    <xf numFmtId="164" fontId="34" fillId="11" borderId="45" xfId="0" applyNumberFormat="1" applyFont="1" applyFill="1" applyBorder="1" applyAlignment="1">
      <alignment horizontal="center"/>
    </xf>
    <xf numFmtId="2" fontId="32" fillId="11" borderId="25" xfId="0" applyNumberFormat="1" applyFont="1" applyFill="1" applyBorder="1"/>
    <xf numFmtId="2" fontId="32" fillId="11" borderId="26" xfId="0" applyNumberFormat="1" applyFont="1" applyFill="1" applyBorder="1"/>
    <xf numFmtId="2" fontId="0" fillId="11" borderId="16" xfId="0" applyNumberFormat="1" applyFill="1" applyBorder="1"/>
    <xf numFmtId="0" fontId="0" fillId="61" borderId="3" xfId="0" applyFill="1" applyBorder="1"/>
    <xf numFmtId="165" fontId="0" fillId="62" borderId="3" xfId="0" applyNumberFormat="1" applyFill="1" applyBorder="1"/>
    <xf numFmtId="0" fontId="0" fillId="61" borderId="3" xfId="0" applyFill="1" applyBorder="1" applyAlignment="1">
      <alignment wrapText="1"/>
    </xf>
    <xf numFmtId="165" fontId="0" fillId="40" borderId="3" xfId="0" applyNumberFormat="1" applyFill="1" applyBorder="1"/>
    <xf numFmtId="165" fontId="0" fillId="19" borderId="3" xfId="0" applyNumberFormat="1" applyFill="1" applyBorder="1"/>
    <xf numFmtId="2" fontId="0" fillId="23" borderId="26" xfId="0" applyNumberFormat="1" applyFill="1" applyBorder="1"/>
    <xf numFmtId="0" fontId="0" fillId="63" borderId="3" xfId="0" applyFill="1" applyBorder="1"/>
    <xf numFmtId="0" fontId="0" fillId="43" borderId="12" xfId="0" applyFill="1" applyBorder="1"/>
    <xf numFmtId="0" fontId="0" fillId="57" borderId="3" xfId="0" applyFill="1" applyBorder="1"/>
    <xf numFmtId="0" fontId="18" fillId="14" borderId="3" xfId="0" applyFont="1" applyFill="1" applyBorder="1" applyAlignment="1">
      <alignment wrapText="1"/>
    </xf>
    <xf numFmtId="165" fontId="18" fillId="19" borderId="3" xfId="0" applyNumberFormat="1" applyFont="1" applyFill="1" applyBorder="1"/>
    <xf numFmtId="0" fontId="49" fillId="55" borderId="36" xfId="0" applyFont="1" applyFill="1" applyBorder="1"/>
    <xf numFmtId="0" fontId="0" fillId="55" borderId="37" xfId="0" applyFill="1" applyBorder="1"/>
    <xf numFmtId="0" fontId="0" fillId="55" borderId="38" xfId="0" applyFill="1" applyBorder="1"/>
    <xf numFmtId="0" fontId="0" fillId="64" borderId="3" xfId="0" applyFill="1" applyBorder="1" applyAlignment="1">
      <alignment wrapText="1"/>
    </xf>
    <xf numFmtId="165" fontId="0" fillId="65" borderId="3" xfId="0" applyNumberFormat="1" applyFill="1" applyBorder="1"/>
    <xf numFmtId="0" fontId="0" fillId="64" borderId="3" xfId="0" applyFill="1" applyBorder="1"/>
    <xf numFmtId="0" fontId="0" fillId="29" borderId="3" xfId="0" applyFill="1" applyBorder="1"/>
    <xf numFmtId="165" fontId="0" fillId="50" borderId="3" xfId="0" applyNumberFormat="1" applyFill="1" applyBorder="1"/>
    <xf numFmtId="0" fontId="17" fillId="9" borderId="3" xfId="0" applyFont="1" applyFill="1" applyBorder="1" applyAlignment="1">
      <alignment wrapText="1"/>
    </xf>
    <xf numFmtId="0" fontId="0" fillId="67" borderId="3" xfId="0" applyFill="1" applyBorder="1"/>
    <xf numFmtId="2" fontId="0" fillId="67" borderId="3" xfId="0" applyNumberFormat="1" applyFill="1" applyBorder="1"/>
    <xf numFmtId="0" fontId="0" fillId="68" borderId="3" xfId="0" applyFill="1" applyBorder="1" applyAlignment="1">
      <alignment wrapText="1"/>
    </xf>
    <xf numFmtId="165" fontId="0" fillId="69" borderId="3" xfId="0" applyNumberFormat="1" applyFill="1" applyBorder="1"/>
    <xf numFmtId="0" fontId="0" fillId="68" borderId="3" xfId="0" applyFill="1" applyBorder="1"/>
    <xf numFmtId="2" fontId="17" fillId="70" borderId="3" xfId="0" applyNumberFormat="1" applyFont="1" applyFill="1" applyBorder="1"/>
    <xf numFmtId="2" fontId="0" fillId="70" borderId="3" xfId="0" applyNumberFormat="1" applyFill="1" applyBorder="1"/>
    <xf numFmtId="2" fontId="0" fillId="70" borderId="3" xfId="0" applyNumberFormat="1" applyFill="1" applyBorder="1" applyAlignment="1">
      <alignment wrapText="1"/>
    </xf>
    <xf numFmtId="2" fontId="0" fillId="71" borderId="3" xfId="0" applyNumberFormat="1" applyFill="1" applyBorder="1"/>
    <xf numFmtId="2" fontId="0" fillId="71" borderId="16" xfId="0" applyNumberFormat="1" applyFill="1" applyBorder="1"/>
    <xf numFmtId="0" fontId="0" fillId="68" borderId="16" xfId="0" applyFill="1" applyBorder="1" applyAlignment="1">
      <alignment wrapText="1"/>
    </xf>
    <xf numFmtId="0" fontId="0" fillId="69" borderId="0" xfId="0" applyFill="1"/>
    <xf numFmtId="15" fontId="0" fillId="0" borderId="0" xfId="0" applyNumberFormat="1"/>
    <xf numFmtId="2" fontId="0" fillId="43" borderId="3" xfId="0" applyNumberFormat="1" applyFill="1" applyBorder="1"/>
    <xf numFmtId="0" fontId="34" fillId="40" borderId="3" xfId="0" applyFont="1" applyFill="1" applyBorder="1"/>
    <xf numFmtId="2" fontId="34" fillId="40" borderId="3" xfId="0" applyNumberFormat="1" applyFont="1" applyFill="1" applyBorder="1"/>
    <xf numFmtId="15" fontId="0" fillId="0" borderId="3" xfId="0" applyNumberFormat="1" applyBorder="1"/>
    <xf numFmtId="2" fontId="0" fillId="50" borderId="3" xfId="0" applyNumberFormat="1" applyFill="1" applyBorder="1"/>
    <xf numFmtId="0" fontId="0" fillId="40" borderId="3" xfId="0" applyFill="1" applyBorder="1" applyAlignment="1">
      <alignment wrapText="1"/>
    </xf>
    <xf numFmtId="0" fontId="0" fillId="54" borderId="3" xfId="0" applyFill="1" applyBorder="1" applyAlignment="1">
      <alignment wrapText="1"/>
    </xf>
    <xf numFmtId="0" fontId="0" fillId="43" borderId="3" xfId="0" applyFill="1" applyBorder="1" applyAlignment="1">
      <alignment wrapText="1"/>
    </xf>
    <xf numFmtId="0" fontId="0" fillId="74" borderId="3" xfId="0" applyFill="1" applyBorder="1"/>
    <xf numFmtId="0" fontId="0" fillId="72" borderId="3" xfId="0" applyFill="1" applyBorder="1"/>
    <xf numFmtId="0" fontId="0" fillId="27" borderId="3" xfId="0" applyFill="1" applyBorder="1"/>
    <xf numFmtId="165" fontId="0" fillId="73" borderId="3" xfId="0" applyNumberFormat="1" applyFill="1" applyBorder="1"/>
    <xf numFmtId="2" fontId="55" fillId="10" borderId="3" xfId="0" applyNumberFormat="1" applyFont="1" applyFill="1" applyBorder="1"/>
    <xf numFmtId="0" fontId="0" fillId="75" borderId="3" xfId="0" applyFill="1" applyBorder="1"/>
    <xf numFmtId="0" fontId="0" fillId="75" borderId="3" xfId="0" applyFill="1" applyBorder="1" applyAlignment="1">
      <alignment wrapText="1"/>
    </xf>
    <xf numFmtId="0" fontId="0" fillId="76" borderId="3" xfId="0" applyFill="1" applyBorder="1"/>
    <xf numFmtId="165" fontId="0" fillId="77" borderId="3" xfId="0" applyNumberFormat="1" applyFill="1" applyBorder="1"/>
    <xf numFmtId="0" fontId="0" fillId="76" borderId="3" xfId="0" applyFill="1" applyBorder="1" applyAlignment="1">
      <alignment wrapText="1"/>
    </xf>
    <xf numFmtId="2" fontId="56" fillId="10" borderId="3" xfId="0" applyNumberFormat="1" applyFont="1" applyFill="1" applyBorder="1"/>
    <xf numFmtId="2" fontId="56" fillId="11" borderId="3" xfId="0" applyNumberFormat="1" applyFont="1" applyFill="1" applyBorder="1"/>
    <xf numFmtId="165" fontId="0" fillId="57" borderId="3" xfId="0" applyNumberFormat="1" applyFont="1" applyFill="1" applyBorder="1"/>
    <xf numFmtId="0" fontId="0" fillId="78" borderId="3" xfId="0" applyFill="1" applyBorder="1"/>
    <xf numFmtId="165" fontId="0" fillId="79" borderId="3" xfId="0" applyNumberFormat="1" applyFill="1" applyBorder="1"/>
    <xf numFmtId="0" fontId="0" fillId="78" borderId="3" xfId="0" applyFill="1" applyBorder="1" applyAlignment="1">
      <alignment wrapText="1"/>
    </xf>
    <xf numFmtId="0" fontId="57" fillId="9" borderId="3" xfId="0" applyFont="1" applyFill="1" applyBorder="1" applyAlignment="1">
      <alignment wrapText="1"/>
    </xf>
    <xf numFmtId="2" fontId="0" fillId="74" borderId="3" xfId="0" applyNumberFormat="1" applyFill="1" applyBorder="1"/>
    <xf numFmtId="2" fontId="0" fillId="72" borderId="3" xfId="0" applyNumberFormat="1" applyFill="1" applyBorder="1"/>
    <xf numFmtId="167" fontId="0" fillId="0" borderId="3" xfId="0" applyNumberFormat="1" applyBorder="1" applyAlignment="1">
      <alignment wrapText="1"/>
    </xf>
    <xf numFmtId="167" fontId="17" fillId="0" borderId="3" xfId="0" applyNumberFormat="1" applyFont="1" applyBorder="1" applyAlignment="1">
      <alignment wrapText="1"/>
    </xf>
    <xf numFmtId="167" fontId="0" fillId="0" borderId="0" xfId="0" applyNumberFormat="1" applyAlignment="1">
      <alignment wrapText="1"/>
    </xf>
    <xf numFmtId="0" fontId="17" fillId="0" borderId="10" xfId="0" applyFont="1" applyBorder="1"/>
    <xf numFmtId="167" fontId="17" fillId="0" borderId="11" xfId="0" applyNumberFormat="1" applyFont="1" applyBorder="1" applyAlignment="1">
      <alignment wrapText="1"/>
    </xf>
    <xf numFmtId="2" fontId="17" fillId="0" borderId="11" xfId="0" applyNumberFormat="1" applyFont="1" applyBorder="1"/>
    <xf numFmtId="2" fontId="17" fillId="0" borderId="41" xfId="0" applyNumberFormat="1" applyFont="1" applyBorder="1"/>
    <xf numFmtId="0" fontId="17" fillId="0" borderId="13" xfId="0" applyFont="1" applyBorder="1"/>
    <xf numFmtId="167" fontId="17" fillId="0" borderId="14" xfId="0" applyNumberFormat="1" applyFont="1" applyBorder="1" applyAlignment="1">
      <alignment wrapText="1"/>
    </xf>
    <xf numFmtId="2" fontId="17" fillId="0" borderId="14" xfId="0" applyNumberFormat="1" applyFont="1" applyBorder="1"/>
    <xf numFmtId="2" fontId="17" fillId="0" borderId="43" xfId="0" applyNumberFormat="1" applyFont="1" applyBorder="1"/>
    <xf numFmtId="0" fontId="17" fillId="0" borderId="47" xfId="0" applyFont="1" applyBorder="1"/>
    <xf numFmtId="167" fontId="17" fillId="0" borderId="48" xfId="0" applyNumberFormat="1" applyFont="1" applyBorder="1" applyAlignment="1">
      <alignment wrapText="1"/>
    </xf>
    <xf numFmtId="2" fontId="17" fillId="0" borderId="48" xfId="0" applyNumberFormat="1" applyFont="1" applyBorder="1"/>
    <xf numFmtId="2" fontId="17" fillId="0" borderId="49" xfId="0" applyNumberFormat="1" applyFont="1" applyBorder="1"/>
    <xf numFmtId="0" fontId="0" fillId="55" borderId="37" xfId="0" applyFill="1" applyBorder="1" applyAlignment="1">
      <alignment wrapText="1"/>
    </xf>
    <xf numFmtId="0" fontId="0" fillId="0" borderId="15" xfId="0" applyBorder="1"/>
    <xf numFmtId="2" fontId="0" fillId="0" borderId="15" xfId="0" applyNumberFormat="1" applyBorder="1"/>
    <xf numFmtId="0" fontId="0" fillId="55" borderId="41" xfId="0" applyFill="1" applyBorder="1" applyAlignment="1">
      <alignment wrapText="1"/>
    </xf>
    <xf numFmtId="0" fontId="0" fillId="55" borderId="42" xfId="0" applyFill="1" applyBorder="1" applyAlignment="1">
      <alignment wrapText="1"/>
    </xf>
    <xf numFmtId="2" fontId="18" fillId="10" borderId="12" xfId="0" applyNumberFormat="1" applyFont="1" applyFill="1" applyBorder="1"/>
    <xf numFmtId="0" fontId="0" fillId="29" borderId="12" xfId="0" applyFill="1" applyBorder="1" applyAlignment="1">
      <alignment wrapText="1"/>
    </xf>
    <xf numFmtId="2" fontId="0" fillId="55" borderId="42" xfId="0" applyNumberFormat="1" applyFill="1" applyBorder="1" applyAlignment="1">
      <alignment wrapText="1"/>
    </xf>
    <xf numFmtId="0" fontId="0" fillId="47" borderId="12" xfId="0" applyFill="1" applyBorder="1" applyAlignment="1">
      <alignment wrapText="1"/>
    </xf>
    <xf numFmtId="2" fontId="0" fillId="30" borderId="12" xfId="0" applyNumberFormat="1" applyFill="1" applyBorder="1" applyAlignment="1">
      <alignment wrapText="1"/>
    </xf>
    <xf numFmtId="0" fontId="0" fillId="14" borderId="12" xfId="0" applyFill="1" applyBorder="1" applyAlignment="1">
      <alignment wrapText="1"/>
    </xf>
    <xf numFmtId="0" fontId="0" fillId="58" borderId="12" xfId="0" applyFill="1" applyBorder="1" applyAlignment="1">
      <alignment wrapText="1"/>
    </xf>
    <xf numFmtId="0" fontId="0" fillId="66" borderId="12" xfId="0" applyFill="1" applyBorder="1" applyAlignment="1">
      <alignment wrapText="1"/>
    </xf>
    <xf numFmtId="0" fontId="0" fillId="64" borderId="12" xfId="0" applyFill="1" applyBorder="1" applyAlignment="1">
      <alignment wrapText="1"/>
    </xf>
    <xf numFmtId="0" fontId="0" fillId="55" borderId="13" xfId="0" applyFill="1" applyBorder="1"/>
    <xf numFmtId="0" fontId="0" fillId="55" borderId="43" xfId="0" applyFill="1" applyBorder="1" applyAlignment="1">
      <alignment wrapText="1"/>
    </xf>
    <xf numFmtId="0" fontId="45" fillId="44" borderId="0" xfId="18" applyNumberFormat="1" applyFont="1" applyFill="1" applyBorder="1" applyAlignment="1" applyProtection="1">
      <alignment horizontal="righ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lef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164" fontId="34" fillId="11" borderId="25" xfId="0" applyNumberFormat="1" applyFont="1" applyFill="1" applyBorder="1" applyAlignment="1">
      <alignment horizontal="center"/>
    </xf>
    <xf numFmtId="164" fontId="34" fillId="11" borderId="30" xfId="0" applyNumberFormat="1" applyFont="1" applyFill="1" applyBorder="1" applyAlignment="1">
      <alignment horizontal="center"/>
    </xf>
    <xf numFmtId="0" fontId="34" fillId="50" borderId="46" xfId="0" applyFont="1" applyFill="1" applyBorder="1" applyAlignment="1">
      <alignment textRotation="90"/>
    </xf>
    <xf numFmtId="0" fontId="0" fillId="0" borderId="46" xfId="0" applyBorder="1" applyAlignment="1">
      <alignment textRotation="90"/>
    </xf>
    <xf numFmtId="0" fontId="0" fillId="73" borderId="16" xfId="0" applyFill="1" applyBorder="1" applyAlignment="1"/>
    <xf numFmtId="0" fontId="0" fillId="73" borderId="15" xfId="0" applyFill="1" applyBorder="1" applyAlignment="1"/>
    <xf numFmtId="0" fontId="0" fillId="72" borderId="16" xfId="0" applyFill="1" applyBorder="1" applyAlignment="1"/>
    <xf numFmtId="0" fontId="0" fillId="72" borderId="15" xfId="0" applyFill="1" applyBorder="1" applyAlignment="1"/>
    <xf numFmtId="2" fontId="0" fillId="73" borderId="3" xfId="0" applyNumberFormat="1" applyFill="1" applyBorder="1" applyAlignment="1"/>
    <xf numFmtId="2" fontId="0" fillId="72" borderId="3" xfId="0" applyNumberFormat="1" applyFill="1" applyBorder="1" applyAlignment="1"/>
    <xf numFmtId="2" fontId="19" fillId="10" borderId="3" xfId="0" applyNumberFormat="1" applyFont="1" applyFill="1" applyBorder="1" applyAlignment="1">
      <alignment wrapText="1"/>
    </xf>
    <xf numFmtId="2" fontId="19" fillId="0" borderId="3" xfId="0" applyNumberFormat="1" applyFont="1" applyBorder="1"/>
    <xf numFmtId="0" fontId="19" fillId="0" borderId="3" xfId="0" applyFont="1" applyBorder="1" applyAlignment="1">
      <alignment wrapText="1"/>
    </xf>
    <xf numFmtId="2" fontId="34" fillId="10" borderId="3" xfId="0" applyNumberFormat="1" applyFont="1" applyFill="1" applyBorder="1"/>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colors>
    <mruColors>
      <color rgb="FF2CF294"/>
      <color rgb="FFF264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595</v>
      </c>
    </row>
    <row r="22" spans="1:9">
      <c r="A22" s="240"/>
      <c r="B22" s="240"/>
      <c r="C22" s="240"/>
      <c r="D22" s="240"/>
      <c r="E22" s="240"/>
      <c r="F22" s="240"/>
      <c r="G22" s="240"/>
      <c r="H22" s="240"/>
      <c r="I22" s="240"/>
    </row>
    <row r="23" spans="1:9" ht="29.25" thickBot="1">
      <c r="A23" s="92" t="s">
        <v>199</v>
      </c>
      <c r="B23" s="92" t="s">
        <v>200</v>
      </c>
      <c r="C23" s="92" t="s">
        <v>201</v>
      </c>
      <c r="D23" s="92" t="s">
        <v>202</v>
      </c>
      <c r="E23" s="100" t="s">
        <v>203</v>
      </c>
      <c r="F23" s="101" t="s">
        <v>204</v>
      </c>
      <c r="G23" s="92" t="s">
        <v>205</v>
      </c>
      <c r="H23" s="102" t="s">
        <v>206</v>
      </c>
      <c r="I23" s="241"/>
    </row>
    <row r="24" spans="1:9">
      <c r="A24" s="245">
        <v>75240300001453</v>
      </c>
      <c r="B24" s="246" t="s">
        <v>596</v>
      </c>
      <c r="C24" s="246" t="s">
        <v>208</v>
      </c>
      <c r="D24" s="246" t="s">
        <v>209</v>
      </c>
      <c r="E24" s="247">
        <v>5</v>
      </c>
      <c r="F24" s="248">
        <v>45131</v>
      </c>
      <c r="G24" s="246" t="s">
        <v>211</v>
      </c>
      <c r="H24" s="249" t="s">
        <v>597</v>
      </c>
      <c r="I24" s="242"/>
    </row>
    <row r="25" spans="1:9" ht="29.25" thickBot="1">
      <c r="A25" s="250"/>
      <c r="B25" s="251"/>
      <c r="C25" s="251"/>
      <c r="D25" s="251"/>
      <c r="E25" s="252"/>
      <c r="F25" s="251"/>
      <c r="G25" s="251"/>
      <c r="H25" s="249" t="s">
        <v>600</v>
      </c>
      <c r="I25" s="243"/>
    </row>
    <row r="26" spans="1:9">
      <c r="A26" s="245">
        <v>75240300001454</v>
      </c>
      <c r="B26" s="246" t="s">
        <v>596</v>
      </c>
      <c r="C26" s="246" t="s">
        <v>208</v>
      </c>
      <c r="D26" s="246" t="s">
        <v>209</v>
      </c>
      <c r="E26" s="247">
        <v>5</v>
      </c>
      <c r="F26" s="248">
        <v>45131</v>
      </c>
      <c r="G26" s="246" t="s">
        <v>211</v>
      </c>
      <c r="H26" s="249" t="s">
        <v>597</v>
      </c>
      <c r="I26" s="242"/>
    </row>
    <row r="27" spans="1:9" ht="29.25" thickBot="1">
      <c r="A27" s="250"/>
      <c r="B27" s="251"/>
      <c r="C27" s="251"/>
      <c r="D27" s="251"/>
      <c r="E27" s="252"/>
      <c r="F27" s="251"/>
      <c r="G27" s="251"/>
      <c r="H27" s="249" t="s">
        <v>600</v>
      </c>
      <c r="I27" s="243"/>
    </row>
    <row r="28" spans="1:9">
      <c r="A28" s="245">
        <v>75240300003911</v>
      </c>
      <c r="B28" s="246" t="s">
        <v>596</v>
      </c>
      <c r="C28" s="246" t="s">
        <v>208</v>
      </c>
      <c r="D28" s="246" t="s">
        <v>209</v>
      </c>
      <c r="E28" s="247">
        <v>6.75</v>
      </c>
      <c r="F28" s="248">
        <v>45339</v>
      </c>
      <c r="G28" s="246" t="s">
        <v>211</v>
      </c>
      <c r="H28" s="249" t="s">
        <v>598</v>
      </c>
      <c r="I28" s="242"/>
    </row>
    <row r="29" spans="1:9" ht="29.25" thickBot="1">
      <c r="A29" s="250"/>
      <c r="B29" s="251"/>
      <c r="C29" s="251"/>
      <c r="D29" s="251"/>
      <c r="E29" s="252"/>
      <c r="F29" s="251"/>
      <c r="G29" s="251"/>
      <c r="H29" s="249" t="s">
        <v>601</v>
      </c>
      <c r="I29" s="243"/>
    </row>
    <row r="30" spans="1:9">
      <c r="A30" s="245">
        <v>75240300005052</v>
      </c>
      <c r="B30" s="246" t="s">
        <v>596</v>
      </c>
      <c r="C30" s="246" t="s">
        <v>208</v>
      </c>
      <c r="D30" s="246" t="s">
        <v>209</v>
      </c>
      <c r="E30" s="247">
        <v>5.5</v>
      </c>
      <c r="F30" s="248">
        <v>45197</v>
      </c>
      <c r="G30" s="246" t="s">
        <v>211</v>
      </c>
      <c r="H30" s="249" t="s">
        <v>599</v>
      </c>
      <c r="I30" s="242"/>
    </row>
    <row r="31" spans="1:9" ht="28.5">
      <c r="A31" s="250"/>
      <c r="B31" s="251"/>
      <c r="C31" s="251"/>
      <c r="D31" s="251"/>
      <c r="E31" s="252"/>
      <c r="F31" s="251"/>
      <c r="G31" s="251"/>
      <c r="H31" s="249" t="s">
        <v>602</v>
      </c>
      <c r="I31" s="240"/>
    </row>
    <row r="33" spans="1:13" ht="30">
      <c r="D33" s="117" t="s">
        <v>228</v>
      </c>
      <c r="H33" s="113">
        <v>507750</v>
      </c>
    </row>
    <row r="34" spans="1:13">
      <c r="B34" s="244"/>
      <c r="H34">
        <v>186558.67</v>
      </c>
    </row>
    <row r="35" spans="1:13">
      <c r="H35" s="169">
        <f>SUM(H33:H34)</f>
        <v>694308.67</v>
      </c>
    </row>
    <row r="36" spans="1:13">
      <c r="H36" s="19"/>
    </row>
    <row r="37" spans="1:13">
      <c r="H37" s="169"/>
    </row>
    <row r="38" spans="1:13">
      <c r="D38" t="s">
        <v>616</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652</v>
      </c>
    </row>
    <row r="48" spans="1:13" ht="30">
      <c r="A48" s="495" t="s">
        <v>216</v>
      </c>
      <c r="B48" s="494"/>
      <c r="C48" s="280" t="s">
        <v>596</v>
      </c>
      <c r="D48" s="280" t="s">
        <v>208</v>
      </c>
      <c r="E48" s="280" t="s">
        <v>209</v>
      </c>
      <c r="F48" s="280" t="s">
        <v>653</v>
      </c>
      <c r="G48" s="278" t="s">
        <v>654</v>
      </c>
      <c r="H48" s="278" t="s">
        <v>211</v>
      </c>
      <c r="I48" s="493" t="s">
        <v>655</v>
      </c>
      <c r="J48" s="494"/>
      <c r="K48" s="495" t="s">
        <v>656</v>
      </c>
      <c r="L48" s="494"/>
      <c r="M48" s="494"/>
    </row>
    <row r="49" spans="1:13">
      <c r="A49" s="279"/>
      <c r="B49" s="279"/>
      <c r="C49" s="279"/>
      <c r="D49" s="279"/>
      <c r="E49" s="279"/>
      <c r="F49" s="279"/>
      <c r="G49" s="279"/>
      <c r="H49" s="279"/>
      <c r="I49" s="493" t="s">
        <v>657</v>
      </c>
      <c r="J49" s="494"/>
      <c r="K49" s="495" t="s">
        <v>658</v>
      </c>
      <c r="L49" s="494"/>
      <c r="M49" s="494"/>
    </row>
    <row r="50" spans="1:13">
      <c r="A50" s="279"/>
      <c r="B50" s="279"/>
      <c r="C50" s="279"/>
      <c r="D50" s="279"/>
      <c r="E50" s="279"/>
      <c r="F50" s="279"/>
      <c r="G50" s="279"/>
      <c r="H50" s="279"/>
      <c r="I50" s="493" t="s">
        <v>659</v>
      </c>
      <c r="J50" s="494"/>
      <c r="K50" s="495" t="s">
        <v>658</v>
      </c>
      <c r="L50" s="494"/>
      <c r="M50" s="494"/>
    </row>
    <row r="51" spans="1:13" ht="30">
      <c r="A51" s="495" t="s">
        <v>217</v>
      </c>
      <c r="B51" s="494"/>
      <c r="C51" s="280" t="s">
        <v>596</v>
      </c>
      <c r="D51" s="280" t="s">
        <v>208</v>
      </c>
      <c r="E51" s="280" t="s">
        <v>209</v>
      </c>
      <c r="F51" s="280" t="s">
        <v>653</v>
      </c>
      <c r="G51" s="278" t="s">
        <v>654</v>
      </c>
      <c r="H51" s="278" t="s">
        <v>211</v>
      </c>
      <c r="I51" s="493" t="s">
        <v>655</v>
      </c>
      <c r="J51" s="494"/>
      <c r="K51" s="495" t="s">
        <v>656</v>
      </c>
      <c r="L51" s="494"/>
      <c r="M51" s="494"/>
    </row>
    <row r="52" spans="1:13">
      <c r="A52" s="279"/>
      <c r="B52" s="279"/>
      <c r="C52" s="279"/>
      <c r="D52" s="279"/>
      <c r="E52" s="279"/>
      <c r="F52" s="279"/>
      <c r="G52" s="279"/>
      <c r="H52" s="279"/>
      <c r="I52" s="493" t="s">
        <v>657</v>
      </c>
      <c r="J52" s="494"/>
      <c r="K52" s="495" t="s">
        <v>658</v>
      </c>
      <c r="L52" s="494"/>
      <c r="M52" s="494"/>
    </row>
    <row r="53" spans="1:13">
      <c r="A53" s="279"/>
      <c r="B53" s="279"/>
      <c r="C53" s="279"/>
      <c r="D53" s="279"/>
      <c r="E53" s="279"/>
      <c r="F53" s="279"/>
      <c r="G53" s="279"/>
      <c r="H53" s="279"/>
      <c r="I53" s="493" t="s">
        <v>659</v>
      </c>
      <c r="J53" s="494"/>
      <c r="K53" s="495" t="s">
        <v>658</v>
      </c>
      <c r="L53" s="494"/>
      <c r="M53" s="494"/>
    </row>
    <row r="54" spans="1:13" ht="30">
      <c r="A54" s="495" t="s">
        <v>218</v>
      </c>
      <c r="B54" s="494"/>
      <c r="C54" s="280" t="s">
        <v>596</v>
      </c>
      <c r="D54" s="280" t="s">
        <v>208</v>
      </c>
      <c r="E54" s="280" t="s">
        <v>209</v>
      </c>
      <c r="F54" s="280" t="s">
        <v>653</v>
      </c>
      <c r="G54" s="278" t="s">
        <v>660</v>
      </c>
      <c r="H54" s="278" t="s">
        <v>211</v>
      </c>
      <c r="I54" s="493" t="s">
        <v>655</v>
      </c>
      <c r="J54" s="494"/>
      <c r="K54" s="495" t="s">
        <v>661</v>
      </c>
      <c r="L54" s="494"/>
      <c r="M54" s="494"/>
    </row>
    <row r="55" spans="1:13">
      <c r="A55" s="279"/>
      <c r="B55" s="279"/>
      <c r="C55" s="279"/>
      <c r="D55" s="279"/>
      <c r="E55" s="279"/>
      <c r="F55" s="279"/>
      <c r="G55" s="279"/>
      <c r="H55" s="279"/>
      <c r="I55" s="493" t="s">
        <v>657</v>
      </c>
      <c r="J55" s="494"/>
      <c r="K55" s="495" t="s">
        <v>662</v>
      </c>
      <c r="L55" s="494"/>
      <c r="M55" s="494"/>
    </row>
    <row r="56" spans="1:13">
      <c r="A56" s="279"/>
      <c r="B56" s="279"/>
      <c r="C56" s="279"/>
      <c r="D56" s="279"/>
      <c r="E56" s="279"/>
      <c r="F56" s="279"/>
      <c r="G56" s="279"/>
      <c r="H56" s="279"/>
      <c r="I56" s="493" t="s">
        <v>659</v>
      </c>
      <c r="J56" s="494"/>
      <c r="K56" s="495" t="s">
        <v>663</v>
      </c>
      <c r="L56" s="494"/>
      <c r="M56" s="494"/>
    </row>
    <row r="57" spans="1:13" ht="30">
      <c r="A57" s="495" t="s">
        <v>664</v>
      </c>
      <c r="B57" s="494"/>
      <c r="C57" s="280" t="s">
        <v>596</v>
      </c>
      <c r="D57" s="280" t="s">
        <v>208</v>
      </c>
      <c r="E57" s="280" t="s">
        <v>209</v>
      </c>
      <c r="F57" s="280" t="s">
        <v>665</v>
      </c>
      <c r="G57" s="278" t="s">
        <v>666</v>
      </c>
      <c r="H57" s="278" t="s">
        <v>211</v>
      </c>
      <c r="I57" s="493" t="s">
        <v>655</v>
      </c>
      <c r="J57" s="494"/>
      <c r="K57" s="495" t="s">
        <v>667</v>
      </c>
      <c r="L57" s="494"/>
      <c r="M57" s="494"/>
    </row>
    <row r="58" spans="1:13">
      <c r="A58" s="279"/>
      <c r="B58" s="279"/>
      <c r="C58" s="279"/>
      <c r="D58" s="279"/>
      <c r="E58" s="279"/>
      <c r="F58" s="279"/>
      <c r="G58" s="279"/>
      <c r="H58" s="279"/>
      <c r="I58" s="493" t="s">
        <v>657</v>
      </c>
      <c r="J58" s="494"/>
      <c r="K58" s="495" t="s">
        <v>668</v>
      </c>
      <c r="L58" s="494"/>
      <c r="M58" s="494"/>
    </row>
    <row r="59" spans="1:13">
      <c r="A59" s="279"/>
      <c r="B59" s="279"/>
      <c r="C59" s="279"/>
      <c r="D59" s="279"/>
      <c r="E59" s="279"/>
      <c r="F59" s="279"/>
      <c r="G59" s="279"/>
      <c r="H59" s="279"/>
      <c r="I59" s="493" t="s">
        <v>659</v>
      </c>
      <c r="J59" s="494"/>
      <c r="K59" s="495" t="s">
        <v>669</v>
      </c>
      <c r="L59" s="494"/>
      <c r="M59" s="494"/>
    </row>
  </sheetData>
  <mergeCells count="28">
    <mergeCell ref="A48:B48"/>
    <mergeCell ref="I48:J48"/>
    <mergeCell ref="K48:M48"/>
    <mergeCell ref="I49:J49"/>
    <mergeCell ref="K49:M49"/>
    <mergeCell ref="I50:J50"/>
    <mergeCell ref="K50:M50"/>
    <mergeCell ref="A51:B51"/>
    <mergeCell ref="I51:J51"/>
    <mergeCell ref="K51:M51"/>
    <mergeCell ref="A57:B57"/>
    <mergeCell ref="I57:J57"/>
    <mergeCell ref="K57:M57"/>
    <mergeCell ref="I52:J52"/>
    <mergeCell ref="I58:J58"/>
    <mergeCell ref="K58:M58"/>
    <mergeCell ref="K52:M52"/>
    <mergeCell ref="I53:J53"/>
    <mergeCell ref="K53:M53"/>
    <mergeCell ref="A54:B54"/>
    <mergeCell ref="I54:J54"/>
    <mergeCell ref="K54:M54"/>
    <mergeCell ref="I59:J59"/>
    <mergeCell ref="K59:M59"/>
    <mergeCell ref="I55:J55"/>
    <mergeCell ref="K55:M55"/>
    <mergeCell ref="I56:J56"/>
    <mergeCell ref="K56:M56"/>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topLeftCell="A4" workbookViewId="0">
      <selection activeCell="B32" sqref="B32"/>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123219.9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299774.50999999989</v>
      </c>
      <c r="C27" s="93">
        <f>SUM(C15:C25)</f>
        <v>101331.59999999999</v>
      </c>
      <c r="D27" s="92">
        <v>266107.25</v>
      </c>
    </row>
    <row r="28" spans="1:4">
      <c r="A28" s="92"/>
      <c r="B28" s="92"/>
      <c r="C28" s="93"/>
      <c r="D28" s="92"/>
    </row>
    <row r="29" spans="1:4">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D33" sqref="D33"/>
    </sheetView>
  </sheetViews>
  <sheetFormatPr defaultRowHeight="15"/>
  <cols>
    <col min="2" max="2" width="35.5703125" style="170" customWidth="1"/>
    <col min="3" max="3" width="10.42578125" style="19" customWidth="1"/>
    <col min="4" max="4" width="24.42578125" customWidth="1"/>
  </cols>
  <sheetData>
    <row r="1" spans="1:5">
      <c r="B1" s="174" t="s">
        <v>734</v>
      </c>
    </row>
    <row r="3" spans="1:5">
      <c r="A3" s="92">
        <v>1</v>
      </c>
      <c r="B3" s="174" t="s">
        <v>724</v>
      </c>
      <c r="C3" s="290">
        <v>15005.9</v>
      </c>
      <c r="D3" s="92" t="s">
        <v>733</v>
      </c>
      <c r="E3" s="319"/>
    </row>
    <row r="4" spans="1:5">
      <c r="A4" s="92">
        <v>2</v>
      </c>
      <c r="B4" s="174" t="s">
        <v>725</v>
      </c>
      <c r="C4" s="290">
        <v>57870</v>
      </c>
      <c r="D4" s="92" t="s">
        <v>728</v>
      </c>
      <c r="E4" s="319"/>
    </row>
    <row r="5" spans="1:5">
      <c r="A5" s="92">
        <v>3</v>
      </c>
      <c r="B5" s="174" t="s">
        <v>726</v>
      </c>
      <c r="C5" s="341">
        <v>335</v>
      </c>
      <c r="D5" s="92" t="s">
        <v>730</v>
      </c>
      <c r="E5" s="319"/>
    </row>
    <row r="6" spans="1:5">
      <c r="A6" s="92">
        <v>4</v>
      </c>
      <c r="B6" s="174" t="s">
        <v>727</v>
      </c>
      <c r="C6" s="341">
        <v>165</v>
      </c>
      <c r="D6" s="92" t="s">
        <v>730</v>
      </c>
      <c r="E6" s="319"/>
    </row>
    <row r="7" spans="1:5">
      <c r="A7" s="92">
        <v>5</v>
      </c>
      <c r="B7" s="174" t="s">
        <v>729</v>
      </c>
      <c r="C7" s="341">
        <v>4200</v>
      </c>
      <c r="D7" s="92" t="s">
        <v>730</v>
      </c>
      <c r="E7" s="319"/>
    </row>
    <row r="8" spans="1:5">
      <c r="A8" s="92">
        <v>6</v>
      </c>
      <c r="B8" s="174" t="s">
        <v>731</v>
      </c>
      <c r="C8" s="341">
        <v>1000</v>
      </c>
      <c r="D8" s="92" t="s">
        <v>730</v>
      </c>
      <c r="E8" s="319"/>
    </row>
    <row r="9" spans="1:5">
      <c r="A9" s="92">
        <v>7</v>
      </c>
      <c r="B9" s="174" t="s">
        <v>732</v>
      </c>
      <c r="C9" s="341">
        <v>500</v>
      </c>
      <c r="D9" s="92" t="s">
        <v>730</v>
      </c>
      <c r="E9" s="319"/>
    </row>
    <row r="10" spans="1:5" ht="30">
      <c r="A10" s="281">
        <v>8</v>
      </c>
      <c r="B10" s="282" t="s">
        <v>735</v>
      </c>
      <c r="C10" s="290">
        <v>3000</v>
      </c>
      <c r="D10" s="281" t="s">
        <v>728</v>
      </c>
      <c r="E10" s="319"/>
    </row>
    <row r="11" spans="1:5" ht="30">
      <c r="A11" s="281">
        <v>9</v>
      </c>
      <c r="B11" s="282" t="s">
        <v>736</v>
      </c>
      <c r="C11" s="290">
        <v>14000</v>
      </c>
      <c r="D11" s="281" t="s">
        <v>728</v>
      </c>
      <c r="E11" s="319"/>
    </row>
    <row r="12" spans="1:5">
      <c r="A12" s="281">
        <v>10</v>
      </c>
      <c r="B12" s="282" t="s">
        <v>741</v>
      </c>
      <c r="C12" s="341">
        <v>400</v>
      </c>
      <c r="D12" s="281" t="s">
        <v>11</v>
      </c>
      <c r="E12" s="319"/>
    </row>
    <row r="13" spans="1:5">
      <c r="A13" s="281">
        <v>11</v>
      </c>
      <c r="B13" s="282" t="s">
        <v>742</v>
      </c>
      <c r="C13" s="341">
        <v>600</v>
      </c>
      <c r="D13" s="281" t="s">
        <v>743</v>
      </c>
      <c r="E13" s="319"/>
    </row>
    <row r="14" spans="1:5">
      <c r="A14" s="281">
        <v>12</v>
      </c>
      <c r="B14" s="282" t="s">
        <v>744</v>
      </c>
      <c r="C14" s="341">
        <v>95</v>
      </c>
      <c r="D14" s="281" t="s">
        <v>743</v>
      </c>
      <c r="E14" s="319"/>
    </row>
    <row r="15" spans="1:5">
      <c r="A15" s="281">
        <v>13</v>
      </c>
      <c r="B15" s="282" t="s">
        <v>745</v>
      </c>
      <c r="C15" s="341">
        <v>410</v>
      </c>
      <c r="D15" s="281" t="s">
        <v>743</v>
      </c>
      <c r="E15" s="319"/>
    </row>
    <row r="16" spans="1:5">
      <c r="A16" s="92">
        <v>14</v>
      </c>
      <c r="B16" s="174" t="s">
        <v>746</v>
      </c>
      <c r="C16" s="93">
        <v>1500</v>
      </c>
      <c r="D16" s="92" t="s">
        <v>885</v>
      </c>
      <c r="E16" s="319"/>
    </row>
    <row r="17" spans="1:5">
      <c r="A17" s="92">
        <v>15</v>
      </c>
      <c r="B17" s="174" t="s">
        <v>754</v>
      </c>
      <c r="C17" s="93">
        <v>4572</v>
      </c>
      <c r="D17" s="92" t="s">
        <v>513</v>
      </c>
      <c r="E17" s="319"/>
    </row>
    <row r="18" spans="1:5">
      <c r="A18" s="92"/>
      <c r="B18" s="174" t="s">
        <v>737</v>
      </c>
      <c r="C18" s="93">
        <f>SUM(C3:C17)</f>
        <v>103652.9</v>
      </c>
      <c r="D18" s="92"/>
    </row>
    <row r="20" spans="1:5">
      <c r="B20" s="170" t="s">
        <v>760</v>
      </c>
    </row>
    <row r="22" spans="1:5">
      <c r="A22" s="92">
        <v>1</v>
      </c>
      <c r="B22" s="174" t="s">
        <v>136</v>
      </c>
      <c r="C22" s="93">
        <v>5000</v>
      </c>
      <c r="D22" s="92"/>
    </row>
    <row r="23" spans="1:5">
      <c r="A23" s="92">
        <v>2</v>
      </c>
      <c r="B23" s="174" t="s">
        <v>450</v>
      </c>
      <c r="C23" s="93">
        <v>2000</v>
      </c>
      <c r="D23" s="92"/>
    </row>
    <row r="24" spans="1:5">
      <c r="A24" s="92">
        <v>3</v>
      </c>
      <c r="B24" s="174" t="s">
        <v>756</v>
      </c>
      <c r="C24" s="93">
        <v>5000</v>
      </c>
      <c r="D24" s="92"/>
    </row>
    <row r="25" spans="1:5">
      <c r="A25" s="286">
        <v>4</v>
      </c>
      <c r="B25" s="285" t="s">
        <v>765</v>
      </c>
      <c r="C25" s="93">
        <v>5000</v>
      </c>
      <c r="D25" s="92"/>
    </row>
    <row r="26" spans="1:5">
      <c r="A26" s="286">
        <v>5</v>
      </c>
      <c r="B26" s="285" t="s">
        <v>766</v>
      </c>
      <c r="C26" s="93">
        <v>2500</v>
      </c>
      <c r="D26" s="92"/>
    </row>
    <row r="27" spans="1:5">
      <c r="B27" s="285"/>
      <c r="C27" s="93">
        <f>SUM(C22:C26)</f>
        <v>19500</v>
      </c>
      <c r="D27" s="92"/>
    </row>
    <row r="30" spans="1:5">
      <c r="B30" s="170" t="s">
        <v>886</v>
      </c>
      <c r="C30" s="340">
        <f>SUM(C5,C6,C7,C8,C9,C12,C13,C14,C15)</f>
        <v>7705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sqref="A1:G3"/>
    </sheetView>
  </sheetViews>
  <sheetFormatPr defaultRowHeight="15"/>
  <cols>
    <col min="1" max="1" width="3" bestFit="1" customWidth="1"/>
    <col min="2" max="2" width="18.140625" customWidth="1"/>
    <col min="3" max="3" width="14.42578125" customWidth="1"/>
    <col min="4" max="4" width="13.5703125" customWidth="1"/>
    <col min="5" max="5" width="14.28515625" customWidth="1"/>
    <col min="6" max="6" width="12.7109375" customWidth="1"/>
    <col min="7" max="7" width="46" style="170" customWidth="1"/>
    <col min="8" max="8" width="5.7109375" customWidth="1"/>
  </cols>
  <sheetData>
    <row r="1" spans="1:7">
      <c r="A1" s="92" t="s">
        <v>1142</v>
      </c>
      <c r="B1" s="174"/>
      <c r="C1" s="92"/>
      <c r="D1" s="92"/>
      <c r="E1" s="92"/>
      <c r="F1" s="92"/>
      <c r="G1" s="174"/>
    </row>
    <row r="2" spans="1:7">
      <c r="A2" s="92"/>
      <c r="B2" s="92"/>
      <c r="C2" s="502" t="s">
        <v>1144</v>
      </c>
      <c r="D2" s="503"/>
      <c r="E2" s="504" t="s">
        <v>1146</v>
      </c>
      <c r="F2" s="505"/>
      <c r="G2" s="174" t="s">
        <v>1143</v>
      </c>
    </row>
    <row r="3" spans="1:7">
      <c r="A3" s="92"/>
      <c r="B3" s="92"/>
      <c r="C3" s="443" t="s">
        <v>113</v>
      </c>
      <c r="D3" s="444" t="s">
        <v>1145</v>
      </c>
      <c r="E3" s="443" t="s">
        <v>1167</v>
      </c>
      <c r="F3" s="444" t="s">
        <v>1145</v>
      </c>
      <c r="G3" s="174"/>
    </row>
    <row r="4" spans="1:7" ht="30">
      <c r="A4" s="92"/>
      <c r="B4" s="438">
        <v>45623</v>
      </c>
      <c r="C4" s="93"/>
      <c r="D4" s="93"/>
      <c r="E4" s="93"/>
      <c r="F4" s="93">
        <v>15000</v>
      </c>
      <c r="G4" s="174" t="s">
        <v>1147</v>
      </c>
    </row>
    <row r="5" spans="1:7">
      <c r="A5" s="92"/>
      <c r="B5" s="438">
        <v>45630</v>
      </c>
      <c r="C5" s="93"/>
      <c r="D5" s="93"/>
      <c r="E5" s="93">
        <v>5000</v>
      </c>
      <c r="F5" s="93"/>
      <c r="G5" s="174" t="s">
        <v>1175</v>
      </c>
    </row>
    <row r="6" spans="1:7">
      <c r="A6" s="92"/>
      <c r="B6" s="438">
        <v>45639</v>
      </c>
      <c r="C6" s="93"/>
      <c r="D6" s="93"/>
      <c r="E6" s="93">
        <v>5000</v>
      </c>
      <c r="F6" s="93"/>
      <c r="G6" s="174" t="s">
        <v>1176</v>
      </c>
    </row>
    <row r="7" spans="1:7">
      <c r="A7" s="92"/>
      <c r="B7" s="438">
        <v>45639</v>
      </c>
      <c r="C7" s="93"/>
      <c r="D7" s="93"/>
      <c r="E7" s="93">
        <v>5000</v>
      </c>
      <c r="F7" s="93"/>
      <c r="G7" s="174" t="s">
        <v>1177</v>
      </c>
    </row>
    <row r="8" spans="1:7">
      <c r="A8" s="92"/>
      <c r="B8" s="438">
        <v>45644</v>
      </c>
      <c r="C8" s="93"/>
      <c r="D8" s="93"/>
      <c r="E8" s="93">
        <v>5000</v>
      </c>
      <c r="F8" s="93"/>
      <c r="G8" s="174" t="s">
        <v>1178</v>
      </c>
    </row>
    <row r="9" spans="1:7">
      <c r="A9" s="92"/>
      <c r="B9" s="438">
        <v>45645</v>
      </c>
      <c r="C9" s="93"/>
      <c r="D9" s="93"/>
      <c r="E9" s="93">
        <v>5000</v>
      </c>
      <c r="F9" s="93"/>
      <c r="G9" s="174" t="s">
        <v>1179</v>
      </c>
    </row>
    <row r="10" spans="1:7" ht="30">
      <c r="A10" s="92"/>
      <c r="B10" s="438">
        <v>45645</v>
      </c>
      <c r="C10" s="93"/>
      <c r="D10" s="93">
        <v>1920</v>
      </c>
      <c r="E10" s="93"/>
      <c r="F10" s="93"/>
      <c r="G10" s="174" t="s">
        <v>1155</v>
      </c>
    </row>
    <row r="11" spans="1:7" ht="30">
      <c r="A11" s="92"/>
      <c r="B11" s="438">
        <v>45645</v>
      </c>
      <c r="C11" s="93"/>
      <c r="D11" s="93">
        <v>800</v>
      </c>
      <c r="E11" s="93"/>
      <c r="F11" s="93"/>
      <c r="G11" s="174" t="s">
        <v>1156</v>
      </c>
    </row>
    <row r="12" spans="1:7" ht="30">
      <c r="A12" s="92"/>
      <c r="B12" s="438">
        <v>45645</v>
      </c>
      <c r="C12" s="93"/>
      <c r="D12" s="93">
        <v>2550</v>
      </c>
      <c r="E12" s="93"/>
      <c r="F12" s="93"/>
      <c r="G12" s="174" t="s">
        <v>1157</v>
      </c>
    </row>
    <row r="13" spans="1:7">
      <c r="A13" s="92"/>
      <c r="B13" s="438">
        <v>45645</v>
      </c>
      <c r="C13" s="93"/>
      <c r="D13" s="93">
        <v>500</v>
      </c>
      <c r="E13" s="93"/>
      <c r="F13" s="93"/>
      <c r="G13" s="174" t="s">
        <v>1158</v>
      </c>
    </row>
    <row r="14" spans="1:7">
      <c r="A14" s="92"/>
      <c r="B14" s="438">
        <v>45646</v>
      </c>
      <c r="C14" s="93"/>
      <c r="D14" s="93"/>
      <c r="E14" s="93">
        <v>3000</v>
      </c>
      <c r="F14" s="93"/>
      <c r="G14" s="174" t="s">
        <v>1180</v>
      </c>
    </row>
    <row r="15" spans="1:7">
      <c r="A15" s="92"/>
      <c r="B15" s="438">
        <v>45646</v>
      </c>
      <c r="C15" s="93"/>
      <c r="D15" s="93"/>
      <c r="E15" s="93">
        <v>5000</v>
      </c>
      <c r="F15" s="93"/>
      <c r="G15" s="174" t="s">
        <v>1181</v>
      </c>
    </row>
    <row r="16" spans="1:7" ht="30">
      <c r="A16" s="92"/>
      <c r="B16" s="438">
        <v>45647</v>
      </c>
      <c r="C16" s="93"/>
      <c r="D16" s="93">
        <v>4400</v>
      </c>
      <c r="E16" s="93"/>
      <c r="F16" s="93"/>
      <c r="G16" s="174" t="s">
        <v>1148</v>
      </c>
    </row>
    <row r="17" spans="1:8" ht="30">
      <c r="A17" s="92"/>
      <c r="B17" s="438">
        <v>45647</v>
      </c>
      <c r="C17" s="93"/>
      <c r="D17" s="93">
        <v>1300</v>
      </c>
      <c r="E17" s="93"/>
      <c r="F17" s="93"/>
      <c r="G17" s="174" t="s">
        <v>1149</v>
      </c>
    </row>
    <row r="18" spans="1:8" ht="30">
      <c r="A18" s="92"/>
      <c r="B18" s="438">
        <v>45647</v>
      </c>
      <c r="C18" s="93"/>
      <c r="D18" s="93">
        <v>1500</v>
      </c>
      <c r="E18" s="93"/>
      <c r="F18" s="93"/>
      <c r="G18" s="174" t="s">
        <v>1150</v>
      </c>
    </row>
    <row r="19" spans="1:8">
      <c r="A19" s="92"/>
      <c r="B19" s="438">
        <v>45647</v>
      </c>
      <c r="C19" s="93"/>
      <c r="D19" s="93">
        <v>72</v>
      </c>
      <c r="E19" s="93"/>
      <c r="F19" s="93"/>
      <c r="G19" s="174" t="s">
        <v>1151</v>
      </c>
    </row>
    <row r="20" spans="1:8" ht="30">
      <c r="A20" s="92"/>
      <c r="B20" s="438">
        <v>45647</v>
      </c>
      <c r="C20" s="93"/>
      <c r="D20" s="93">
        <v>7500</v>
      </c>
      <c r="E20" s="93"/>
      <c r="F20" s="93"/>
      <c r="G20" s="174" t="s">
        <v>1165</v>
      </c>
    </row>
    <row r="21" spans="1:8">
      <c r="A21" s="92"/>
      <c r="B21" s="438">
        <v>45647</v>
      </c>
      <c r="C21" s="93"/>
      <c r="D21" s="439">
        <v>1600</v>
      </c>
      <c r="E21" s="93"/>
      <c r="F21" s="93"/>
      <c r="G21" s="174" t="s">
        <v>1152</v>
      </c>
      <c r="H21" s="500" t="s">
        <v>1172</v>
      </c>
    </row>
    <row r="22" spans="1:8">
      <c r="A22" s="92"/>
      <c r="B22" s="438"/>
      <c r="C22" s="93"/>
      <c r="D22" s="439">
        <v>500</v>
      </c>
      <c r="E22" s="93"/>
      <c r="F22" s="93"/>
      <c r="G22" s="174" t="s">
        <v>1153</v>
      </c>
      <c r="H22" s="501"/>
    </row>
    <row r="23" spans="1:8">
      <c r="A23" s="92"/>
      <c r="B23" s="438"/>
      <c r="C23" s="92"/>
      <c r="D23" s="439">
        <v>700</v>
      </c>
      <c r="E23" s="92"/>
      <c r="F23" s="92"/>
      <c r="G23" s="174" t="s">
        <v>1154</v>
      </c>
      <c r="H23" s="501"/>
    </row>
    <row r="24" spans="1:8">
      <c r="A24" s="92"/>
      <c r="B24" s="438"/>
      <c r="C24" s="92"/>
      <c r="D24" s="439">
        <v>450</v>
      </c>
      <c r="E24" s="92"/>
      <c r="F24" s="92"/>
      <c r="G24" s="174" t="s">
        <v>1159</v>
      </c>
      <c r="H24" s="501"/>
    </row>
    <row r="25" spans="1:8">
      <c r="A25" s="92"/>
      <c r="B25" s="438"/>
      <c r="C25" s="92"/>
      <c r="D25" s="439">
        <v>325</v>
      </c>
      <c r="E25" s="92"/>
      <c r="F25" s="92"/>
      <c r="G25" s="174" t="s">
        <v>1160</v>
      </c>
      <c r="H25" s="501"/>
    </row>
    <row r="26" spans="1:8">
      <c r="A26" s="92"/>
      <c r="B26" s="438"/>
      <c r="C26" s="92"/>
      <c r="D26" s="439">
        <v>110</v>
      </c>
      <c r="E26" s="92"/>
      <c r="F26" s="92"/>
      <c r="G26" s="174" t="s">
        <v>1161</v>
      </c>
      <c r="H26" s="501"/>
    </row>
    <row r="27" spans="1:8">
      <c r="A27" s="92"/>
      <c r="B27" s="438"/>
      <c r="C27" s="92"/>
      <c r="D27" s="439">
        <v>25</v>
      </c>
      <c r="E27" s="92"/>
      <c r="F27" s="92"/>
      <c r="G27" s="174" t="s">
        <v>1162</v>
      </c>
      <c r="H27" s="501"/>
    </row>
    <row r="28" spans="1:8">
      <c r="A28" s="92"/>
      <c r="B28" s="438"/>
      <c r="C28" s="92"/>
      <c r="D28" s="439">
        <v>300</v>
      </c>
      <c r="E28" s="92"/>
      <c r="F28" s="92"/>
      <c r="G28" s="174" t="s">
        <v>1163</v>
      </c>
      <c r="H28" s="501"/>
    </row>
    <row r="29" spans="1:8">
      <c r="A29" s="92"/>
      <c r="B29" s="438"/>
      <c r="C29" s="92"/>
      <c r="D29" s="439">
        <v>2000</v>
      </c>
      <c r="E29" s="92"/>
      <c r="F29" s="92"/>
      <c r="G29" s="174" t="s">
        <v>1164</v>
      </c>
      <c r="H29" s="501"/>
    </row>
    <row r="30" spans="1:8">
      <c r="A30" s="92"/>
      <c r="B30" s="438">
        <v>45648</v>
      </c>
      <c r="C30" s="92"/>
      <c r="D30" s="92"/>
      <c r="E30" s="92"/>
      <c r="F30" s="93">
        <v>51964</v>
      </c>
      <c r="G30" s="174" t="s">
        <v>1166</v>
      </c>
      <c r="H30" s="501"/>
    </row>
    <row r="31" spans="1:8">
      <c r="B31" s="434"/>
    </row>
    <row r="32" spans="1:8">
      <c r="B32" s="434"/>
      <c r="D32" s="222">
        <f>SUM(D10:D29)</f>
        <v>26552</v>
      </c>
      <c r="E32" s="341">
        <f>SUM(E5:E29)</f>
        <v>33000</v>
      </c>
      <c r="F32" s="435">
        <f>SUM(F4:F30)</f>
        <v>66964</v>
      </c>
    </row>
    <row r="33" spans="2:6" ht="30">
      <c r="B33" s="434"/>
      <c r="D33" s="440" t="s">
        <v>1168</v>
      </c>
      <c r="E33" s="441" t="s">
        <v>1170</v>
      </c>
      <c r="F33" s="442" t="s">
        <v>1169</v>
      </c>
    </row>
    <row r="34" spans="2:6">
      <c r="B34" s="434"/>
    </row>
    <row r="35" spans="2:6">
      <c r="B35" s="434"/>
      <c r="D35" s="221" t="s">
        <v>115</v>
      </c>
      <c r="E35" s="222">
        <f>E32</f>
        <v>33000</v>
      </c>
    </row>
    <row r="36" spans="2:6">
      <c r="D36" s="221" t="s">
        <v>737</v>
      </c>
      <c r="E36" s="222">
        <f>D32+F32</f>
        <v>93516</v>
      </c>
    </row>
    <row r="37" spans="2:6">
      <c r="D37" s="436" t="s">
        <v>1171</v>
      </c>
      <c r="E37" s="437">
        <f>E36-E35</f>
        <v>60516</v>
      </c>
    </row>
  </sheetData>
  <mergeCells count="3">
    <mergeCell ref="H21:H30"/>
    <mergeCell ref="C2:D2"/>
    <mergeCell ref="E2:F2"/>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6" workbookViewId="0">
      <selection activeCell="E54" sqref="E54"/>
    </sheetView>
  </sheetViews>
  <sheetFormatPr defaultRowHeight="15"/>
  <cols>
    <col min="2" max="2" width="18.7109375" style="464" customWidth="1"/>
    <col min="3" max="3" width="18.42578125" style="19" customWidth="1"/>
    <col min="4" max="4" width="19.7109375" style="19" customWidth="1"/>
    <col min="5" max="6" width="16.7109375" style="19" customWidth="1"/>
    <col min="7" max="7" width="39" style="170" customWidth="1"/>
  </cols>
  <sheetData>
    <row r="1" spans="1:7">
      <c r="A1" s="92" t="s">
        <v>1231</v>
      </c>
      <c r="B1" s="462"/>
      <c r="C1" s="93"/>
      <c r="D1" s="93"/>
      <c r="E1" s="93"/>
      <c r="F1" s="93"/>
      <c r="G1" s="174"/>
    </row>
    <row r="2" spans="1:7">
      <c r="A2" s="92"/>
      <c r="B2" s="462"/>
      <c r="C2" s="506" t="s">
        <v>1144</v>
      </c>
      <c r="D2" s="506"/>
      <c r="E2" s="507" t="s">
        <v>1146</v>
      </c>
      <c r="F2" s="507"/>
      <c r="G2" s="174" t="s">
        <v>1143</v>
      </c>
    </row>
    <row r="3" spans="1:7">
      <c r="A3" s="92"/>
      <c r="B3" s="462"/>
      <c r="C3" s="460" t="s">
        <v>1238</v>
      </c>
      <c r="D3" s="461" t="s">
        <v>1237</v>
      </c>
      <c r="E3" s="460" t="s">
        <v>1198</v>
      </c>
      <c r="F3" s="461" t="s">
        <v>1199</v>
      </c>
      <c r="G3" s="174"/>
    </row>
    <row r="4" spans="1:7">
      <c r="A4" s="92">
        <v>1</v>
      </c>
      <c r="B4" s="462">
        <v>45667</v>
      </c>
      <c r="C4" s="93">
        <v>50000</v>
      </c>
      <c r="D4" s="93"/>
      <c r="E4" s="93"/>
      <c r="F4" s="93">
        <v>50000</v>
      </c>
      <c r="G4" s="174" t="s">
        <v>1200</v>
      </c>
    </row>
    <row r="5" spans="1:7">
      <c r="A5" s="92"/>
      <c r="B5" s="462">
        <v>45673</v>
      </c>
      <c r="C5" s="93">
        <v>10250</v>
      </c>
      <c r="D5" s="93"/>
      <c r="E5" s="93"/>
      <c r="F5" s="93"/>
      <c r="G5" s="174" t="s">
        <v>1235</v>
      </c>
    </row>
    <row r="6" spans="1:7">
      <c r="A6" s="92"/>
      <c r="B6" s="462">
        <v>45673</v>
      </c>
      <c r="C6" s="93">
        <v>20000</v>
      </c>
      <c r="D6" s="93"/>
      <c r="E6" s="93"/>
      <c r="F6" s="93"/>
      <c r="G6" s="174" t="s">
        <v>1232</v>
      </c>
    </row>
    <row r="7" spans="1:7">
      <c r="A7" s="92"/>
      <c r="B7" s="462">
        <v>45673</v>
      </c>
      <c r="C7" s="93">
        <f>18785-6000</f>
        <v>12785</v>
      </c>
      <c r="D7" s="93"/>
      <c r="E7" s="93"/>
      <c r="F7" s="93"/>
      <c r="G7" s="174" t="s">
        <v>1236</v>
      </c>
    </row>
    <row r="8" spans="1:7">
      <c r="A8" s="92"/>
      <c r="B8" s="462"/>
      <c r="C8" s="328"/>
      <c r="D8" s="93"/>
      <c r="E8" s="93"/>
      <c r="F8" s="93"/>
      <c r="G8" s="174"/>
    </row>
    <row r="9" spans="1:7">
      <c r="A9" s="92"/>
      <c r="B9" s="462">
        <v>45673</v>
      </c>
      <c r="C9" s="93"/>
      <c r="D9" s="93">
        <v>2000</v>
      </c>
      <c r="E9" s="93"/>
      <c r="F9" s="93"/>
      <c r="G9" s="174" t="s">
        <v>1201</v>
      </c>
    </row>
    <row r="10" spans="1:7">
      <c r="A10" s="92"/>
      <c r="B10" s="462">
        <v>45673</v>
      </c>
      <c r="C10" s="93"/>
      <c r="D10" s="93">
        <v>1200</v>
      </c>
      <c r="E10" s="93"/>
      <c r="F10" s="93"/>
      <c r="G10" s="174" t="s">
        <v>1202</v>
      </c>
    </row>
    <row r="11" spans="1:7">
      <c r="A11" s="92"/>
      <c r="B11" s="462">
        <v>45673</v>
      </c>
      <c r="C11" s="93"/>
      <c r="D11" s="93">
        <v>3100</v>
      </c>
      <c r="E11" s="93"/>
      <c r="F11" s="93"/>
      <c r="G11" s="174" t="s">
        <v>1203</v>
      </c>
    </row>
    <row r="12" spans="1:7">
      <c r="A12" s="92"/>
      <c r="B12" s="462">
        <v>45673</v>
      </c>
      <c r="C12" s="93"/>
      <c r="D12" s="93">
        <v>800</v>
      </c>
      <c r="E12" s="93"/>
      <c r="F12" s="93"/>
      <c r="G12" s="174" t="s">
        <v>1229</v>
      </c>
    </row>
    <row r="13" spans="1:7">
      <c r="A13" s="92"/>
      <c r="B13" s="462">
        <v>45673</v>
      </c>
      <c r="C13" s="93"/>
      <c r="D13" s="93">
        <v>600</v>
      </c>
      <c r="E13" s="93"/>
      <c r="F13" s="93"/>
      <c r="G13" s="174" t="s">
        <v>1154</v>
      </c>
    </row>
    <row r="14" spans="1:7">
      <c r="A14" s="92"/>
      <c r="B14" s="462">
        <v>45673</v>
      </c>
      <c r="C14" s="93"/>
      <c r="D14" s="93">
        <v>900</v>
      </c>
      <c r="E14" s="93"/>
      <c r="F14" s="93"/>
      <c r="G14" s="174" t="s">
        <v>1204</v>
      </c>
    </row>
    <row r="15" spans="1:7">
      <c r="A15" s="92"/>
      <c r="B15" s="462">
        <v>45673</v>
      </c>
      <c r="C15" s="93"/>
      <c r="D15" s="93">
        <v>500</v>
      </c>
      <c r="E15" s="93"/>
      <c r="F15" s="93"/>
      <c r="G15" s="174" t="s">
        <v>1205</v>
      </c>
    </row>
    <row r="16" spans="1:7">
      <c r="A16" s="92"/>
      <c r="B16" s="462">
        <v>45673</v>
      </c>
      <c r="C16" s="93"/>
      <c r="D16" s="93">
        <v>21000</v>
      </c>
      <c r="E16" s="93"/>
      <c r="F16" s="93"/>
      <c r="G16" s="174" t="s">
        <v>1206</v>
      </c>
    </row>
    <row r="17" spans="1:7">
      <c r="A17" s="92"/>
      <c r="B17" s="462">
        <v>45673</v>
      </c>
      <c r="C17" s="93"/>
      <c r="D17" s="93">
        <v>20000</v>
      </c>
      <c r="E17" s="93"/>
      <c r="F17" s="93"/>
      <c r="G17" s="174" t="s">
        <v>1207</v>
      </c>
    </row>
    <row r="18" spans="1:7">
      <c r="A18" s="92"/>
      <c r="B18" s="462">
        <v>45673</v>
      </c>
      <c r="C18" s="93"/>
      <c r="D18" s="93">
        <v>300</v>
      </c>
      <c r="E18" s="93"/>
      <c r="F18" s="93"/>
      <c r="G18" s="174" t="s">
        <v>1208</v>
      </c>
    </row>
    <row r="19" spans="1:7">
      <c r="A19" s="92"/>
      <c r="B19" s="462">
        <v>45673</v>
      </c>
      <c r="C19" s="93"/>
      <c r="D19" s="93">
        <v>3000</v>
      </c>
      <c r="E19" s="93"/>
      <c r="F19" s="93"/>
      <c r="G19" s="174" t="s">
        <v>1209</v>
      </c>
    </row>
    <row r="20" spans="1:7">
      <c r="A20" s="92"/>
      <c r="B20" s="462">
        <v>45673</v>
      </c>
      <c r="C20" s="93"/>
      <c r="D20" s="93">
        <v>720</v>
      </c>
      <c r="E20" s="93"/>
      <c r="F20" s="93"/>
      <c r="G20" s="174" t="s">
        <v>1210</v>
      </c>
    </row>
    <row r="21" spans="1:7">
      <c r="A21" s="92"/>
      <c r="B21" s="462">
        <v>45673</v>
      </c>
      <c r="C21" s="93"/>
      <c r="D21" s="93">
        <v>1600</v>
      </c>
      <c r="E21" s="93"/>
      <c r="F21" s="93"/>
      <c r="G21" s="174" t="s">
        <v>1211</v>
      </c>
    </row>
    <row r="22" spans="1:7">
      <c r="A22" s="92"/>
      <c r="B22" s="462">
        <v>45673</v>
      </c>
      <c r="C22" s="93"/>
      <c r="D22" s="93">
        <v>160</v>
      </c>
      <c r="E22" s="93"/>
      <c r="F22" s="93"/>
      <c r="G22" s="174" t="s">
        <v>1212</v>
      </c>
    </row>
    <row r="23" spans="1:7">
      <c r="A23" s="92"/>
      <c r="B23" s="462">
        <v>45673</v>
      </c>
      <c r="C23" s="93"/>
      <c r="D23" s="93">
        <v>40</v>
      </c>
      <c r="E23" s="93"/>
      <c r="F23" s="93"/>
      <c r="G23" s="174" t="s">
        <v>1213</v>
      </c>
    </row>
    <row r="24" spans="1:7">
      <c r="A24" s="92"/>
      <c r="B24" s="462">
        <v>45673</v>
      </c>
      <c r="C24" s="93"/>
      <c r="D24" s="93">
        <v>380</v>
      </c>
      <c r="E24" s="93"/>
      <c r="F24" s="93"/>
      <c r="G24" s="174" t="s">
        <v>1214</v>
      </c>
    </row>
    <row r="25" spans="1:7">
      <c r="A25" s="92"/>
      <c r="B25" s="462">
        <v>45673</v>
      </c>
      <c r="C25" s="93"/>
      <c r="D25" s="93">
        <v>950</v>
      </c>
      <c r="E25" s="93"/>
      <c r="F25" s="93"/>
      <c r="G25" s="174" t="s">
        <v>1215</v>
      </c>
    </row>
    <row r="26" spans="1:7">
      <c r="A26" s="92"/>
      <c r="B26" s="462">
        <v>45673</v>
      </c>
      <c r="C26" s="93"/>
      <c r="D26" s="93">
        <v>900</v>
      </c>
      <c r="E26" s="93"/>
      <c r="F26" s="93"/>
      <c r="G26" s="174" t="s">
        <v>801</v>
      </c>
    </row>
    <row r="27" spans="1:7">
      <c r="A27" s="92"/>
      <c r="B27" s="462">
        <v>45673</v>
      </c>
      <c r="C27" s="93"/>
      <c r="D27" s="93">
        <v>60</v>
      </c>
      <c r="E27" s="93"/>
      <c r="F27" s="93"/>
      <c r="G27" s="174" t="s">
        <v>1216</v>
      </c>
    </row>
    <row r="28" spans="1:7">
      <c r="A28" s="92"/>
      <c r="B28" s="462">
        <v>45673</v>
      </c>
      <c r="C28" s="93"/>
      <c r="D28" s="93">
        <v>600</v>
      </c>
      <c r="E28" s="93"/>
      <c r="F28" s="93"/>
      <c r="G28" s="174" t="s">
        <v>1217</v>
      </c>
    </row>
    <row r="29" spans="1:7">
      <c r="A29" s="92"/>
      <c r="B29" s="462">
        <v>45673</v>
      </c>
      <c r="C29" s="93"/>
      <c r="D29" s="93">
        <v>125</v>
      </c>
      <c r="E29" s="93"/>
      <c r="F29" s="93"/>
      <c r="G29" s="174" t="s">
        <v>1218</v>
      </c>
    </row>
    <row r="30" spans="1:7">
      <c r="A30" s="92"/>
      <c r="B30" s="462">
        <v>45673</v>
      </c>
      <c r="C30" s="93"/>
      <c r="D30" s="93">
        <v>500</v>
      </c>
      <c r="E30" s="93"/>
      <c r="F30" s="93"/>
      <c r="G30" s="174" t="s">
        <v>1160</v>
      </c>
    </row>
    <row r="31" spans="1:7">
      <c r="A31" s="92"/>
      <c r="B31" s="462">
        <v>45673</v>
      </c>
      <c r="C31" s="93"/>
      <c r="D31" s="93">
        <v>100</v>
      </c>
      <c r="E31" s="93"/>
      <c r="F31" s="93"/>
      <c r="G31" s="174" t="s">
        <v>1219</v>
      </c>
    </row>
    <row r="32" spans="1:7">
      <c r="A32" s="92"/>
      <c r="B32" s="462">
        <v>45673</v>
      </c>
      <c r="C32" s="93"/>
      <c r="D32" s="93">
        <v>50</v>
      </c>
      <c r="E32" s="93"/>
      <c r="F32" s="93"/>
      <c r="G32" s="174" t="s">
        <v>1220</v>
      </c>
    </row>
    <row r="33" spans="1:7">
      <c r="A33" s="92"/>
      <c r="B33" s="462">
        <v>45673</v>
      </c>
      <c r="C33" s="93"/>
      <c r="D33" s="93">
        <v>1500</v>
      </c>
      <c r="E33" s="93"/>
      <c r="F33" s="93"/>
      <c r="G33" s="174" t="s">
        <v>1221</v>
      </c>
    </row>
    <row r="34" spans="1:7">
      <c r="A34" s="92"/>
      <c r="B34" s="462">
        <v>45673</v>
      </c>
      <c r="C34" s="93"/>
      <c r="D34" s="93">
        <v>600</v>
      </c>
      <c r="E34" s="93"/>
      <c r="F34" s="93"/>
      <c r="G34" s="174" t="s">
        <v>1222</v>
      </c>
    </row>
    <row r="35" spans="1:7">
      <c r="A35" s="92"/>
      <c r="B35" s="462">
        <v>45673</v>
      </c>
      <c r="C35" s="93"/>
      <c r="D35" s="93">
        <v>13000</v>
      </c>
      <c r="E35" s="93"/>
      <c r="F35" s="93"/>
      <c r="G35" s="174" t="s">
        <v>1223</v>
      </c>
    </row>
    <row r="36" spans="1:7">
      <c r="A36" s="92"/>
      <c r="B36" s="462">
        <v>45673</v>
      </c>
      <c r="C36" s="93"/>
      <c r="D36" s="93">
        <v>1500</v>
      </c>
      <c r="E36" s="93"/>
      <c r="F36" s="93"/>
      <c r="G36" s="174" t="s">
        <v>1224</v>
      </c>
    </row>
    <row r="37" spans="1:7">
      <c r="A37" s="92"/>
      <c r="B37" s="462">
        <v>45673</v>
      </c>
      <c r="C37" s="93"/>
      <c r="D37" s="93">
        <v>250</v>
      </c>
      <c r="E37" s="93"/>
      <c r="F37" s="93"/>
      <c r="G37" s="174" t="s">
        <v>1225</v>
      </c>
    </row>
    <row r="38" spans="1:7">
      <c r="A38" s="92"/>
      <c r="B38" s="462">
        <v>45673</v>
      </c>
      <c r="C38" s="93"/>
      <c r="D38" s="93">
        <v>8100</v>
      </c>
      <c r="E38" s="93"/>
      <c r="F38" s="93"/>
      <c r="G38" s="174" t="s">
        <v>1226</v>
      </c>
    </row>
    <row r="39" spans="1:7">
      <c r="A39" s="92"/>
      <c r="B39" s="462">
        <v>45673</v>
      </c>
      <c r="C39" s="93"/>
      <c r="D39" s="93">
        <v>6000</v>
      </c>
      <c r="E39" s="93"/>
      <c r="F39" s="93"/>
      <c r="G39" s="174" t="s">
        <v>1227</v>
      </c>
    </row>
    <row r="40" spans="1:7">
      <c r="A40" s="92"/>
      <c r="B40" s="462">
        <v>45673</v>
      </c>
      <c r="C40" s="93"/>
      <c r="D40" s="93">
        <v>2500</v>
      </c>
      <c r="E40" s="93"/>
      <c r="F40" s="93"/>
      <c r="G40" s="174" t="s">
        <v>1228</v>
      </c>
    </row>
    <row r="41" spans="1:7">
      <c r="A41" s="92"/>
      <c r="B41" s="462">
        <v>45698</v>
      </c>
      <c r="C41" s="93"/>
      <c r="D41" s="93"/>
      <c r="E41" s="93"/>
      <c r="F41" s="509">
        <v>12785</v>
      </c>
      <c r="G41" s="510" t="s">
        <v>1258</v>
      </c>
    </row>
    <row r="42" spans="1:7">
      <c r="A42" s="92"/>
      <c r="B42" s="462">
        <v>45698</v>
      </c>
      <c r="C42" s="93"/>
      <c r="D42" s="93"/>
      <c r="E42" s="93"/>
      <c r="F42" s="509">
        <v>10250</v>
      </c>
      <c r="G42" s="510" t="s">
        <v>1259</v>
      </c>
    </row>
    <row r="43" spans="1:7" ht="30">
      <c r="A43" s="92"/>
      <c r="B43" s="463" t="s">
        <v>1260</v>
      </c>
      <c r="C43" s="93"/>
      <c r="D43" s="93"/>
      <c r="E43" s="93"/>
      <c r="F43" s="228">
        <f>SUM(F4:F42)</f>
        <v>73035</v>
      </c>
      <c r="G43" s="174" t="s">
        <v>1261</v>
      </c>
    </row>
    <row r="44" spans="1:7">
      <c r="A44" s="92"/>
      <c r="B44" s="463" t="s">
        <v>737</v>
      </c>
      <c r="C44" s="328">
        <f>SUM(C4:C7)</f>
        <v>93035</v>
      </c>
      <c r="D44" s="328">
        <f>SUM(D9:D40)</f>
        <v>93035</v>
      </c>
      <c r="E44" s="93"/>
      <c r="F44" s="93"/>
      <c r="G44" s="308" t="s">
        <v>1230</v>
      </c>
    </row>
    <row r="45" spans="1:7">
      <c r="A45" s="92"/>
      <c r="B45" s="462"/>
      <c r="C45" s="93"/>
      <c r="D45" s="93"/>
      <c r="E45" s="93"/>
      <c r="F45" s="93"/>
      <c r="G45" s="174"/>
    </row>
    <row r="46" spans="1:7">
      <c r="A46" s="92"/>
      <c r="B46" s="462"/>
      <c r="C46" s="93"/>
      <c r="D46" s="93">
        <f>D44</f>
        <v>93035</v>
      </c>
      <c r="E46" s="93"/>
      <c r="F46" s="93"/>
      <c r="G46" s="174"/>
    </row>
    <row r="47" spans="1:7">
      <c r="C47" s="93"/>
    </row>
    <row r="48" spans="1:7" ht="30">
      <c r="B48" s="464" t="s">
        <v>1239</v>
      </c>
    </row>
    <row r="49" spans="1:4" ht="15.75" thickBot="1"/>
    <row r="50" spans="1:4">
      <c r="A50" s="465"/>
      <c r="B50" s="466" t="s">
        <v>1240</v>
      </c>
      <c r="C50" s="467">
        <f>C44</f>
        <v>93035</v>
      </c>
      <c r="D50" s="468"/>
    </row>
    <row r="51" spans="1:4" ht="15.75" thickBot="1">
      <c r="A51" s="469"/>
      <c r="B51" s="470" t="s">
        <v>1241</v>
      </c>
      <c r="C51" s="471"/>
      <c r="D51" s="472">
        <f>D44</f>
        <v>93035</v>
      </c>
    </row>
    <row r="52" spans="1:4" ht="15.75" thickBot="1"/>
    <row r="53" spans="1:4">
      <c r="A53" s="465"/>
      <c r="B53" s="466" t="s">
        <v>1262</v>
      </c>
      <c r="C53" s="467">
        <f>C5+C7</f>
        <v>23035</v>
      </c>
      <c r="D53" s="468" t="s">
        <v>1244</v>
      </c>
    </row>
    <row r="54" spans="1:4" ht="30.75" thickBot="1">
      <c r="A54" s="469"/>
      <c r="B54" s="470" t="s">
        <v>1242</v>
      </c>
      <c r="C54" s="471">
        <f>C6</f>
        <v>20000</v>
      </c>
      <c r="D54" s="472" t="s">
        <v>1245</v>
      </c>
    </row>
    <row r="55" spans="1:4" ht="15.75" thickBot="1"/>
    <row r="56" spans="1:4" ht="30.75" thickBot="1">
      <c r="A56" s="473"/>
      <c r="B56" s="474" t="s">
        <v>1243</v>
      </c>
      <c r="C56" s="475">
        <f>C50-C54</f>
        <v>73035</v>
      </c>
      <c r="D56" s="476"/>
    </row>
  </sheetData>
  <mergeCells count="2">
    <mergeCell ref="C2:D2"/>
    <mergeCell ref="E2:F2"/>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1" sqref="D21"/>
    </sheetView>
  </sheetViews>
  <sheetFormatPr defaultColWidth="27.7109375" defaultRowHeight="15"/>
  <cols>
    <col min="1" max="1" width="9" customWidth="1"/>
    <col min="3" max="3" width="4.42578125" customWidth="1"/>
    <col min="4" max="4" width="15.28515625" customWidth="1"/>
    <col min="5" max="5" width="13.5703125" customWidth="1"/>
  </cols>
  <sheetData>
    <row r="1" spans="1:5" ht="18.75">
      <c r="B1" s="294" t="s">
        <v>779</v>
      </c>
    </row>
    <row r="2" spans="1:5">
      <c r="A2" s="92"/>
      <c r="B2" s="174"/>
      <c r="C2" s="92"/>
      <c r="D2" s="288">
        <v>2022</v>
      </c>
      <c r="E2" s="288">
        <v>2023</v>
      </c>
    </row>
    <row r="3" spans="1:5">
      <c r="A3" s="92">
        <v>1</v>
      </c>
      <c r="B3" s="289" t="s">
        <v>767</v>
      </c>
      <c r="C3" s="92"/>
      <c r="D3" s="93"/>
      <c r="E3" s="93"/>
    </row>
    <row r="4" spans="1:5">
      <c r="A4" s="92"/>
      <c r="B4" s="174" t="s">
        <v>768</v>
      </c>
      <c r="C4" s="92"/>
      <c r="D4" s="93">
        <v>53440.9</v>
      </c>
      <c r="E4" s="290">
        <v>72875.899999999994</v>
      </c>
    </row>
    <row r="5" spans="1:5">
      <c r="A5" s="92"/>
      <c r="B5" s="174" t="s">
        <v>769</v>
      </c>
      <c r="C5" s="92"/>
      <c r="D5" s="93">
        <v>1500</v>
      </c>
      <c r="E5" s="290">
        <v>500</v>
      </c>
    </row>
    <row r="6" spans="1:5">
      <c r="A6" s="92"/>
      <c r="B6" s="174" t="s">
        <v>770</v>
      </c>
      <c r="C6" s="92"/>
      <c r="D6" s="93">
        <v>200</v>
      </c>
      <c r="E6" s="290"/>
    </row>
    <row r="7" spans="1:5">
      <c r="A7" s="92"/>
      <c r="B7" s="174" t="s">
        <v>771</v>
      </c>
      <c r="C7" s="92"/>
      <c r="D7" s="93">
        <v>1500</v>
      </c>
      <c r="E7" s="290">
        <v>1165</v>
      </c>
    </row>
    <row r="8" spans="1:5">
      <c r="A8" s="92"/>
      <c r="B8" s="174" t="s">
        <v>772</v>
      </c>
      <c r="C8" s="92"/>
      <c r="D8" s="93"/>
      <c r="E8" s="290">
        <v>335</v>
      </c>
    </row>
    <row r="9" spans="1:5">
      <c r="A9" s="92"/>
      <c r="B9" s="295" t="s">
        <v>773</v>
      </c>
      <c r="C9" s="92"/>
      <c r="D9" s="291">
        <f>SUM(D4:D7)</f>
        <v>56640.9</v>
      </c>
      <c r="E9" s="292">
        <f>SUM(E4:E8)</f>
        <v>74875.899999999994</v>
      </c>
    </row>
    <row r="10" spans="1:5">
      <c r="A10" s="92"/>
      <c r="B10" s="174"/>
      <c r="C10" s="92"/>
      <c r="D10" s="93"/>
      <c r="E10" s="290"/>
    </row>
    <row r="11" spans="1:5">
      <c r="A11" s="92">
        <v>2</v>
      </c>
      <c r="B11" s="295" t="s">
        <v>774</v>
      </c>
      <c r="C11" s="92"/>
      <c r="D11" s="291">
        <v>4200</v>
      </c>
      <c r="E11" s="292">
        <v>4200</v>
      </c>
    </row>
    <row r="12" spans="1:5">
      <c r="A12" s="92">
        <v>3</v>
      </c>
      <c r="B12" s="295" t="s">
        <v>414</v>
      </c>
      <c r="C12" s="92"/>
      <c r="D12" s="291">
        <v>12500</v>
      </c>
      <c r="E12" s="292">
        <v>17000</v>
      </c>
    </row>
    <row r="13" spans="1:5">
      <c r="A13" s="92">
        <v>4</v>
      </c>
      <c r="B13" s="295" t="s">
        <v>775</v>
      </c>
      <c r="C13" s="92"/>
      <c r="D13" s="291">
        <v>600</v>
      </c>
      <c r="E13" s="290"/>
    </row>
    <row r="14" spans="1:5">
      <c r="A14" s="92">
        <v>5</v>
      </c>
      <c r="B14" s="295" t="s">
        <v>776</v>
      </c>
      <c r="C14" s="92"/>
      <c r="D14" s="93"/>
      <c r="E14" s="292">
        <v>95</v>
      </c>
    </row>
    <row r="15" spans="1:5">
      <c r="A15" s="92">
        <v>6</v>
      </c>
      <c r="B15" s="295" t="s">
        <v>777</v>
      </c>
      <c r="C15" s="92"/>
      <c r="D15" s="93"/>
      <c r="E15" s="292">
        <v>2500</v>
      </c>
    </row>
    <row r="16" spans="1:5">
      <c r="A16" s="92">
        <v>7</v>
      </c>
      <c r="B16" s="295" t="s">
        <v>778</v>
      </c>
      <c r="C16" s="92"/>
      <c r="D16" s="93"/>
      <c r="E16" s="292">
        <v>4982</v>
      </c>
    </row>
    <row r="17" spans="1:5">
      <c r="A17" s="92"/>
      <c r="B17" s="174"/>
      <c r="C17" s="92"/>
      <c r="D17" s="93"/>
      <c r="E17" s="290"/>
    </row>
    <row r="18" spans="1:5">
      <c r="A18" s="92"/>
      <c r="B18" s="174" t="s">
        <v>417</v>
      </c>
      <c r="C18" s="92"/>
      <c r="D18" s="291">
        <f>SUM(D9)+SUM(D11:D14)</f>
        <v>73940.899999999994</v>
      </c>
      <c r="E18" s="293">
        <f>E9+SUM(E11:E16)</f>
        <v>103652.9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6" sqref="D26"/>
    </sheetView>
  </sheetViews>
  <sheetFormatPr defaultRowHeight="15"/>
  <cols>
    <col min="2" max="2" width="52.85546875" style="170" customWidth="1"/>
    <col min="3" max="3" width="9" style="170" customWidth="1"/>
    <col min="4" max="4" width="12.140625" style="19" customWidth="1"/>
    <col min="5" max="5" width="13.28515625" style="297" customWidth="1"/>
    <col min="6" max="6" width="35" style="170" customWidth="1"/>
  </cols>
  <sheetData>
    <row r="1" spans="1:6">
      <c r="A1" t="s">
        <v>890</v>
      </c>
    </row>
    <row r="2" spans="1:6" ht="30">
      <c r="A2" s="97"/>
      <c r="B2" s="300" t="s">
        <v>820</v>
      </c>
      <c r="C2" s="300" t="s">
        <v>821</v>
      </c>
      <c r="D2" s="301" t="s">
        <v>822</v>
      </c>
      <c r="E2" s="302" t="s">
        <v>823</v>
      </c>
      <c r="F2" s="300" t="s">
        <v>835</v>
      </c>
    </row>
    <row r="3" spans="1:6" ht="30">
      <c r="A3" s="92">
        <v>1</v>
      </c>
      <c r="B3" s="174" t="s">
        <v>789</v>
      </c>
      <c r="C3" s="174"/>
      <c r="D3" s="93"/>
      <c r="E3" s="298">
        <v>50000</v>
      </c>
      <c r="F3" s="308" t="s">
        <v>891</v>
      </c>
    </row>
    <row r="4" spans="1:6" ht="30">
      <c r="A4" s="92">
        <v>2</v>
      </c>
      <c r="B4" s="174" t="s">
        <v>790</v>
      </c>
      <c r="C4" s="174"/>
      <c r="D4" s="93"/>
      <c r="E4" s="298">
        <v>26000</v>
      </c>
      <c r="F4" s="308" t="s">
        <v>892</v>
      </c>
    </row>
    <row r="5" spans="1:6" ht="30">
      <c r="A5" s="92">
        <v>3</v>
      </c>
      <c r="B5" s="174" t="s">
        <v>791</v>
      </c>
      <c r="C5" s="174"/>
      <c r="D5" s="93"/>
      <c r="E5" s="298">
        <v>28000</v>
      </c>
      <c r="F5" s="308" t="s">
        <v>893</v>
      </c>
    </row>
    <row r="6" spans="1:6">
      <c r="A6" s="92"/>
      <c r="B6" s="174"/>
      <c r="C6" s="174"/>
      <c r="D6" s="93"/>
      <c r="E6" s="298"/>
      <c r="F6" s="174"/>
    </row>
    <row r="7" spans="1:6">
      <c r="A7" s="92"/>
      <c r="B7" s="174" t="s">
        <v>792</v>
      </c>
      <c r="C7" s="174"/>
      <c r="D7" s="93"/>
      <c r="E7" s="299">
        <f>SUM(E3:E5)</f>
        <v>104000</v>
      </c>
      <c r="F7" s="174"/>
    </row>
    <row r="8" spans="1:6">
      <c r="A8" s="92"/>
      <c r="B8" s="174"/>
      <c r="C8" s="174"/>
      <c r="D8" s="93"/>
      <c r="E8" s="298"/>
      <c r="F8" s="174"/>
    </row>
    <row r="9" spans="1:6">
      <c r="A9" s="303"/>
      <c r="B9" s="300" t="s">
        <v>793</v>
      </c>
      <c r="C9" s="304"/>
      <c r="D9" s="287"/>
      <c r="E9" s="305"/>
      <c r="F9" s="304"/>
    </row>
    <row r="10" spans="1:6">
      <c r="A10" s="92"/>
      <c r="B10" s="174"/>
      <c r="C10" s="174"/>
      <c r="D10" s="93"/>
      <c r="E10" s="298"/>
      <c r="F10" s="174"/>
    </row>
    <row r="11" spans="1:6" ht="45">
      <c r="A11" s="92">
        <v>1</v>
      </c>
      <c r="B11" s="174" t="s">
        <v>794</v>
      </c>
      <c r="C11" s="174"/>
      <c r="D11" s="93">
        <v>36450</v>
      </c>
      <c r="E11" s="298"/>
      <c r="F11" s="174"/>
    </row>
    <row r="12" spans="1:6">
      <c r="A12" s="92">
        <v>2</v>
      </c>
      <c r="B12" s="174" t="s">
        <v>795</v>
      </c>
      <c r="C12" s="174">
        <v>2</v>
      </c>
      <c r="D12" s="93">
        <v>1000</v>
      </c>
      <c r="E12" s="298"/>
      <c r="F12" s="174"/>
    </row>
    <row r="13" spans="1:6">
      <c r="A13" s="92">
        <v>3</v>
      </c>
      <c r="B13" s="174" t="s">
        <v>796</v>
      </c>
      <c r="C13" s="174"/>
      <c r="D13" s="93">
        <v>1500</v>
      </c>
      <c r="E13" s="298"/>
      <c r="F13" s="174"/>
    </row>
    <row r="14" spans="1:6">
      <c r="A14" s="92">
        <v>4</v>
      </c>
      <c r="B14" s="174" t="s">
        <v>797</v>
      </c>
      <c r="C14" s="174"/>
      <c r="D14" s="93">
        <v>500</v>
      </c>
      <c r="E14" s="298"/>
      <c r="F14" s="174"/>
    </row>
    <row r="15" spans="1:6">
      <c r="A15" s="92">
        <v>5</v>
      </c>
      <c r="B15" s="174" t="s">
        <v>798</v>
      </c>
      <c r="C15" s="174">
        <v>6</v>
      </c>
      <c r="D15" s="93">
        <v>1600</v>
      </c>
      <c r="E15" s="298"/>
      <c r="F15" s="174"/>
    </row>
    <row r="16" spans="1:6">
      <c r="A16" s="92">
        <v>6</v>
      </c>
      <c r="B16" s="174" t="s">
        <v>799</v>
      </c>
      <c r="C16" s="174">
        <v>24</v>
      </c>
      <c r="D16" s="93">
        <v>150</v>
      </c>
      <c r="E16" s="298"/>
      <c r="F16" s="174"/>
    </row>
    <row r="17" spans="1:6">
      <c r="A17" s="92">
        <v>7</v>
      </c>
      <c r="B17" s="174" t="s">
        <v>800</v>
      </c>
      <c r="C17" s="174">
        <v>22</v>
      </c>
      <c r="D17" s="93">
        <v>200</v>
      </c>
      <c r="E17" s="298"/>
      <c r="F17" s="174"/>
    </row>
    <row r="18" spans="1:6">
      <c r="A18" s="92">
        <v>8</v>
      </c>
      <c r="B18" s="174" t="s">
        <v>801</v>
      </c>
      <c r="C18" s="174">
        <v>3</v>
      </c>
      <c r="D18" s="93">
        <v>250</v>
      </c>
      <c r="E18" s="298"/>
      <c r="F18" s="174"/>
    </row>
    <row r="19" spans="1:6">
      <c r="A19" s="92">
        <v>9</v>
      </c>
      <c r="B19" s="174" t="s">
        <v>802</v>
      </c>
      <c r="C19" s="174"/>
      <c r="D19" s="93">
        <v>25000</v>
      </c>
      <c r="E19" s="298"/>
      <c r="F19" s="174" t="s">
        <v>803</v>
      </c>
    </row>
    <row r="20" spans="1:6">
      <c r="A20" s="92">
        <v>10</v>
      </c>
      <c r="B20" s="174" t="s">
        <v>804</v>
      </c>
      <c r="C20" s="174">
        <v>2</v>
      </c>
      <c r="D20" s="93">
        <v>70</v>
      </c>
      <c r="E20" s="298"/>
      <c r="F20" s="174"/>
    </row>
    <row r="21" spans="1:6">
      <c r="A21" s="92">
        <v>11</v>
      </c>
      <c r="B21" s="174" t="s">
        <v>805</v>
      </c>
      <c r="C21" s="174" t="s">
        <v>806</v>
      </c>
      <c r="D21" s="93">
        <v>120</v>
      </c>
      <c r="E21" s="298"/>
      <c r="F21" s="174"/>
    </row>
    <row r="22" spans="1:6">
      <c r="A22" s="92">
        <v>12</v>
      </c>
      <c r="B22" s="174" t="s">
        <v>807</v>
      </c>
      <c r="C22" s="174">
        <v>1</v>
      </c>
      <c r="D22" s="93">
        <v>150</v>
      </c>
      <c r="E22" s="298"/>
      <c r="F22" s="174"/>
    </row>
    <row r="23" spans="1:6">
      <c r="A23" s="92">
        <v>13</v>
      </c>
      <c r="B23" s="174" t="s">
        <v>808</v>
      </c>
      <c r="C23" s="174"/>
      <c r="D23" s="93">
        <v>200</v>
      </c>
      <c r="E23" s="298"/>
      <c r="F23" s="174"/>
    </row>
    <row r="24" spans="1:6">
      <c r="A24" s="92">
        <v>14</v>
      </c>
      <c r="B24" s="174" t="s">
        <v>809</v>
      </c>
      <c r="C24" s="174"/>
      <c r="D24" s="93">
        <v>300</v>
      </c>
      <c r="E24" s="298"/>
      <c r="F24" s="174"/>
    </row>
    <row r="25" spans="1:6">
      <c r="A25" s="92">
        <v>15</v>
      </c>
      <c r="B25" s="174" t="s">
        <v>810</v>
      </c>
      <c r="C25" s="174"/>
      <c r="D25" s="93">
        <v>4000</v>
      </c>
      <c r="E25" s="298"/>
      <c r="F25" s="174"/>
    </row>
    <row r="26" spans="1:6">
      <c r="A26" s="92">
        <v>16</v>
      </c>
      <c r="B26" s="174" t="s">
        <v>811</v>
      </c>
      <c r="C26" s="174"/>
      <c r="D26" s="93">
        <v>11000</v>
      </c>
      <c r="E26" s="298"/>
      <c r="F26" s="174"/>
    </row>
    <row r="27" spans="1:6">
      <c r="A27" s="92">
        <v>17</v>
      </c>
      <c r="B27" s="174" t="s">
        <v>812</v>
      </c>
      <c r="C27" s="174"/>
      <c r="D27" s="93">
        <v>1200</v>
      </c>
      <c r="E27" s="298"/>
      <c r="F27" s="174"/>
    </row>
    <row r="28" spans="1:6">
      <c r="A28" s="92">
        <v>18</v>
      </c>
      <c r="B28" s="174" t="s">
        <v>813</v>
      </c>
      <c r="C28" s="174">
        <v>36</v>
      </c>
      <c r="D28" s="93">
        <v>3330</v>
      </c>
      <c r="E28" s="298"/>
      <c r="F28" s="174"/>
    </row>
    <row r="29" spans="1:6">
      <c r="A29" s="92">
        <v>19</v>
      </c>
      <c r="B29" s="174" t="s">
        <v>814</v>
      </c>
      <c r="C29" s="174"/>
      <c r="D29" s="93">
        <v>2600</v>
      </c>
      <c r="E29" s="298"/>
      <c r="F29" s="174"/>
    </row>
    <row r="30" spans="1:6">
      <c r="A30" s="92">
        <v>20</v>
      </c>
      <c r="B30" s="174" t="s">
        <v>815</v>
      </c>
      <c r="C30" s="174">
        <v>225</v>
      </c>
      <c r="D30" s="93">
        <v>2650</v>
      </c>
      <c r="E30" s="298"/>
      <c r="F30" s="174"/>
    </row>
    <row r="31" spans="1:6">
      <c r="A31" s="92">
        <v>21</v>
      </c>
      <c r="B31" s="174" t="s">
        <v>816</v>
      </c>
      <c r="C31" s="174">
        <v>100</v>
      </c>
      <c r="D31" s="93">
        <v>750</v>
      </c>
      <c r="E31" s="298"/>
      <c r="F31" s="174"/>
    </row>
    <row r="32" spans="1:6">
      <c r="A32" s="92">
        <v>22</v>
      </c>
      <c r="B32" s="174" t="s">
        <v>817</v>
      </c>
      <c r="C32" s="174">
        <v>100</v>
      </c>
      <c r="D32" s="93">
        <v>200</v>
      </c>
      <c r="E32" s="298"/>
      <c r="F32" s="174"/>
    </row>
    <row r="33" spans="1:6">
      <c r="A33" s="92">
        <v>23</v>
      </c>
      <c r="B33" s="174" t="s">
        <v>818</v>
      </c>
      <c r="C33" s="174">
        <v>35</v>
      </c>
      <c r="D33" s="93">
        <v>460</v>
      </c>
      <c r="E33" s="298"/>
      <c r="F33" s="174"/>
    </row>
    <row r="34" spans="1:6">
      <c r="A34" s="92">
        <v>24</v>
      </c>
      <c r="B34" s="174" t="s">
        <v>836</v>
      </c>
      <c r="C34" s="174"/>
      <c r="D34" s="93">
        <v>700</v>
      </c>
      <c r="E34" s="298"/>
      <c r="F34" s="174"/>
    </row>
    <row r="35" spans="1:6">
      <c r="A35" s="92"/>
      <c r="B35" s="174"/>
      <c r="C35" s="174"/>
      <c r="D35" s="93"/>
      <c r="E35" s="298"/>
      <c r="F35" s="174"/>
    </row>
    <row r="36" spans="1:6">
      <c r="A36" s="303"/>
      <c r="B36" s="300" t="s">
        <v>819</v>
      </c>
      <c r="C36" s="304"/>
      <c r="D36" s="306">
        <f>SUM(D3:D34)</f>
        <v>94380</v>
      </c>
      <c r="E36" s="301">
        <f>E7</f>
        <v>104000</v>
      </c>
      <c r="F36" s="304"/>
    </row>
    <row r="37" spans="1:6">
      <c r="A37" s="92"/>
      <c r="B37" s="174"/>
      <c r="C37" s="174"/>
      <c r="D37" s="93"/>
      <c r="E37" s="298"/>
      <c r="F37" s="174"/>
    </row>
    <row r="38" spans="1:6" ht="30">
      <c r="A38" s="92"/>
      <c r="B38" s="174" t="s">
        <v>824</v>
      </c>
      <c r="C38" s="174"/>
      <c r="D38" s="93">
        <v>9620</v>
      </c>
      <c r="E38" s="298"/>
      <c r="F38" s="308" t="s">
        <v>894</v>
      </c>
    </row>
    <row r="39" spans="1:6">
      <c r="A39" s="92"/>
      <c r="B39" s="174"/>
      <c r="C39" s="174"/>
      <c r="D39" s="93"/>
      <c r="E39" s="298"/>
      <c r="F39" s="174"/>
    </row>
    <row r="40" spans="1:6">
      <c r="A40" s="303"/>
      <c r="B40" s="304"/>
      <c r="C40" s="304"/>
      <c r="D40" s="287">
        <f>D36+D38</f>
        <v>104000</v>
      </c>
      <c r="E40" s="305">
        <f>E36</f>
        <v>104000</v>
      </c>
      <c r="F40" s="304" t="s">
        <v>825</v>
      </c>
    </row>
    <row r="41" spans="1:6">
      <c r="A41" s="92"/>
      <c r="B41" s="174"/>
      <c r="C41" s="174"/>
      <c r="D41" s="93"/>
      <c r="E41" s="298"/>
      <c r="F41" s="174"/>
    </row>
    <row r="42" spans="1:6">
      <c r="A42" s="303"/>
      <c r="B42" s="300" t="s">
        <v>826</v>
      </c>
      <c r="C42" s="304"/>
      <c r="D42" s="287"/>
      <c r="E42" s="305"/>
      <c r="F42" s="304"/>
    </row>
    <row r="43" spans="1:6">
      <c r="A43" s="92">
        <v>1</v>
      </c>
      <c r="B43" s="174" t="s">
        <v>829</v>
      </c>
      <c r="C43" s="174"/>
      <c r="D43" s="93">
        <v>10000</v>
      </c>
      <c r="E43" s="298"/>
      <c r="F43" s="174" t="s">
        <v>895</v>
      </c>
    </row>
    <row r="44" spans="1:6">
      <c r="A44" s="92">
        <v>2</v>
      </c>
      <c r="B44" s="174" t="s">
        <v>828</v>
      </c>
      <c r="C44" s="174"/>
      <c r="D44" s="93">
        <v>15000</v>
      </c>
      <c r="E44" s="298"/>
      <c r="F44" s="174" t="s">
        <v>827</v>
      </c>
    </row>
    <row r="45" spans="1:6">
      <c r="A45" s="92">
        <v>3</v>
      </c>
      <c r="B45" s="174" t="s">
        <v>830</v>
      </c>
      <c r="C45" s="174"/>
      <c r="D45" s="93">
        <v>10000</v>
      </c>
      <c r="E45" s="298"/>
      <c r="F45" s="174" t="s">
        <v>895</v>
      </c>
    </row>
    <row r="46" spans="1:6">
      <c r="A46" s="92">
        <v>4</v>
      </c>
      <c r="B46" s="174" t="s">
        <v>831</v>
      </c>
      <c r="C46" s="174"/>
      <c r="D46" s="93">
        <v>5000</v>
      </c>
      <c r="E46" s="298"/>
      <c r="F46" s="174" t="s">
        <v>895</v>
      </c>
    </row>
    <row r="47" spans="1:6">
      <c r="A47" s="92">
        <v>5</v>
      </c>
      <c r="B47" s="174" t="s">
        <v>837</v>
      </c>
      <c r="C47" s="174"/>
      <c r="D47" s="93">
        <v>20000</v>
      </c>
      <c r="E47" s="298"/>
      <c r="F47" s="174" t="s">
        <v>838</v>
      </c>
    </row>
    <row r="48" spans="1:6">
      <c r="A48" s="92">
        <v>6</v>
      </c>
      <c r="B48" s="174" t="s">
        <v>839</v>
      </c>
      <c r="C48" s="174"/>
      <c r="D48" s="93">
        <v>5000</v>
      </c>
      <c r="E48" s="298"/>
      <c r="F48" s="174"/>
    </row>
    <row r="49" spans="1:6">
      <c r="A49" s="303"/>
      <c r="B49" s="300" t="s">
        <v>832</v>
      </c>
      <c r="C49" s="304"/>
      <c r="D49" s="307">
        <f>SUM(D43:D48)</f>
        <v>65000</v>
      </c>
      <c r="E49" s="305"/>
      <c r="F49" s="304"/>
    </row>
    <row r="50" spans="1:6">
      <c r="A50" s="303"/>
      <c r="B50" s="300" t="s">
        <v>933</v>
      </c>
      <c r="C50" s="304"/>
      <c r="D50" s="307">
        <v>9620</v>
      </c>
      <c r="E50" s="305"/>
      <c r="F50" s="304"/>
    </row>
    <row r="51" spans="1:6">
      <c r="A51" s="303"/>
      <c r="B51" s="300" t="s">
        <v>833</v>
      </c>
      <c r="C51" s="304"/>
      <c r="D51" s="307">
        <f>D36</f>
        <v>94380</v>
      </c>
      <c r="E51" s="305"/>
      <c r="F51" s="304"/>
    </row>
    <row r="52" spans="1:6" ht="14.25" customHeight="1">
      <c r="A52" s="303"/>
      <c r="B52" s="300" t="s">
        <v>834</v>
      </c>
      <c r="C52" s="304"/>
      <c r="D52" s="306">
        <f>D51-D49-D50</f>
        <v>19760</v>
      </c>
      <c r="E52" s="305"/>
      <c r="F52" s="30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32" activePane="bottomRight" state="frozen"/>
      <selection pane="topRight" activeCell="F1" sqref="F1"/>
      <selection pane="bottomLeft" activeCell="A7" sqref="A7"/>
      <selection pane="bottomRight" activeCell="D50" sqref="A1:XFD1048576"/>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603</v>
      </c>
    </row>
    <row r="2" spans="1:1023">
      <c r="A2" s="6"/>
      <c r="B2" s="21"/>
      <c r="C2" s="7"/>
      <c r="D2" s="7"/>
      <c r="E2" s="6"/>
      <c r="F2" s="496" t="s">
        <v>1</v>
      </c>
      <c r="G2" s="496"/>
      <c r="H2" s="496"/>
      <c r="I2" s="496"/>
      <c r="J2" s="497" t="s">
        <v>2</v>
      </c>
      <c r="K2" s="497"/>
      <c r="L2" s="497"/>
      <c r="M2" s="497"/>
      <c r="N2" s="253"/>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54" t="s">
        <v>13</v>
      </c>
      <c r="O3" s="259"/>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5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53" t="s">
        <v>17</v>
      </c>
      <c r="O7" s="34" t="s">
        <v>604</v>
      </c>
    </row>
    <row r="8" spans="1:1023">
      <c r="A8" s="11">
        <f t="shared" ref="A8:A46" si="1">A7+1</f>
        <v>2</v>
      </c>
      <c r="B8" s="21">
        <v>44298</v>
      </c>
      <c r="C8" s="7" t="s">
        <v>134</v>
      </c>
      <c r="D8" s="7" t="s">
        <v>16</v>
      </c>
      <c r="E8" s="6">
        <v>2108</v>
      </c>
      <c r="F8" s="8">
        <v>2500</v>
      </c>
      <c r="G8" s="8"/>
      <c r="H8" s="76">
        <f t="shared" si="0"/>
        <v>2500</v>
      </c>
      <c r="I8" s="8"/>
      <c r="J8" s="9"/>
      <c r="K8" s="10"/>
      <c r="L8" s="10"/>
      <c r="M8" s="12"/>
      <c r="N8" s="253" t="s">
        <v>18</v>
      </c>
      <c r="O8" s="34" t="s">
        <v>604</v>
      </c>
    </row>
    <row r="9" spans="1:1023">
      <c r="A9" s="11">
        <f t="shared" si="1"/>
        <v>3</v>
      </c>
      <c r="B9" s="21">
        <v>44299</v>
      </c>
      <c r="C9" s="7" t="s">
        <v>19</v>
      </c>
      <c r="D9" s="7" t="s">
        <v>20</v>
      </c>
      <c r="E9" s="6">
        <v>2110</v>
      </c>
      <c r="F9" s="8">
        <v>2500</v>
      </c>
      <c r="G9" s="8"/>
      <c r="H9" s="76">
        <f t="shared" si="0"/>
        <v>2500</v>
      </c>
      <c r="I9" s="8"/>
      <c r="J9" s="9"/>
      <c r="K9" s="10"/>
      <c r="L9" s="10"/>
      <c r="M9" s="12"/>
      <c r="N9" s="253" t="s">
        <v>21</v>
      </c>
      <c r="O9" s="34" t="s">
        <v>604</v>
      </c>
    </row>
    <row r="10" spans="1:1023">
      <c r="A10" s="11">
        <f t="shared" si="1"/>
        <v>4</v>
      </c>
      <c r="B10" s="21">
        <v>44299</v>
      </c>
      <c r="C10" s="7" t="s">
        <v>22</v>
      </c>
      <c r="D10" s="7" t="s">
        <v>23</v>
      </c>
      <c r="E10" s="6">
        <v>2111</v>
      </c>
      <c r="F10" s="8">
        <v>2500</v>
      </c>
      <c r="G10" s="8"/>
      <c r="H10" s="76">
        <f t="shared" si="0"/>
        <v>2500</v>
      </c>
      <c r="I10" s="8"/>
      <c r="J10" s="9"/>
      <c r="K10" s="10"/>
      <c r="L10" s="10"/>
      <c r="M10" s="10"/>
      <c r="N10" s="253" t="s">
        <v>24</v>
      </c>
      <c r="O10" s="34" t="s">
        <v>604</v>
      </c>
    </row>
    <row r="11" spans="1:1023">
      <c r="A11" s="11">
        <f t="shared" si="1"/>
        <v>5</v>
      </c>
      <c r="B11" s="21">
        <v>44299</v>
      </c>
      <c r="C11" s="7" t="s">
        <v>25</v>
      </c>
      <c r="D11" s="7" t="s">
        <v>26</v>
      </c>
      <c r="E11" s="6">
        <v>2112</v>
      </c>
      <c r="F11" s="8">
        <v>7500</v>
      </c>
      <c r="G11" s="8"/>
      <c r="H11" s="76">
        <f t="shared" si="0"/>
        <v>7500</v>
      </c>
      <c r="I11" s="8"/>
      <c r="J11" s="9"/>
      <c r="K11" s="10"/>
      <c r="L11" s="10"/>
      <c r="M11" s="10"/>
      <c r="N11" s="253" t="s">
        <v>27</v>
      </c>
      <c r="O11" s="34" t="s">
        <v>604</v>
      </c>
    </row>
    <row r="12" spans="1:1023">
      <c r="A12" s="11">
        <f t="shared" si="1"/>
        <v>6</v>
      </c>
      <c r="B12" s="21">
        <v>44299</v>
      </c>
      <c r="C12" s="7" t="s">
        <v>28</v>
      </c>
      <c r="D12" s="7" t="s">
        <v>29</v>
      </c>
      <c r="E12" s="6">
        <v>2113</v>
      </c>
      <c r="F12" s="8">
        <v>2500</v>
      </c>
      <c r="G12" s="8"/>
      <c r="H12" s="76">
        <f t="shared" si="0"/>
        <v>2500</v>
      </c>
      <c r="I12" s="8"/>
      <c r="J12" s="9"/>
      <c r="K12" s="10"/>
      <c r="L12" s="10"/>
      <c r="M12" s="10"/>
      <c r="N12" s="253" t="s">
        <v>30</v>
      </c>
      <c r="O12" s="34" t="s">
        <v>604</v>
      </c>
    </row>
    <row r="13" spans="1:1023">
      <c r="A13" s="11">
        <f t="shared" si="1"/>
        <v>7</v>
      </c>
      <c r="B13" s="21">
        <v>44299</v>
      </c>
      <c r="C13" s="7" t="s">
        <v>31</v>
      </c>
      <c r="D13" s="7" t="s">
        <v>137</v>
      </c>
      <c r="E13" s="6">
        <v>2114</v>
      </c>
      <c r="F13" s="8">
        <v>7500</v>
      </c>
      <c r="G13" s="8"/>
      <c r="H13" s="76">
        <f t="shared" si="0"/>
        <v>7500</v>
      </c>
      <c r="I13" s="8"/>
      <c r="J13" s="9"/>
      <c r="K13" s="10"/>
      <c r="L13" s="10"/>
      <c r="M13" s="10"/>
      <c r="N13" s="253" t="s">
        <v>32</v>
      </c>
      <c r="O13" s="34" t="s">
        <v>605</v>
      </c>
    </row>
    <row r="14" spans="1:1023" ht="45">
      <c r="A14" s="11">
        <f t="shared" si="1"/>
        <v>8</v>
      </c>
      <c r="B14" s="21">
        <v>44301</v>
      </c>
      <c r="C14" s="7" t="s">
        <v>33</v>
      </c>
      <c r="D14" s="7" t="s">
        <v>34</v>
      </c>
      <c r="E14" s="6">
        <v>2115</v>
      </c>
      <c r="F14" s="8">
        <v>5000</v>
      </c>
      <c r="G14" s="8"/>
      <c r="H14" s="76">
        <f t="shared" si="0"/>
        <v>5000</v>
      </c>
      <c r="I14" s="8"/>
      <c r="J14" s="9"/>
      <c r="K14" s="10"/>
      <c r="L14" s="10"/>
      <c r="M14" s="10"/>
      <c r="N14" s="253" t="s">
        <v>35</v>
      </c>
      <c r="O14" s="34" t="s">
        <v>604</v>
      </c>
    </row>
    <row r="15" spans="1:1023">
      <c r="A15" s="11">
        <f t="shared" si="1"/>
        <v>9</v>
      </c>
      <c r="B15" s="21">
        <v>44301</v>
      </c>
      <c r="C15" s="7" t="s">
        <v>36</v>
      </c>
      <c r="D15" s="7" t="s">
        <v>37</v>
      </c>
      <c r="E15" s="6">
        <v>2116</v>
      </c>
      <c r="F15" s="8">
        <v>2500.59</v>
      </c>
      <c r="G15" s="8"/>
      <c r="H15" s="76">
        <f t="shared" si="0"/>
        <v>2500.59</v>
      </c>
      <c r="I15" s="8"/>
      <c r="J15" s="9"/>
      <c r="K15" s="10"/>
      <c r="L15" s="10"/>
      <c r="M15" s="10"/>
      <c r="N15" s="253" t="s">
        <v>38</v>
      </c>
      <c r="O15" s="34" t="s">
        <v>604</v>
      </c>
    </row>
    <row r="16" spans="1:1023">
      <c r="A16" s="11">
        <f t="shared" si="1"/>
        <v>10</v>
      </c>
      <c r="B16" s="21">
        <v>44302</v>
      </c>
      <c r="C16" s="7" t="s">
        <v>39</v>
      </c>
      <c r="D16" s="7" t="s">
        <v>40</v>
      </c>
      <c r="E16" s="6">
        <v>2138</v>
      </c>
      <c r="F16" s="8">
        <v>2500</v>
      </c>
      <c r="G16" s="8"/>
      <c r="H16" s="76">
        <f t="shared" si="0"/>
        <v>2500</v>
      </c>
      <c r="I16" s="8"/>
      <c r="J16" s="9"/>
      <c r="K16" s="10"/>
      <c r="L16" s="10"/>
      <c r="M16" s="10"/>
      <c r="N16" s="253" t="s">
        <v>41</v>
      </c>
      <c r="O16" s="34" t="s">
        <v>604</v>
      </c>
    </row>
    <row r="17" spans="1:15">
      <c r="A17" s="11">
        <f t="shared" si="1"/>
        <v>11</v>
      </c>
      <c r="B17" s="21">
        <v>44302</v>
      </c>
      <c r="C17" s="7" t="s">
        <v>132</v>
      </c>
      <c r="D17" s="7" t="s">
        <v>133</v>
      </c>
      <c r="E17" s="6">
        <v>2117</v>
      </c>
      <c r="F17" s="8">
        <v>2500</v>
      </c>
      <c r="G17" s="8"/>
      <c r="H17" s="76">
        <f t="shared" si="0"/>
        <v>2500</v>
      </c>
      <c r="I17" s="8"/>
      <c r="J17" s="9"/>
      <c r="K17" s="10"/>
      <c r="L17" s="10"/>
      <c r="M17" s="10"/>
      <c r="N17" s="253" t="s">
        <v>42</v>
      </c>
      <c r="O17" s="34" t="s">
        <v>604</v>
      </c>
    </row>
    <row r="18" spans="1:15">
      <c r="A18" s="11">
        <f t="shared" si="1"/>
        <v>12</v>
      </c>
      <c r="B18" s="21">
        <v>44303</v>
      </c>
      <c r="C18" s="7" t="s">
        <v>136</v>
      </c>
      <c r="D18" s="7" t="s">
        <v>43</v>
      </c>
      <c r="E18" s="6">
        <v>2106</v>
      </c>
      <c r="F18" s="8">
        <v>2500</v>
      </c>
      <c r="G18" s="8"/>
      <c r="H18" s="76">
        <f t="shared" si="0"/>
        <v>2500</v>
      </c>
      <c r="I18" s="8"/>
      <c r="J18" s="9"/>
      <c r="K18" s="10"/>
      <c r="L18" s="10"/>
      <c r="M18" s="10"/>
      <c r="N18" s="253" t="s">
        <v>44</v>
      </c>
      <c r="O18" s="34" t="s">
        <v>604</v>
      </c>
    </row>
    <row r="19" spans="1:15" ht="30">
      <c r="A19" s="11">
        <f t="shared" si="1"/>
        <v>13</v>
      </c>
      <c r="B19" s="21">
        <v>44303</v>
      </c>
      <c r="C19" s="7" t="s">
        <v>45</v>
      </c>
      <c r="D19" s="7" t="s">
        <v>46</v>
      </c>
      <c r="E19" s="6">
        <v>2101</v>
      </c>
      <c r="F19" s="8">
        <v>10000</v>
      </c>
      <c r="G19" s="8"/>
      <c r="H19" s="76">
        <f t="shared" si="0"/>
        <v>10000</v>
      </c>
      <c r="I19" s="8"/>
      <c r="J19" s="9"/>
      <c r="K19" s="10"/>
      <c r="L19" s="10"/>
      <c r="M19" s="10"/>
      <c r="N19" s="253" t="s">
        <v>47</v>
      </c>
      <c r="O19" s="34" t="s">
        <v>605</v>
      </c>
    </row>
    <row r="20" spans="1:15">
      <c r="A20" s="11">
        <f t="shared" si="1"/>
        <v>14</v>
      </c>
      <c r="B20" s="21">
        <v>44303</v>
      </c>
      <c r="C20" s="7" t="s">
        <v>48</v>
      </c>
      <c r="D20" s="7" t="s">
        <v>49</v>
      </c>
      <c r="E20" s="6">
        <v>2102</v>
      </c>
      <c r="F20" s="8">
        <v>10000</v>
      </c>
      <c r="G20" s="8"/>
      <c r="H20" s="76">
        <f t="shared" si="0"/>
        <v>10000</v>
      </c>
      <c r="I20" s="8"/>
      <c r="J20" s="9"/>
      <c r="K20" s="10"/>
      <c r="L20" s="10"/>
      <c r="M20" s="10"/>
      <c r="N20" s="253" t="s">
        <v>50</v>
      </c>
      <c r="O20" s="34" t="s">
        <v>604</v>
      </c>
    </row>
    <row r="21" spans="1:15">
      <c r="A21" s="11">
        <f t="shared" si="1"/>
        <v>15</v>
      </c>
      <c r="B21" s="21">
        <v>44303</v>
      </c>
      <c r="C21" s="7" t="s">
        <v>51</v>
      </c>
      <c r="D21" s="7" t="s">
        <v>37</v>
      </c>
      <c r="E21" s="6">
        <v>2109</v>
      </c>
      <c r="F21" s="8">
        <v>2500</v>
      </c>
      <c r="G21" s="8"/>
      <c r="H21" s="76">
        <f t="shared" si="0"/>
        <v>2500</v>
      </c>
      <c r="I21" s="8"/>
      <c r="J21" s="9"/>
      <c r="K21" s="10"/>
      <c r="L21" s="10"/>
      <c r="M21" s="10"/>
      <c r="N21" s="253" t="s">
        <v>52</v>
      </c>
      <c r="O21" s="34" t="s">
        <v>604</v>
      </c>
    </row>
    <row r="22" spans="1:15" ht="30">
      <c r="A22" s="11">
        <f t="shared" si="1"/>
        <v>16</v>
      </c>
      <c r="B22" s="21">
        <v>44303</v>
      </c>
      <c r="C22" s="7" t="s">
        <v>53</v>
      </c>
      <c r="D22" s="7" t="s">
        <v>37</v>
      </c>
      <c r="E22" s="6">
        <v>2103</v>
      </c>
      <c r="F22" s="8">
        <v>2500</v>
      </c>
      <c r="G22" s="8"/>
      <c r="H22" s="76">
        <f t="shared" si="0"/>
        <v>2500</v>
      </c>
      <c r="I22" s="8"/>
      <c r="J22" s="9"/>
      <c r="K22" s="10"/>
      <c r="L22" s="10"/>
      <c r="M22" s="10"/>
      <c r="N22" s="253" t="s">
        <v>54</v>
      </c>
      <c r="O22" s="34" t="s">
        <v>604</v>
      </c>
    </row>
    <row r="23" spans="1:15">
      <c r="A23" s="11">
        <f t="shared" si="1"/>
        <v>17</v>
      </c>
      <c r="B23" s="21">
        <v>44303</v>
      </c>
      <c r="C23" s="7" t="s">
        <v>55</v>
      </c>
      <c r="D23" s="7" t="s">
        <v>43</v>
      </c>
      <c r="E23" s="6">
        <v>2105</v>
      </c>
      <c r="F23" s="8">
        <v>2500</v>
      </c>
      <c r="G23" s="8"/>
      <c r="H23" s="76">
        <f t="shared" si="0"/>
        <v>2500</v>
      </c>
      <c r="I23" s="8"/>
      <c r="J23" s="9"/>
      <c r="K23" s="10"/>
      <c r="L23" s="10"/>
      <c r="M23" s="10"/>
      <c r="N23" s="253" t="s">
        <v>56</v>
      </c>
      <c r="O23" s="34" t="s">
        <v>604</v>
      </c>
    </row>
    <row r="24" spans="1:15">
      <c r="A24" s="11">
        <f t="shared" si="1"/>
        <v>18</v>
      </c>
      <c r="B24" s="21">
        <v>44303</v>
      </c>
      <c r="C24" s="7" t="s">
        <v>57</v>
      </c>
      <c r="D24" s="7" t="s">
        <v>43</v>
      </c>
      <c r="E24" s="6">
        <v>2104</v>
      </c>
      <c r="F24" s="8">
        <v>2500</v>
      </c>
      <c r="G24" s="8"/>
      <c r="H24" s="76">
        <f t="shared" si="0"/>
        <v>2500</v>
      </c>
      <c r="I24" s="8"/>
      <c r="J24" s="9"/>
      <c r="K24" s="10"/>
      <c r="L24" s="10"/>
      <c r="M24" s="10"/>
      <c r="N24" s="253" t="s">
        <v>58</v>
      </c>
      <c r="O24" s="34" t="s">
        <v>604</v>
      </c>
    </row>
    <row r="25" spans="1:15">
      <c r="A25" s="11">
        <f t="shared" si="1"/>
        <v>19</v>
      </c>
      <c r="B25" s="21">
        <v>44305</v>
      </c>
      <c r="C25" s="7" t="s">
        <v>59</v>
      </c>
      <c r="D25" s="7" t="s">
        <v>29</v>
      </c>
      <c r="E25" s="6">
        <v>2118</v>
      </c>
      <c r="F25" s="8">
        <v>2500</v>
      </c>
      <c r="G25" s="8"/>
      <c r="H25" s="76">
        <f t="shared" si="0"/>
        <v>2500</v>
      </c>
      <c r="I25" s="8"/>
      <c r="J25" s="9"/>
      <c r="K25" s="10"/>
      <c r="L25" s="10"/>
      <c r="M25" s="10"/>
      <c r="N25" s="253" t="s">
        <v>60</v>
      </c>
      <c r="O25" s="34" t="s">
        <v>604</v>
      </c>
    </row>
    <row r="26" spans="1:15">
      <c r="A26" s="11">
        <f t="shared" si="1"/>
        <v>20</v>
      </c>
      <c r="B26" s="21">
        <v>44305</v>
      </c>
      <c r="C26" s="7" t="s">
        <v>61</v>
      </c>
      <c r="D26" s="7" t="s">
        <v>138</v>
      </c>
      <c r="E26" s="6">
        <v>2119</v>
      </c>
      <c r="F26" s="8">
        <v>7500</v>
      </c>
      <c r="G26" s="8"/>
      <c r="H26" s="76">
        <f t="shared" si="0"/>
        <v>7500</v>
      </c>
      <c r="I26" s="8"/>
      <c r="J26" s="9"/>
      <c r="K26" s="10"/>
      <c r="L26" s="10"/>
      <c r="M26" s="10"/>
      <c r="N26" s="253" t="s">
        <v>62</v>
      </c>
      <c r="O26" s="34" t="s">
        <v>605</v>
      </c>
    </row>
    <row r="27" spans="1:15">
      <c r="A27" s="11">
        <f t="shared" si="1"/>
        <v>21</v>
      </c>
      <c r="B27" s="21">
        <v>44305</v>
      </c>
      <c r="C27" s="7" t="s">
        <v>63</v>
      </c>
      <c r="D27" s="7" t="s">
        <v>37</v>
      </c>
      <c r="E27" s="6">
        <v>2122</v>
      </c>
      <c r="F27" s="8">
        <v>2500</v>
      </c>
      <c r="G27" s="8"/>
      <c r="H27" s="76">
        <f t="shared" si="0"/>
        <v>2500</v>
      </c>
      <c r="I27" s="8"/>
      <c r="J27" s="9"/>
      <c r="K27" s="10"/>
      <c r="L27" s="10"/>
      <c r="M27" s="10"/>
      <c r="N27" s="253" t="s">
        <v>64</v>
      </c>
      <c r="O27" s="34" t="s">
        <v>604</v>
      </c>
    </row>
    <row r="28" spans="1:15">
      <c r="A28" s="11">
        <f t="shared" si="1"/>
        <v>22</v>
      </c>
      <c r="B28" s="21">
        <v>44305</v>
      </c>
      <c r="C28" s="7" t="s">
        <v>130</v>
      </c>
      <c r="D28" s="7" t="s">
        <v>131</v>
      </c>
      <c r="E28" s="6">
        <v>2123</v>
      </c>
      <c r="F28" s="8">
        <v>2500</v>
      </c>
      <c r="G28" s="8"/>
      <c r="H28" s="76">
        <f t="shared" si="0"/>
        <v>2500</v>
      </c>
      <c r="I28" s="8"/>
      <c r="J28" s="9"/>
      <c r="K28" s="10"/>
      <c r="L28" s="10"/>
      <c r="M28" s="10"/>
      <c r="N28" s="253" t="s">
        <v>65</v>
      </c>
      <c r="O28" s="34" t="s">
        <v>604</v>
      </c>
    </row>
    <row r="29" spans="1:15">
      <c r="A29" s="11">
        <f t="shared" si="1"/>
        <v>23</v>
      </c>
      <c r="B29" s="21">
        <v>44305</v>
      </c>
      <c r="C29" s="7" t="s">
        <v>66</v>
      </c>
      <c r="D29" s="7" t="s">
        <v>29</v>
      </c>
      <c r="E29" s="6">
        <v>2124</v>
      </c>
      <c r="F29" s="8">
        <v>2500</v>
      </c>
      <c r="G29" s="8"/>
      <c r="H29" s="76">
        <f t="shared" si="0"/>
        <v>2500</v>
      </c>
      <c r="I29" s="8"/>
      <c r="J29" s="9"/>
      <c r="K29" s="10"/>
      <c r="L29" s="10"/>
      <c r="M29" s="10"/>
      <c r="N29" s="253" t="s">
        <v>67</v>
      </c>
      <c r="O29" s="34" t="s">
        <v>604</v>
      </c>
    </row>
    <row r="30" spans="1:15">
      <c r="A30" s="11">
        <f t="shared" si="1"/>
        <v>24</v>
      </c>
      <c r="B30" s="21">
        <v>44306</v>
      </c>
      <c r="C30" s="7" t="s">
        <v>135</v>
      </c>
      <c r="D30" s="7" t="s">
        <v>68</v>
      </c>
      <c r="E30" s="6">
        <v>2125</v>
      </c>
      <c r="F30" s="8">
        <v>2500</v>
      </c>
      <c r="G30" s="8"/>
      <c r="H30" s="76">
        <f t="shared" si="0"/>
        <v>2500</v>
      </c>
      <c r="I30" s="8"/>
      <c r="J30" s="9"/>
      <c r="K30" s="10"/>
      <c r="L30" s="10"/>
      <c r="M30" s="10"/>
      <c r="N30" s="253" t="s">
        <v>69</v>
      </c>
      <c r="O30" s="34" t="s">
        <v>604</v>
      </c>
    </row>
    <row r="31" spans="1:15" ht="30">
      <c r="A31" s="11">
        <f t="shared" si="1"/>
        <v>25</v>
      </c>
      <c r="B31" s="21">
        <v>44306</v>
      </c>
      <c r="C31" s="7" t="s">
        <v>70</v>
      </c>
      <c r="D31" s="7" t="s">
        <v>71</v>
      </c>
      <c r="E31" s="6">
        <v>2126</v>
      </c>
      <c r="F31" s="8">
        <v>10000</v>
      </c>
      <c r="G31" s="8"/>
      <c r="H31" s="76">
        <f t="shared" si="0"/>
        <v>10000</v>
      </c>
      <c r="I31" s="8"/>
      <c r="J31" s="9"/>
      <c r="K31" s="10"/>
      <c r="L31" s="10"/>
      <c r="M31" s="10"/>
      <c r="N31" s="253" t="s">
        <v>72</v>
      </c>
      <c r="O31" s="34" t="s">
        <v>605</v>
      </c>
    </row>
    <row r="32" spans="1:15" ht="32.25">
      <c r="A32" s="11">
        <f t="shared" si="1"/>
        <v>26</v>
      </c>
      <c r="B32" s="21">
        <v>44307</v>
      </c>
      <c r="C32" s="7" t="s">
        <v>73</v>
      </c>
      <c r="D32" s="7" t="s">
        <v>74</v>
      </c>
      <c r="E32" s="6">
        <v>2127</v>
      </c>
      <c r="F32" s="8">
        <v>7500</v>
      </c>
      <c r="G32" s="8"/>
      <c r="H32" s="76">
        <f t="shared" si="0"/>
        <v>7500</v>
      </c>
      <c r="I32" s="8"/>
      <c r="J32" s="9"/>
      <c r="K32" s="10"/>
      <c r="L32" s="10"/>
      <c r="M32" s="10"/>
      <c r="N32" s="253" t="s">
        <v>75</v>
      </c>
      <c r="O32" s="34" t="s">
        <v>605</v>
      </c>
    </row>
    <row r="33" spans="1:15" ht="32.25">
      <c r="A33" s="11">
        <f t="shared" si="1"/>
        <v>27</v>
      </c>
      <c r="B33" s="21">
        <v>44308</v>
      </c>
      <c r="C33" s="7" t="s">
        <v>76</v>
      </c>
      <c r="D33" s="7" t="s">
        <v>77</v>
      </c>
      <c r="E33" s="6">
        <v>2128</v>
      </c>
      <c r="F33" s="8">
        <v>2500</v>
      </c>
      <c r="G33" s="8"/>
      <c r="H33" s="76">
        <f t="shared" si="0"/>
        <v>2500</v>
      </c>
      <c r="I33" s="8"/>
      <c r="J33" s="9"/>
      <c r="K33" s="10"/>
      <c r="L33" s="10"/>
      <c r="M33" s="10"/>
      <c r="N33" s="253" t="s">
        <v>78</v>
      </c>
      <c r="O33" s="34" t="s">
        <v>604</v>
      </c>
    </row>
    <row r="34" spans="1:15">
      <c r="A34" s="11">
        <f t="shared" si="1"/>
        <v>28</v>
      </c>
      <c r="B34" s="21">
        <v>44309</v>
      </c>
      <c r="C34" s="7" t="s">
        <v>79</v>
      </c>
      <c r="D34" s="7" t="s">
        <v>43</v>
      </c>
      <c r="E34" s="6">
        <v>2121</v>
      </c>
      <c r="F34" s="8">
        <v>2500</v>
      </c>
      <c r="G34" s="8"/>
      <c r="H34" s="76">
        <v>0</v>
      </c>
      <c r="I34" s="8">
        <v>2500</v>
      </c>
      <c r="J34" s="9"/>
      <c r="K34" s="10"/>
      <c r="L34" s="10"/>
      <c r="M34" s="10"/>
      <c r="N34" s="253" t="s">
        <v>11</v>
      </c>
      <c r="O34" s="34" t="s">
        <v>604</v>
      </c>
    </row>
    <row r="35" spans="1:15">
      <c r="A35" s="11">
        <f t="shared" si="1"/>
        <v>29</v>
      </c>
      <c r="B35" s="21">
        <v>44309</v>
      </c>
      <c r="C35" s="7" t="s">
        <v>80</v>
      </c>
      <c r="D35" s="7" t="s">
        <v>43</v>
      </c>
      <c r="E35" s="6">
        <v>2120</v>
      </c>
      <c r="F35" s="8">
        <v>2500</v>
      </c>
      <c r="G35" s="8"/>
      <c r="H35" s="76">
        <v>0</v>
      </c>
      <c r="I35" s="8">
        <v>2500</v>
      </c>
      <c r="J35" s="9"/>
      <c r="K35" s="10"/>
      <c r="L35" s="10"/>
      <c r="M35" s="10"/>
      <c r="N35" s="253" t="s">
        <v>11</v>
      </c>
      <c r="O35" s="34" t="s">
        <v>604</v>
      </c>
    </row>
    <row r="36" spans="1:15" ht="30">
      <c r="A36" s="11">
        <f t="shared" si="1"/>
        <v>30</v>
      </c>
      <c r="B36" s="21">
        <v>44309</v>
      </c>
      <c r="C36" s="7" t="s">
        <v>81</v>
      </c>
      <c r="D36" s="7" t="s">
        <v>711</v>
      </c>
      <c r="E36" s="6">
        <v>2129</v>
      </c>
      <c r="F36" s="8">
        <v>7500</v>
      </c>
      <c r="G36" s="8"/>
      <c r="H36" s="76">
        <f t="shared" si="0"/>
        <v>7500</v>
      </c>
      <c r="I36" s="8"/>
      <c r="J36" s="9"/>
      <c r="K36" s="10"/>
      <c r="L36" s="10"/>
      <c r="M36" s="10"/>
      <c r="N36" s="253" t="s">
        <v>82</v>
      </c>
      <c r="O36" s="34" t="s">
        <v>605</v>
      </c>
    </row>
    <row r="37" spans="1:15">
      <c r="A37" s="11">
        <f t="shared" si="1"/>
        <v>31</v>
      </c>
      <c r="B37" s="21">
        <v>44311</v>
      </c>
      <c r="C37" s="7" t="s">
        <v>83</v>
      </c>
      <c r="D37" s="7" t="s">
        <v>84</v>
      </c>
      <c r="E37" s="6">
        <v>2130</v>
      </c>
      <c r="F37" s="8">
        <v>7500</v>
      </c>
      <c r="G37" s="8"/>
      <c r="H37" s="76">
        <f t="shared" si="0"/>
        <v>7500</v>
      </c>
      <c r="I37" s="8"/>
      <c r="J37" s="9"/>
      <c r="K37" s="10"/>
      <c r="L37" s="10"/>
      <c r="M37" s="10"/>
      <c r="N37" s="253" t="s">
        <v>85</v>
      </c>
      <c r="O37" s="34" t="s">
        <v>605</v>
      </c>
    </row>
    <row r="38" spans="1:15">
      <c r="A38" s="11">
        <f t="shared" si="1"/>
        <v>32</v>
      </c>
      <c r="B38" s="21">
        <v>44312</v>
      </c>
      <c r="C38" s="7" t="s">
        <v>86</v>
      </c>
      <c r="D38" s="7" t="s">
        <v>87</v>
      </c>
      <c r="E38" s="6">
        <v>2131</v>
      </c>
      <c r="F38" s="8">
        <v>2500</v>
      </c>
      <c r="G38" s="8"/>
      <c r="H38" s="76">
        <f t="shared" si="0"/>
        <v>2500</v>
      </c>
      <c r="I38" s="8"/>
      <c r="J38" s="9"/>
      <c r="K38" s="10"/>
      <c r="L38" s="10"/>
      <c r="M38" s="10"/>
      <c r="N38" s="253" t="s">
        <v>88</v>
      </c>
      <c r="O38" s="34" t="s">
        <v>604</v>
      </c>
    </row>
    <row r="39" spans="1:15" ht="17.25">
      <c r="A39" s="11">
        <f t="shared" si="1"/>
        <v>33</v>
      </c>
      <c r="B39" s="21">
        <v>44312</v>
      </c>
      <c r="C39" s="7" t="s">
        <v>89</v>
      </c>
      <c r="D39" s="7" t="s">
        <v>90</v>
      </c>
      <c r="E39" s="6">
        <v>2132</v>
      </c>
      <c r="F39" s="8">
        <v>2500</v>
      </c>
      <c r="G39" s="8"/>
      <c r="H39" s="76">
        <f t="shared" si="0"/>
        <v>2500</v>
      </c>
      <c r="I39" s="8"/>
      <c r="J39" s="9"/>
      <c r="K39" s="10"/>
      <c r="L39" s="10"/>
      <c r="M39" s="10"/>
      <c r="N39" s="253" t="s">
        <v>91</v>
      </c>
      <c r="O39" s="34" t="s">
        <v>604</v>
      </c>
    </row>
    <row r="40" spans="1:15" ht="17.25">
      <c r="A40" s="11">
        <f t="shared" si="1"/>
        <v>34</v>
      </c>
      <c r="B40" s="21">
        <v>44312</v>
      </c>
      <c r="C40" s="7" t="s">
        <v>92</v>
      </c>
      <c r="D40" s="7" t="s">
        <v>93</v>
      </c>
      <c r="E40" s="6">
        <v>2133</v>
      </c>
      <c r="F40" s="8">
        <v>2500</v>
      </c>
      <c r="G40" s="8"/>
      <c r="H40" s="76">
        <f t="shared" si="0"/>
        <v>2500</v>
      </c>
      <c r="I40" s="8"/>
      <c r="J40" s="9"/>
      <c r="K40" s="10"/>
      <c r="L40" s="10"/>
      <c r="M40" s="10"/>
      <c r="N40" s="253" t="s">
        <v>94</v>
      </c>
      <c r="O40" s="34" t="s">
        <v>604</v>
      </c>
    </row>
    <row r="41" spans="1:15">
      <c r="A41" s="11">
        <f t="shared" si="1"/>
        <v>35</v>
      </c>
      <c r="B41" s="21">
        <v>44312</v>
      </c>
      <c r="C41" s="7" t="s">
        <v>95</v>
      </c>
      <c r="D41" s="7" t="s">
        <v>29</v>
      </c>
      <c r="E41" s="6">
        <v>2134</v>
      </c>
      <c r="F41" s="8">
        <v>2500</v>
      </c>
      <c r="G41" s="8"/>
      <c r="H41" s="76">
        <f t="shared" si="0"/>
        <v>2500</v>
      </c>
      <c r="I41" s="8"/>
      <c r="J41" s="9"/>
      <c r="K41" s="10"/>
      <c r="L41" s="10"/>
      <c r="M41" s="10"/>
      <c r="N41" s="253" t="s">
        <v>96</v>
      </c>
      <c r="O41" s="34" t="s">
        <v>604</v>
      </c>
    </row>
    <row r="42" spans="1:15" ht="17.25">
      <c r="A42" s="11">
        <f t="shared" si="1"/>
        <v>36</v>
      </c>
      <c r="B42" s="21">
        <v>44312</v>
      </c>
      <c r="C42" s="7" t="s">
        <v>97</v>
      </c>
      <c r="D42" s="7" t="s">
        <v>98</v>
      </c>
      <c r="E42" s="6">
        <v>2135</v>
      </c>
      <c r="F42" s="8">
        <v>2500</v>
      </c>
      <c r="G42" s="8"/>
      <c r="H42" s="76">
        <f t="shared" si="0"/>
        <v>2500</v>
      </c>
      <c r="I42" s="8"/>
      <c r="J42" s="9"/>
      <c r="K42" s="10"/>
      <c r="L42" s="10"/>
      <c r="M42" s="10"/>
      <c r="N42" s="253" t="s">
        <v>99</v>
      </c>
      <c r="O42" s="34" t="s">
        <v>604</v>
      </c>
    </row>
    <row r="43" spans="1:15" ht="32.25">
      <c r="A43" s="11">
        <f t="shared" si="1"/>
        <v>37</v>
      </c>
      <c r="B43" s="21">
        <v>44313</v>
      </c>
      <c r="C43" s="7" t="s">
        <v>100</v>
      </c>
      <c r="D43" s="7" t="s">
        <v>101</v>
      </c>
      <c r="E43" s="6">
        <v>2136</v>
      </c>
      <c r="F43" s="8">
        <v>2500</v>
      </c>
      <c r="G43" s="8"/>
      <c r="H43" s="76">
        <f t="shared" si="0"/>
        <v>2500</v>
      </c>
      <c r="I43" s="8"/>
      <c r="J43" s="9"/>
      <c r="K43" s="10"/>
      <c r="L43" s="10"/>
      <c r="M43" s="10"/>
      <c r="N43" s="253" t="s">
        <v>102</v>
      </c>
      <c r="O43" s="34" t="s">
        <v>604</v>
      </c>
    </row>
    <row r="44" spans="1:15" ht="32.25">
      <c r="A44" s="11">
        <f t="shared" si="1"/>
        <v>38</v>
      </c>
      <c r="B44" s="21">
        <v>44314</v>
      </c>
      <c r="C44" s="7" t="s">
        <v>103</v>
      </c>
      <c r="D44" s="7" t="s">
        <v>104</v>
      </c>
      <c r="E44" s="6">
        <v>2137</v>
      </c>
      <c r="F44" s="8">
        <v>2500</v>
      </c>
      <c r="G44" s="8"/>
      <c r="H44" s="76">
        <f t="shared" si="0"/>
        <v>2500</v>
      </c>
      <c r="I44" s="8"/>
      <c r="J44" s="9"/>
      <c r="K44" s="10"/>
      <c r="L44" s="10"/>
      <c r="M44" s="10"/>
      <c r="N44" s="253" t="s">
        <v>105</v>
      </c>
      <c r="O44" s="34" t="s">
        <v>604</v>
      </c>
    </row>
    <row r="45" spans="1:15">
      <c r="A45" s="11">
        <f t="shared" si="1"/>
        <v>39</v>
      </c>
      <c r="B45" s="21">
        <v>44314</v>
      </c>
      <c r="C45" s="7" t="s">
        <v>106</v>
      </c>
      <c r="D45" s="7"/>
      <c r="E45" s="6"/>
      <c r="F45" s="8"/>
      <c r="G45" s="8"/>
      <c r="H45" s="76"/>
      <c r="I45" s="8"/>
      <c r="J45" s="9">
        <v>44293</v>
      </c>
      <c r="K45" s="10"/>
      <c r="L45" s="10"/>
      <c r="M45" s="10">
        <v>3186</v>
      </c>
      <c r="N45" s="253" t="s">
        <v>107</v>
      </c>
      <c r="O45" s="34"/>
    </row>
    <row r="46" spans="1:15">
      <c r="A46" s="11">
        <f t="shared" si="1"/>
        <v>40</v>
      </c>
      <c r="B46" s="21">
        <v>44315</v>
      </c>
      <c r="C46" s="7" t="s">
        <v>106</v>
      </c>
      <c r="D46" s="7"/>
      <c r="E46" s="6"/>
      <c r="F46" s="8"/>
      <c r="G46" s="8"/>
      <c r="H46" s="76"/>
      <c r="I46" s="8"/>
      <c r="J46" s="9">
        <v>44314</v>
      </c>
      <c r="K46" s="10"/>
      <c r="L46" s="10"/>
      <c r="M46" s="10">
        <v>590</v>
      </c>
      <c r="N46" s="253"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56"/>
      <c r="O47" s="261"/>
    </row>
    <row r="48" spans="1:15" s="18" customFormat="1">
      <c r="A48" s="43"/>
      <c r="B48" s="44"/>
      <c r="C48" s="47" t="s">
        <v>168</v>
      </c>
      <c r="D48" s="23"/>
      <c r="E48" s="22"/>
      <c r="F48" s="24"/>
      <c r="G48" s="24">
        <f>G47-(K47)</f>
        <v>0</v>
      </c>
      <c r="H48" s="78">
        <f>H47-(L47)</f>
        <v>303152.69999999995</v>
      </c>
      <c r="I48" s="87">
        <f>I47-(M47)</f>
        <v>2042</v>
      </c>
      <c r="J48" s="25"/>
      <c r="K48" s="26"/>
      <c r="L48" s="26"/>
      <c r="M48" s="26"/>
      <c r="N48" s="257"/>
      <c r="O48" s="261"/>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605</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604</v>
      </c>
    </row>
    <row r="54" spans="1:15" ht="30">
      <c r="A54" s="34">
        <v>44</v>
      </c>
      <c r="B54" s="35">
        <v>44352</v>
      </c>
      <c r="C54" s="111" t="s">
        <v>146</v>
      </c>
      <c r="D54" s="36"/>
      <c r="E54" s="34"/>
      <c r="F54" s="50">
        <v>2500</v>
      </c>
      <c r="G54" s="50"/>
      <c r="H54" s="82">
        <f t="shared" si="3"/>
        <v>2500</v>
      </c>
      <c r="I54" s="37"/>
      <c r="J54" s="38"/>
      <c r="K54" s="39"/>
      <c r="L54" s="39"/>
      <c r="M54" s="39"/>
      <c r="N54" s="186" t="s">
        <v>145</v>
      </c>
      <c r="O54" s="34" t="s">
        <v>604</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604</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605</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604</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604</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604</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58"/>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604</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604</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605</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605</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604</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604</v>
      </c>
    </row>
    <row r="85" spans="1:15">
      <c r="A85" s="34">
        <v>64</v>
      </c>
      <c r="B85" s="35">
        <v>44553</v>
      </c>
      <c r="C85" s="36" t="s">
        <v>226</v>
      </c>
      <c r="D85" s="36" t="s">
        <v>37</v>
      </c>
      <c r="E85" s="34">
        <v>2153</v>
      </c>
      <c r="F85" s="37">
        <v>2500</v>
      </c>
      <c r="G85" s="37"/>
      <c r="H85" s="79">
        <v>7500</v>
      </c>
      <c r="I85" s="37"/>
      <c r="J85" s="38"/>
      <c r="K85" s="39"/>
      <c r="L85" s="39"/>
      <c r="M85" s="39"/>
      <c r="N85" s="186" t="s">
        <v>230</v>
      </c>
      <c r="O85" s="34" t="s">
        <v>604</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605</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604</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604</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604</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2" t="s">
        <v>606</v>
      </c>
      <c r="G103" s="262"/>
      <c r="H103" s="263">
        <f>COUNTIF(O:O,"H")</f>
        <v>45</v>
      </c>
    </row>
    <row r="104" spans="1:15">
      <c r="F104" s="262" t="s">
        <v>607</v>
      </c>
      <c r="G104" s="262"/>
      <c r="H104" s="263">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cols>
    <col min="2" max="2" width="13.28515625" bestFit="1" customWidth="1"/>
    <col min="3" max="3" width="9.140625" style="19"/>
  </cols>
  <sheetData>
    <row r="2" spans="2:3">
      <c r="B2" t="s">
        <v>373</v>
      </c>
      <c r="C2" s="19">
        <v>53440.9</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10" activePane="bottomLeft" state="frozen"/>
      <selection pane="bottomLeft" activeCell="C19" sqref="A1:XFD1048576"/>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496" t="s">
        <v>1</v>
      </c>
      <c r="G2" s="496"/>
      <c r="H2" s="496"/>
      <c r="I2" s="496"/>
      <c r="J2" s="497" t="s">
        <v>2</v>
      </c>
      <c r="K2" s="497"/>
      <c r="L2" s="497"/>
      <c r="M2" s="497"/>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29"/>
      <c r="B4" s="230"/>
      <c r="C4" s="231"/>
      <c r="D4" s="231"/>
      <c r="E4" s="229"/>
      <c r="F4" s="236" t="s">
        <v>462</v>
      </c>
      <c r="G4" s="232"/>
      <c r="H4" s="233"/>
      <c r="I4" s="232"/>
      <c r="J4" s="234"/>
      <c r="K4" s="235"/>
      <c r="L4" s="235"/>
      <c r="M4" s="235"/>
      <c r="N4" s="264"/>
      <c r="O4" s="259" t="s">
        <v>603</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6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58" t="s">
        <v>254</v>
      </c>
      <c r="O6" s="34" t="s">
        <v>604</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604</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604</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604</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604</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604</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604</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605</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604</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604</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604</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605</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604</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605</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604</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604</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604</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605</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604</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604</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604</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604</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604</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685</v>
      </c>
      <c r="E31" s="34">
        <v>224</v>
      </c>
      <c r="F31" s="37">
        <v>10000</v>
      </c>
      <c r="G31" s="37"/>
      <c r="H31" s="86">
        <f t="shared" si="1"/>
        <v>412149.53999999986</v>
      </c>
      <c r="I31" s="37"/>
      <c r="J31" s="38"/>
      <c r="K31" s="39"/>
      <c r="L31" s="39"/>
      <c r="M31" s="39"/>
      <c r="N31" s="186" t="s">
        <v>310</v>
      </c>
      <c r="O31" s="34" t="s">
        <v>605</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604</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604</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605</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604</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604</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605</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604</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604</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605</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712</v>
      </c>
      <c r="E42" s="34">
        <v>233</v>
      </c>
      <c r="F42" s="37">
        <v>7500</v>
      </c>
      <c r="G42" s="37"/>
      <c r="H42" s="86">
        <f t="shared" si="2"/>
        <v>451888.53999999986</v>
      </c>
      <c r="I42" s="37"/>
      <c r="J42" s="38"/>
      <c r="K42" s="39"/>
      <c r="L42" s="39"/>
      <c r="M42" s="39"/>
      <c r="N42" s="186" t="s">
        <v>334</v>
      </c>
      <c r="O42" s="34" t="s">
        <v>605</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605</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605</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604</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689</v>
      </c>
      <c r="E48" s="34">
        <v>239</v>
      </c>
      <c r="F48" s="37">
        <v>2500</v>
      </c>
      <c r="G48" s="37"/>
      <c r="H48" s="86">
        <f>H47+F48</f>
        <v>474360.80999999982</v>
      </c>
      <c r="I48" s="37"/>
      <c r="J48" s="38"/>
      <c r="K48" s="39"/>
      <c r="L48" s="39"/>
      <c r="M48" s="39"/>
      <c r="N48" s="186" t="s">
        <v>347</v>
      </c>
      <c r="O48" s="34" t="s">
        <v>604</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605</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604</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605</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604</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604</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604</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604</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604</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605</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605</v>
      </c>
      <c r="P68" s="266"/>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604</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605</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605</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604</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604</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604</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605</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604</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604</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604</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604</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604</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690</v>
      </c>
      <c r="O107" s="34" t="s">
        <v>605</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76"/>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76"/>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SUM(L61,L72)+20500</f>
        <v>73940.899999999994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76"/>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77"/>
      <c r="N116" s="219" t="s">
        <v>524</v>
      </c>
    </row>
    <row r="117" spans="1:1023">
      <c r="D117" s="154" t="s">
        <v>528</v>
      </c>
      <c r="E117" s="92"/>
      <c r="F117" s="92"/>
      <c r="G117" s="92"/>
      <c r="H117" s="92">
        <v>132366.56999999986</v>
      </c>
      <c r="J117" s="224"/>
      <c r="K117" s="224"/>
      <c r="L117" s="225">
        <v>3250</v>
      </c>
      <c r="M117" s="277"/>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77"/>
      <c r="N119" s="219" t="s">
        <v>527</v>
      </c>
    </row>
    <row r="120" spans="1:1023">
      <c r="J120" s="221"/>
      <c r="K120" s="221"/>
      <c r="L120" s="221"/>
      <c r="M120" s="221"/>
      <c r="N120" s="92"/>
    </row>
    <row r="121" spans="1:1023">
      <c r="J121" s="221"/>
      <c r="K121" s="221"/>
      <c r="L121" s="222">
        <f>SUM(L110:L119)</f>
        <v>299774.50999999995</v>
      </c>
      <c r="M121" s="221"/>
      <c r="N121" s="219" t="s">
        <v>491</v>
      </c>
    </row>
    <row r="123" spans="1:1023">
      <c r="H123" s="92" t="s">
        <v>608</v>
      </c>
      <c r="I123" s="92"/>
      <c r="J123" s="92">
        <f>COUNTIF(O:O,"H")</f>
        <v>42</v>
      </c>
    </row>
    <row r="124" spans="1:1023">
      <c r="H124" s="92" t="s">
        <v>609</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0"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67">
        <v>44945</v>
      </c>
      <c r="E1" s="92"/>
    </row>
    <row r="2" spans="1:5">
      <c r="A2" s="158" t="s">
        <v>509</v>
      </c>
      <c r="B2" s="159"/>
      <c r="C2" s="160"/>
      <c r="D2" s="268">
        <v>9542</v>
      </c>
      <c r="E2" s="92"/>
    </row>
    <row r="3" spans="1:5">
      <c r="A3" s="161" t="s">
        <v>464</v>
      </c>
      <c r="B3" s="162"/>
      <c r="C3" s="93"/>
      <c r="D3" s="269">
        <v>25000</v>
      </c>
      <c r="E3" s="92"/>
    </row>
    <row r="4" spans="1:5">
      <c r="A4" s="161" t="s">
        <v>510</v>
      </c>
      <c r="B4" s="162"/>
      <c r="C4" s="93"/>
      <c r="D4" s="269">
        <f>SUM(D2:D3)</f>
        <v>34542</v>
      </c>
      <c r="E4" s="92"/>
    </row>
    <row r="5" spans="1:5">
      <c r="A5" s="161"/>
      <c r="B5" s="163" t="s">
        <v>465</v>
      </c>
      <c r="C5" s="93"/>
      <c r="D5" s="270"/>
      <c r="E5" s="92"/>
    </row>
    <row r="6" spans="1:5" ht="30">
      <c r="A6" s="161">
        <v>1</v>
      </c>
      <c r="B6" s="162" t="s">
        <v>466</v>
      </c>
      <c r="C6" s="93">
        <v>5000</v>
      </c>
      <c r="D6" s="271">
        <v>44940</v>
      </c>
      <c r="E6" s="92"/>
    </row>
    <row r="7" spans="1:5">
      <c r="A7" s="161">
        <v>2</v>
      </c>
      <c r="B7" s="162" t="s">
        <v>467</v>
      </c>
      <c r="C7" s="93">
        <v>200</v>
      </c>
      <c r="D7" s="271">
        <v>44941</v>
      </c>
      <c r="E7" s="92"/>
    </row>
    <row r="8" spans="1:5" ht="30">
      <c r="A8" s="161">
        <v>3</v>
      </c>
      <c r="B8" s="162" t="s">
        <v>468</v>
      </c>
      <c r="C8" s="93">
        <v>500</v>
      </c>
      <c r="D8" s="271">
        <v>44941</v>
      </c>
      <c r="E8" s="92"/>
    </row>
    <row r="9" spans="1:5">
      <c r="A9" s="161">
        <v>4</v>
      </c>
      <c r="B9" s="162" t="s">
        <v>469</v>
      </c>
      <c r="C9" s="93">
        <v>300</v>
      </c>
      <c r="D9" s="271">
        <v>44941</v>
      </c>
      <c r="E9" s="92"/>
    </row>
    <row r="10" spans="1:5">
      <c r="A10" s="161">
        <v>5</v>
      </c>
      <c r="B10" s="162" t="s">
        <v>613</v>
      </c>
      <c r="C10" s="93">
        <v>3000</v>
      </c>
      <c r="D10" s="271">
        <v>44942</v>
      </c>
      <c r="E10" s="92" t="s">
        <v>612</v>
      </c>
    </row>
    <row r="11" spans="1:5">
      <c r="A11" s="161">
        <v>6</v>
      </c>
      <c r="B11" s="162" t="s">
        <v>470</v>
      </c>
      <c r="C11" s="93">
        <v>1110</v>
      </c>
      <c r="D11" s="271">
        <v>44942</v>
      </c>
      <c r="E11" s="92" t="s">
        <v>611</v>
      </c>
    </row>
    <row r="12" spans="1:5" ht="30">
      <c r="A12" s="161">
        <v>7</v>
      </c>
      <c r="B12" s="162" t="s">
        <v>471</v>
      </c>
      <c r="C12" s="93">
        <v>1000</v>
      </c>
      <c r="D12" s="271">
        <v>44941</v>
      </c>
      <c r="E12" s="92"/>
    </row>
    <row r="13" spans="1:5">
      <c r="A13" s="161">
        <v>8</v>
      </c>
      <c r="B13" s="162" t="s">
        <v>472</v>
      </c>
      <c r="C13" s="93">
        <v>500</v>
      </c>
      <c r="D13" s="271">
        <v>44941</v>
      </c>
      <c r="E13" s="92"/>
    </row>
    <row r="14" spans="1:5" ht="30">
      <c r="A14" s="161">
        <v>9</v>
      </c>
      <c r="B14" s="162" t="s">
        <v>473</v>
      </c>
      <c r="C14" s="93">
        <v>500</v>
      </c>
      <c r="D14" s="271">
        <v>44941</v>
      </c>
      <c r="E14" s="92"/>
    </row>
    <row r="15" spans="1:5">
      <c r="A15" s="161">
        <v>10</v>
      </c>
      <c r="B15" s="162" t="s">
        <v>511</v>
      </c>
      <c r="C15" s="93">
        <v>12000</v>
      </c>
      <c r="D15" s="271">
        <v>44942</v>
      </c>
      <c r="E15" s="92"/>
    </row>
    <row r="16" spans="1:5" ht="30">
      <c r="A16" s="161">
        <v>11</v>
      </c>
      <c r="B16" s="162" t="s">
        <v>474</v>
      </c>
      <c r="C16" s="93">
        <v>3300</v>
      </c>
      <c r="D16" s="270"/>
      <c r="E16" s="92" t="s">
        <v>610</v>
      </c>
    </row>
    <row r="17" spans="1:5">
      <c r="A17" s="161" t="s">
        <v>360</v>
      </c>
      <c r="B17" s="162" t="s">
        <v>475</v>
      </c>
      <c r="C17" s="164">
        <f>SUM(C6:C16)</f>
        <v>27410</v>
      </c>
      <c r="D17" s="270"/>
      <c r="E17" s="92"/>
    </row>
    <row r="18" spans="1:5">
      <c r="A18" s="161"/>
      <c r="B18" s="162"/>
      <c r="C18" s="93"/>
      <c r="D18" s="270"/>
      <c r="E18" s="92"/>
    </row>
    <row r="19" spans="1:5" ht="15.75" thickBot="1">
      <c r="A19" s="165"/>
      <c r="B19" s="166" t="s">
        <v>512</v>
      </c>
      <c r="C19" s="167">
        <f>D4-C17</f>
        <v>7132</v>
      </c>
      <c r="D19" s="272"/>
      <c r="E19" s="92"/>
    </row>
    <row r="20" spans="1:5">
      <c r="A20" s="158"/>
      <c r="B20" s="168" t="s">
        <v>476</v>
      </c>
      <c r="C20" s="160"/>
      <c r="D20" s="268"/>
      <c r="E20" s="92"/>
    </row>
    <row r="21" spans="1:5" ht="30">
      <c r="A21" s="161">
        <v>1</v>
      </c>
      <c r="B21" s="162" t="s">
        <v>477</v>
      </c>
      <c r="C21" s="93">
        <v>5565</v>
      </c>
      <c r="D21" s="270" t="s">
        <v>513</v>
      </c>
      <c r="E21" s="92"/>
    </row>
    <row r="22" spans="1:5">
      <c r="A22" s="161"/>
      <c r="B22" s="162" t="s">
        <v>478</v>
      </c>
      <c r="C22" s="164">
        <f>C17+C21</f>
        <v>32975</v>
      </c>
      <c r="D22" s="270"/>
      <c r="E22" s="92"/>
    </row>
    <row r="23" spans="1:5" ht="15.75" thickBot="1">
      <c r="A23" s="165"/>
      <c r="B23" s="166"/>
      <c r="C23" s="167"/>
      <c r="D23" s="272"/>
      <c r="E23"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73" t="s">
        <v>518</v>
      </c>
    </row>
    <row r="8" spans="1:4" ht="30">
      <c r="A8" s="171">
        <v>4</v>
      </c>
      <c r="B8" s="172" t="s">
        <v>485</v>
      </c>
      <c r="C8" s="173">
        <v>3000</v>
      </c>
      <c r="D8" s="275" t="s">
        <v>614</v>
      </c>
    </row>
    <row r="9" spans="1:4" ht="45">
      <c r="A9" s="171">
        <v>5</v>
      </c>
      <c r="B9" s="172" t="s">
        <v>486</v>
      </c>
      <c r="C9" s="173">
        <v>4987</v>
      </c>
      <c r="D9" s="274" t="s">
        <v>615</v>
      </c>
    </row>
    <row r="10" spans="1:4" ht="30">
      <c r="A10" s="171">
        <v>6</v>
      </c>
      <c r="B10" s="172" t="s">
        <v>487</v>
      </c>
      <c r="C10" s="173">
        <v>492</v>
      </c>
      <c r="D10" s="273" t="s">
        <v>518</v>
      </c>
    </row>
    <row r="11" spans="1:4">
      <c r="A11" s="171">
        <v>7</v>
      </c>
      <c r="B11" s="172" t="s">
        <v>488</v>
      </c>
      <c r="C11" s="173">
        <v>800</v>
      </c>
      <c r="D11" s="273"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H172"/>
  <sheetViews>
    <sheetView workbookViewId="0">
      <pane xSplit="3" ySplit="5" topLeftCell="D122" activePane="bottomRight" state="frozen"/>
      <selection pane="topRight" activeCell="D1" sqref="D1"/>
      <selection pane="bottomLeft" activeCell="A6" sqref="A6"/>
      <selection pane="bottomRight" activeCell="D19" sqref="D19"/>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1.85546875" customWidth="1"/>
    <col min="11" max="12" width="13.140625" customWidth="1"/>
    <col min="13" max="13" width="51.7109375" customWidth="1"/>
    <col min="14" max="14" width="20.7109375" customWidth="1"/>
    <col min="15" max="15" width="19.28515625" customWidth="1"/>
  </cols>
  <sheetData>
    <row r="1" spans="1:1022">
      <c r="A1" s="1">
        <v>9940013927</v>
      </c>
      <c r="B1" s="20"/>
      <c r="C1" s="2"/>
      <c r="D1" s="2"/>
      <c r="E1" s="1"/>
      <c r="F1" s="3"/>
      <c r="G1" s="3"/>
      <c r="H1" s="75"/>
      <c r="I1" s="3"/>
      <c r="J1" s="5"/>
      <c r="K1" s="5"/>
      <c r="L1" s="5"/>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row>
    <row r="2" spans="1:1022">
      <c r="A2" s="6"/>
      <c r="B2" s="21"/>
      <c r="C2" s="7"/>
      <c r="D2" s="7"/>
      <c r="E2" s="6"/>
      <c r="F2" s="496" t="s">
        <v>1</v>
      </c>
      <c r="G2" s="496"/>
      <c r="H2" s="496"/>
      <c r="I2" s="496"/>
      <c r="J2" s="498" t="s">
        <v>822</v>
      </c>
      <c r="K2" s="499"/>
      <c r="L2" s="398"/>
      <c r="M2" s="253"/>
      <c r="N2" s="34" t="s">
        <v>867</v>
      </c>
      <c r="O2" s="34" t="s">
        <v>868</v>
      </c>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row>
    <row r="3" spans="1:1022" s="128" customFormat="1">
      <c r="A3" s="120" t="s">
        <v>3</v>
      </c>
      <c r="B3" s="121" t="s">
        <v>4</v>
      </c>
      <c r="C3" s="122" t="s">
        <v>5</v>
      </c>
      <c r="D3" s="122" t="s">
        <v>6</v>
      </c>
      <c r="E3" s="120" t="s">
        <v>7</v>
      </c>
      <c r="F3" s="123" t="s">
        <v>8</v>
      </c>
      <c r="G3" s="123" t="s">
        <v>9</v>
      </c>
      <c r="H3" s="124" t="s">
        <v>747</v>
      </c>
      <c r="I3" s="123" t="s">
        <v>11</v>
      </c>
      <c r="J3" s="126" t="s">
        <v>10</v>
      </c>
      <c r="K3" s="126" t="s">
        <v>11</v>
      </c>
      <c r="L3" s="399" t="s">
        <v>1013</v>
      </c>
      <c r="M3" s="254" t="s">
        <v>13</v>
      </c>
      <c r="N3" s="259"/>
      <c r="O3" s="259"/>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row>
    <row r="4" spans="1:1022" s="128" customFormat="1" ht="30">
      <c r="A4" s="229"/>
      <c r="B4" s="230"/>
      <c r="C4" s="231"/>
      <c r="D4" s="231"/>
      <c r="E4" s="229"/>
      <c r="F4" s="233" t="s">
        <v>583</v>
      </c>
      <c r="G4" s="232"/>
      <c r="H4" s="233"/>
      <c r="I4" s="232"/>
      <c r="J4" s="235"/>
      <c r="K4" s="235"/>
      <c r="L4" s="400"/>
      <c r="M4" s="264"/>
      <c r="N4" s="259"/>
      <c r="O4" s="259"/>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row>
    <row r="5" spans="1:1022" s="139" customFormat="1" ht="42">
      <c r="A5" s="140"/>
      <c r="B5" s="141"/>
      <c r="C5" s="208" t="s">
        <v>585</v>
      </c>
      <c r="D5" s="142"/>
      <c r="E5" s="140"/>
      <c r="F5" s="143"/>
      <c r="G5" s="143"/>
      <c r="H5" s="144">
        <v>132366.56999999986</v>
      </c>
      <c r="I5" s="145">
        <v>11903</v>
      </c>
      <c r="J5" s="147"/>
      <c r="K5" s="147"/>
      <c r="L5" s="145">
        <v>11903</v>
      </c>
      <c r="M5" s="265"/>
      <c r="N5" s="260"/>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row>
    <row r="6" spans="1:1022" ht="30">
      <c r="A6" s="34">
        <v>1</v>
      </c>
      <c r="B6" s="35">
        <v>45020</v>
      </c>
      <c r="C6" s="36" t="s">
        <v>73</v>
      </c>
      <c r="D6" s="36" t="s">
        <v>382</v>
      </c>
      <c r="E6" s="34">
        <v>294</v>
      </c>
      <c r="F6" s="37">
        <v>1500</v>
      </c>
      <c r="G6" s="37"/>
      <c r="H6" s="86">
        <f t="shared" ref="H6:H28" si="0">H5+F6</f>
        <v>133866.56999999986</v>
      </c>
      <c r="I6" s="37"/>
      <c r="J6" s="39"/>
      <c r="K6" s="39"/>
      <c r="L6" s="401">
        <f>L5+I6-K6</f>
        <v>11903</v>
      </c>
      <c r="M6" s="186" t="s">
        <v>534</v>
      </c>
      <c r="N6" s="34" t="s">
        <v>8</v>
      </c>
      <c r="O6" s="34" t="str">
        <f t="shared" ref="O6:O37" si="1">IF(F6&gt;0, "Receipt", "Payment")</f>
        <v>Receipt</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row>
    <row r="7" spans="1:1022" ht="30">
      <c r="A7" s="34">
        <f>A6+1</f>
        <v>2</v>
      </c>
      <c r="B7" s="35">
        <v>45020</v>
      </c>
      <c r="C7" s="36" t="s">
        <v>878</v>
      </c>
      <c r="D7" s="36" t="s">
        <v>591</v>
      </c>
      <c r="E7" s="34">
        <v>271</v>
      </c>
      <c r="F7" s="37">
        <v>2500</v>
      </c>
      <c r="G7" s="37"/>
      <c r="H7" s="86">
        <f t="shared" si="0"/>
        <v>136366.56999999986</v>
      </c>
      <c r="I7" s="37"/>
      <c r="J7" s="39"/>
      <c r="K7" s="39"/>
      <c r="L7" s="401">
        <f t="shared" ref="L7:L70" si="2">L6+I7-K7</f>
        <v>11903</v>
      </c>
      <c r="M7" s="186" t="s">
        <v>535</v>
      </c>
      <c r="N7" s="34" t="s">
        <v>8</v>
      </c>
      <c r="O7" s="34" t="str">
        <f t="shared" si="1"/>
        <v>Receipt</v>
      </c>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row>
    <row r="8" spans="1:1022" ht="30">
      <c r="A8" s="34">
        <f t="shared" ref="A8:A71" si="3">A7+1</f>
        <v>3</v>
      </c>
      <c r="B8" s="35">
        <v>45020</v>
      </c>
      <c r="C8" s="36" t="s">
        <v>879</v>
      </c>
      <c r="D8" s="36" t="s">
        <v>29</v>
      </c>
      <c r="E8" s="34">
        <v>272</v>
      </c>
      <c r="F8" s="37">
        <v>2500</v>
      </c>
      <c r="G8" s="37"/>
      <c r="H8" s="86">
        <f t="shared" si="0"/>
        <v>138866.56999999986</v>
      </c>
      <c r="I8" s="37"/>
      <c r="J8" s="39"/>
      <c r="K8" s="39"/>
      <c r="L8" s="401">
        <f t="shared" si="2"/>
        <v>11903</v>
      </c>
      <c r="M8" s="186" t="s">
        <v>536</v>
      </c>
      <c r="N8" s="34" t="s">
        <v>8</v>
      </c>
      <c r="O8" s="34" t="str">
        <f t="shared" si="1"/>
        <v>Receipt</v>
      </c>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row>
    <row r="9" spans="1:1022" ht="30">
      <c r="A9" s="34">
        <f t="shared" si="3"/>
        <v>4</v>
      </c>
      <c r="B9" s="35">
        <v>45020</v>
      </c>
      <c r="C9" s="36" t="s">
        <v>538</v>
      </c>
      <c r="D9" s="36" t="s">
        <v>584</v>
      </c>
      <c r="E9" s="34">
        <v>273</v>
      </c>
      <c r="F9" s="37">
        <v>1500</v>
      </c>
      <c r="G9" s="37"/>
      <c r="H9" s="86">
        <f t="shared" si="0"/>
        <v>140366.56999999986</v>
      </c>
      <c r="I9" s="37"/>
      <c r="J9" s="39"/>
      <c r="K9" s="39"/>
      <c r="L9" s="401">
        <f t="shared" si="2"/>
        <v>11903</v>
      </c>
      <c r="M9" s="186" t="s">
        <v>537</v>
      </c>
      <c r="N9" s="34" t="s">
        <v>8</v>
      </c>
      <c r="O9" s="34" t="str">
        <f t="shared" si="1"/>
        <v>Receipt</v>
      </c>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row>
    <row r="10" spans="1:1022" ht="45">
      <c r="A10" s="34">
        <f t="shared" si="3"/>
        <v>5</v>
      </c>
      <c r="B10" s="35">
        <v>45020</v>
      </c>
      <c r="C10" s="36" t="s">
        <v>540</v>
      </c>
      <c r="D10" s="36" t="s">
        <v>541</v>
      </c>
      <c r="E10" s="34">
        <v>274</v>
      </c>
      <c r="F10" s="37">
        <v>1500</v>
      </c>
      <c r="G10" s="37"/>
      <c r="H10" s="86">
        <f t="shared" si="0"/>
        <v>141866.56999999986</v>
      </c>
      <c r="I10" s="37"/>
      <c r="J10" s="39"/>
      <c r="K10" s="39"/>
      <c r="L10" s="401">
        <f t="shared" si="2"/>
        <v>11903</v>
      </c>
      <c r="M10" s="186" t="s">
        <v>539</v>
      </c>
      <c r="N10" s="34" t="s">
        <v>8</v>
      </c>
      <c r="O10" s="34" t="str">
        <f t="shared" si="1"/>
        <v>Receipt</v>
      </c>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row>
    <row r="11" spans="1:1022" ht="45">
      <c r="A11" s="34">
        <f t="shared" si="3"/>
        <v>6</v>
      </c>
      <c r="B11" s="35">
        <v>45020</v>
      </c>
      <c r="C11" s="36" t="s">
        <v>15</v>
      </c>
      <c r="D11" s="36" t="s">
        <v>709</v>
      </c>
      <c r="E11" s="34">
        <v>275</v>
      </c>
      <c r="F11" s="37">
        <v>2500</v>
      </c>
      <c r="G11" s="37"/>
      <c r="H11" s="86">
        <f t="shared" si="0"/>
        <v>144366.56999999986</v>
      </c>
      <c r="I11" s="37"/>
      <c r="J11" s="39"/>
      <c r="K11" s="39"/>
      <c r="L11" s="401">
        <f t="shared" si="2"/>
        <v>11903</v>
      </c>
      <c r="M11" s="186" t="s">
        <v>542</v>
      </c>
      <c r="N11" s="34" t="s">
        <v>8</v>
      </c>
      <c r="O11" s="34" t="str">
        <f t="shared" si="1"/>
        <v>Receipt</v>
      </c>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row>
    <row r="12" spans="1:1022">
      <c r="A12" s="34">
        <f t="shared" si="3"/>
        <v>7</v>
      </c>
      <c r="B12" s="35">
        <v>45021</v>
      </c>
      <c r="C12" s="36" t="s">
        <v>679</v>
      </c>
      <c r="D12" s="36" t="s">
        <v>225</v>
      </c>
      <c r="E12" s="34"/>
      <c r="F12" s="37">
        <v>2500</v>
      </c>
      <c r="G12" s="37"/>
      <c r="H12" s="86">
        <f t="shared" si="0"/>
        <v>146866.56999999986</v>
      </c>
      <c r="I12" s="37"/>
      <c r="J12" s="39"/>
      <c r="K12" s="39"/>
      <c r="L12" s="401">
        <f t="shared" si="2"/>
        <v>11903</v>
      </c>
      <c r="M12" s="186" t="s">
        <v>543</v>
      </c>
      <c r="N12" s="34" t="s">
        <v>8</v>
      </c>
      <c r="O12" s="34" t="str">
        <f t="shared" si="1"/>
        <v>Receipt</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row>
    <row r="13" spans="1:1022" ht="30">
      <c r="A13" s="34">
        <f t="shared" si="3"/>
        <v>8</v>
      </c>
      <c r="B13" s="35">
        <v>45021</v>
      </c>
      <c r="C13" s="36" t="s">
        <v>546</v>
      </c>
      <c r="D13" s="36" t="s">
        <v>545</v>
      </c>
      <c r="E13" s="34">
        <v>276</v>
      </c>
      <c r="F13" s="37">
        <v>2500</v>
      </c>
      <c r="G13" s="37"/>
      <c r="H13" s="86">
        <f t="shared" si="0"/>
        <v>149366.56999999986</v>
      </c>
      <c r="I13" s="37"/>
      <c r="J13" s="39"/>
      <c r="K13" s="39"/>
      <c r="L13" s="401">
        <f t="shared" si="2"/>
        <v>11903</v>
      </c>
      <c r="M13" s="186" t="s">
        <v>544</v>
      </c>
      <c r="N13" s="34" t="s">
        <v>8</v>
      </c>
      <c r="O13" s="34" t="str">
        <f t="shared" si="1"/>
        <v>Receipt</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row>
    <row r="14" spans="1:1022" ht="60">
      <c r="A14" s="34">
        <f t="shared" si="3"/>
        <v>9</v>
      </c>
      <c r="B14" s="35">
        <v>45021</v>
      </c>
      <c r="C14" s="36" t="s">
        <v>549</v>
      </c>
      <c r="D14" s="36" t="s">
        <v>548</v>
      </c>
      <c r="E14" s="34">
        <v>277</v>
      </c>
      <c r="F14" s="37">
        <v>2500</v>
      </c>
      <c r="G14" s="37"/>
      <c r="H14" s="86">
        <f t="shared" si="0"/>
        <v>151866.56999999986</v>
      </c>
      <c r="I14" s="37"/>
      <c r="J14" s="39"/>
      <c r="K14" s="39"/>
      <c r="L14" s="401">
        <f t="shared" si="2"/>
        <v>11903</v>
      </c>
      <c r="M14" s="186" t="s">
        <v>547</v>
      </c>
      <c r="N14" s="34" t="s">
        <v>8</v>
      </c>
      <c r="O14" s="34" t="str">
        <f t="shared" si="1"/>
        <v>Receipt</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row>
    <row r="15" spans="1:1022">
      <c r="A15" s="34">
        <f t="shared" si="3"/>
        <v>10</v>
      </c>
      <c r="B15" s="35">
        <v>45023</v>
      </c>
      <c r="C15" s="36" t="s">
        <v>302</v>
      </c>
      <c r="D15" s="36" t="s">
        <v>23</v>
      </c>
      <c r="E15" s="34">
        <v>278</v>
      </c>
      <c r="F15" s="37">
        <v>2500</v>
      </c>
      <c r="G15" s="37"/>
      <c r="H15" s="86">
        <f t="shared" si="0"/>
        <v>154366.56999999986</v>
      </c>
      <c r="I15" s="37"/>
      <c r="J15" s="39"/>
      <c r="K15" s="39"/>
      <c r="L15" s="401">
        <f t="shared" si="2"/>
        <v>11903</v>
      </c>
      <c r="M15" s="186" t="s">
        <v>550</v>
      </c>
      <c r="N15" s="34" t="s">
        <v>8</v>
      </c>
      <c r="O15" s="34" t="str">
        <f t="shared" si="1"/>
        <v>Receipt</v>
      </c>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row>
    <row r="16" spans="1:1022" ht="45">
      <c r="A16" s="34">
        <f t="shared" si="3"/>
        <v>11</v>
      </c>
      <c r="B16" s="35">
        <v>45026</v>
      </c>
      <c r="C16" s="36" t="s">
        <v>146</v>
      </c>
      <c r="D16" s="36" t="s">
        <v>552</v>
      </c>
      <c r="E16" s="34">
        <v>279</v>
      </c>
      <c r="F16" s="37">
        <v>2500</v>
      </c>
      <c r="G16" s="37"/>
      <c r="H16" s="86">
        <f t="shared" si="0"/>
        <v>156866.56999999986</v>
      </c>
      <c r="I16" s="37"/>
      <c r="J16" s="39"/>
      <c r="K16" s="39"/>
      <c r="L16" s="401">
        <f t="shared" si="2"/>
        <v>11903</v>
      </c>
      <c r="M16" s="186" t="s">
        <v>551</v>
      </c>
      <c r="N16" s="34" t="s">
        <v>8</v>
      </c>
      <c r="O16" s="34" t="str">
        <f t="shared" si="1"/>
        <v>Receipt</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row>
    <row r="17" spans="1:1022" ht="45">
      <c r="A17" s="34">
        <f t="shared" si="3"/>
        <v>12</v>
      </c>
      <c r="B17" s="35">
        <v>45026</v>
      </c>
      <c r="C17" s="36" t="s">
        <v>554</v>
      </c>
      <c r="D17" s="36" t="s">
        <v>29</v>
      </c>
      <c r="E17" s="34">
        <v>280</v>
      </c>
      <c r="F17" s="37">
        <v>2500</v>
      </c>
      <c r="G17" s="37"/>
      <c r="H17" s="86">
        <f t="shared" si="0"/>
        <v>159366.56999999986</v>
      </c>
      <c r="I17" s="37"/>
      <c r="J17" s="39"/>
      <c r="K17" s="39"/>
      <c r="L17" s="401">
        <f t="shared" si="2"/>
        <v>11903</v>
      </c>
      <c r="M17" s="186" t="s">
        <v>553</v>
      </c>
      <c r="N17" s="34" t="s">
        <v>8</v>
      </c>
      <c r="O17" s="34" t="str">
        <f t="shared" si="1"/>
        <v>Receipt</v>
      </c>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row>
    <row r="18" spans="1:1022" ht="45">
      <c r="A18" s="34">
        <f t="shared" si="3"/>
        <v>13</v>
      </c>
      <c r="B18" s="35">
        <v>45026</v>
      </c>
      <c r="C18" s="36" t="s">
        <v>555</v>
      </c>
      <c r="D18" s="36" t="s">
        <v>557</v>
      </c>
      <c r="E18" s="34">
        <v>281</v>
      </c>
      <c r="F18" s="37">
        <v>1500</v>
      </c>
      <c r="G18" s="37"/>
      <c r="H18" s="86">
        <f t="shared" si="0"/>
        <v>160866.56999999986</v>
      </c>
      <c r="I18" s="37"/>
      <c r="J18" s="39"/>
      <c r="K18" s="39"/>
      <c r="L18" s="401">
        <f t="shared" si="2"/>
        <v>11903</v>
      </c>
      <c r="M18" s="186" t="s">
        <v>556</v>
      </c>
      <c r="N18" s="34" t="s">
        <v>8</v>
      </c>
      <c r="O18" s="34" t="str">
        <f t="shared" si="1"/>
        <v>Receipt</v>
      </c>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row>
    <row r="19" spans="1:1022" ht="45">
      <c r="A19" s="34">
        <f t="shared" si="3"/>
        <v>14</v>
      </c>
      <c r="B19" s="35">
        <v>45028</v>
      </c>
      <c r="C19" s="36" t="s">
        <v>135</v>
      </c>
      <c r="D19" s="36" t="s">
        <v>559</v>
      </c>
      <c r="E19" s="34">
        <v>282</v>
      </c>
      <c r="F19" s="37">
        <v>2500</v>
      </c>
      <c r="G19" s="37"/>
      <c r="H19" s="86">
        <f t="shared" si="0"/>
        <v>163366.56999999986</v>
      </c>
      <c r="I19" s="37"/>
      <c r="J19" s="39"/>
      <c r="K19" s="39"/>
      <c r="L19" s="401">
        <f t="shared" si="2"/>
        <v>11903</v>
      </c>
      <c r="M19" s="186" t="s">
        <v>558</v>
      </c>
      <c r="N19" s="34" t="s">
        <v>8</v>
      </c>
      <c r="O19" s="34" t="str">
        <f t="shared" si="1"/>
        <v>Receipt</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row>
    <row r="20" spans="1:1022">
      <c r="A20" s="34">
        <f t="shared" si="3"/>
        <v>15</v>
      </c>
      <c r="B20" s="35">
        <v>45031</v>
      </c>
      <c r="C20" s="36" t="s">
        <v>560</v>
      </c>
      <c r="D20" s="36" t="s">
        <v>270</v>
      </c>
      <c r="E20" s="34">
        <v>283</v>
      </c>
      <c r="F20" s="37">
        <v>2500</v>
      </c>
      <c r="G20" s="37"/>
      <c r="H20" s="86">
        <f t="shared" si="0"/>
        <v>165866.56999999986</v>
      </c>
      <c r="I20" s="37"/>
      <c r="J20" s="39"/>
      <c r="K20" s="39"/>
      <c r="L20" s="401">
        <f t="shared" si="2"/>
        <v>11903</v>
      </c>
      <c r="M20" s="186" t="s">
        <v>561</v>
      </c>
      <c r="N20" s="34" t="s">
        <v>8</v>
      </c>
      <c r="O20" s="34" t="str">
        <f t="shared" si="1"/>
        <v>Receipt</v>
      </c>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row>
    <row r="21" spans="1:1022" ht="30">
      <c r="A21" s="34">
        <f t="shared" si="3"/>
        <v>16</v>
      </c>
      <c r="B21" s="35">
        <v>45034</v>
      </c>
      <c r="C21" s="36" t="s">
        <v>592</v>
      </c>
      <c r="D21" s="36" t="s">
        <v>562</v>
      </c>
      <c r="E21" s="34">
        <v>284</v>
      </c>
      <c r="F21" s="37">
        <v>2500</v>
      </c>
      <c r="G21" s="37"/>
      <c r="H21" s="86">
        <f t="shared" si="0"/>
        <v>168366.56999999986</v>
      </c>
      <c r="I21" s="37"/>
      <c r="J21" s="39"/>
      <c r="K21" s="39"/>
      <c r="L21" s="401">
        <f t="shared" si="2"/>
        <v>11903</v>
      </c>
      <c r="M21" s="186" t="s">
        <v>561</v>
      </c>
      <c r="N21" s="34" t="s">
        <v>8</v>
      </c>
      <c r="O21" s="34" t="str">
        <f t="shared" si="1"/>
        <v>Receipt</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row>
    <row r="22" spans="1:1022" ht="30">
      <c r="A22" s="34">
        <f t="shared" si="3"/>
        <v>17</v>
      </c>
      <c r="B22" s="35">
        <v>45034</v>
      </c>
      <c r="C22" s="36" t="s">
        <v>565</v>
      </c>
      <c r="D22" s="36" t="s">
        <v>564</v>
      </c>
      <c r="E22" s="34">
        <v>285</v>
      </c>
      <c r="F22" s="37">
        <v>2500</v>
      </c>
      <c r="G22" s="37"/>
      <c r="H22" s="86">
        <f t="shared" si="0"/>
        <v>170866.56999999986</v>
      </c>
      <c r="I22" s="37"/>
      <c r="J22" s="39"/>
      <c r="K22" s="39"/>
      <c r="L22" s="401">
        <f t="shared" si="2"/>
        <v>11903</v>
      </c>
      <c r="M22" s="186" t="s">
        <v>563</v>
      </c>
      <c r="N22" s="34" t="s">
        <v>8</v>
      </c>
      <c r="O22" s="34" t="str">
        <f t="shared" si="1"/>
        <v>Receipt</v>
      </c>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row>
    <row r="23" spans="1:1022" ht="75">
      <c r="A23" s="34">
        <f t="shared" si="3"/>
        <v>18</v>
      </c>
      <c r="B23" s="35">
        <v>45035</v>
      </c>
      <c r="C23" s="36" t="s">
        <v>567</v>
      </c>
      <c r="D23" s="36" t="s">
        <v>566</v>
      </c>
      <c r="E23" s="34">
        <v>286</v>
      </c>
      <c r="F23" s="37">
        <v>6000</v>
      </c>
      <c r="G23" s="37"/>
      <c r="H23" s="86">
        <f t="shared" si="0"/>
        <v>176866.56999999986</v>
      </c>
      <c r="I23" s="37"/>
      <c r="J23" s="39"/>
      <c r="K23" s="39"/>
      <c r="L23" s="401">
        <f t="shared" si="2"/>
        <v>11903</v>
      </c>
      <c r="M23" s="186" t="s">
        <v>568</v>
      </c>
      <c r="N23" s="34" t="s">
        <v>8</v>
      </c>
      <c r="O23" s="34" t="str">
        <f t="shared" si="1"/>
        <v>Receipt</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row>
    <row r="24" spans="1:1022" ht="30">
      <c r="A24" s="34">
        <f t="shared" si="3"/>
        <v>19</v>
      </c>
      <c r="B24" s="35">
        <v>45042</v>
      </c>
      <c r="C24" s="36" t="s">
        <v>570</v>
      </c>
      <c r="D24" s="36" t="s">
        <v>569</v>
      </c>
      <c r="E24" s="34">
        <v>287</v>
      </c>
      <c r="F24" s="37">
        <v>5000</v>
      </c>
      <c r="G24" s="37"/>
      <c r="H24" s="86">
        <f t="shared" si="0"/>
        <v>181866.56999999986</v>
      </c>
      <c r="I24" s="37"/>
      <c r="J24" s="39"/>
      <c r="K24" s="39"/>
      <c r="L24" s="401">
        <f t="shared" si="2"/>
        <v>11903</v>
      </c>
      <c r="M24" s="186"/>
      <c r="N24" s="34" t="s">
        <v>8</v>
      </c>
      <c r="O24" s="34" t="str">
        <f t="shared" si="1"/>
        <v>Receipt</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row>
    <row r="25" spans="1:1022" ht="45">
      <c r="A25" s="34">
        <f t="shared" si="3"/>
        <v>20</v>
      </c>
      <c r="B25" s="35">
        <v>45043</v>
      </c>
      <c r="C25" s="36" t="s">
        <v>573</v>
      </c>
      <c r="D25" s="36" t="s">
        <v>572</v>
      </c>
      <c r="E25" s="34">
        <v>288</v>
      </c>
      <c r="F25" s="37">
        <v>7500</v>
      </c>
      <c r="G25" s="37"/>
      <c r="H25" s="86">
        <f t="shared" si="0"/>
        <v>189366.56999999986</v>
      </c>
      <c r="I25" s="37"/>
      <c r="J25" s="39"/>
      <c r="K25" s="39"/>
      <c r="L25" s="401">
        <f t="shared" si="2"/>
        <v>11903</v>
      </c>
      <c r="M25" s="186" t="s">
        <v>571</v>
      </c>
      <c r="N25" s="34" t="s">
        <v>8</v>
      </c>
      <c r="O25" s="34" t="str">
        <f t="shared" si="1"/>
        <v>Receipt</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row>
    <row r="26" spans="1:1022" ht="45">
      <c r="A26" s="34">
        <f t="shared" si="3"/>
        <v>21</v>
      </c>
      <c r="B26" s="35">
        <v>45045</v>
      </c>
      <c r="C26" s="36" t="s">
        <v>575</v>
      </c>
      <c r="D26" s="36" t="s">
        <v>593</v>
      </c>
      <c r="E26" s="34">
        <v>289</v>
      </c>
      <c r="F26" s="37">
        <v>7500</v>
      </c>
      <c r="G26" s="37"/>
      <c r="H26" s="86">
        <f t="shared" si="0"/>
        <v>196866.56999999986</v>
      </c>
      <c r="I26" s="37"/>
      <c r="J26" s="39"/>
      <c r="K26" s="39"/>
      <c r="L26" s="401">
        <f t="shared" si="2"/>
        <v>11903</v>
      </c>
      <c r="M26" s="186" t="s">
        <v>574</v>
      </c>
      <c r="N26" s="34" t="s">
        <v>8</v>
      </c>
      <c r="O26" s="34" t="str">
        <f t="shared" si="1"/>
        <v>Receipt</v>
      </c>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row>
    <row r="27" spans="1:1022" ht="30">
      <c r="A27" s="34">
        <f t="shared" si="3"/>
        <v>22</v>
      </c>
      <c r="B27" s="35">
        <v>45045</v>
      </c>
      <c r="C27" s="36" t="s">
        <v>333</v>
      </c>
      <c r="D27" s="36" t="s">
        <v>711</v>
      </c>
      <c r="E27" s="34">
        <v>290</v>
      </c>
      <c r="F27" s="37">
        <v>7500</v>
      </c>
      <c r="G27" s="37"/>
      <c r="H27" s="86">
        <f t="shared" si="0"/>
        <v>204366.56999999986</v>
      </c>
      <c r="I27" s="37"/>
      <c r="J27" s="39"/>
      <c r="K27" s="39"/>
      <c r="L27" s="401">
        <f t="shared" si="2"/>
        <v>11903</v>
      </c>
      <c r="M27" s="186" t="s">
        <v>576</v>
      </c>
      <c r="N27" s="34" t="s">
        <v>8</v>
      </c>
      <c r="O27" s="34" t="str">
        <f t="shared" si="1"/>
        <v>Receipt</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row>
    <row r="28" spans="1:1022">
      <c r="A28" s="34">
        <f t="shared" si="3"/>
        <v>23</v>
      </c>
      <c r="B28" s="237">
        <v>45047</v>
      </c>
      <c r="C28" s="238" t="s">
        <v>311</v>
      </c>
      <c r="D28" s="36"/>
      <c r="E28" s="34"/>
      <c r="F28" s="49">
        <v>1034</v>
      </c>
      <c r="G28" s="37"/>
      <c r="H28" s="86">
        <f t="shared" si="0"/>
        <v>205400.56999999986</v>
      </c>
      <c r="I28" s="37"/>
      <c r="J28" s="39"/>
      <c r="K28" s="39"/>
      <c r="L28" s="401">
        <f t="shared" si="2"/>
        <v>11903</v>
      </c>
      <c r="M28" s="186" t="s">
        <v>577</v>
      </c>
      <c r="N28" s="34" t="s">
        <v>245</v>
      </c>
      <c r="O28" s="34" t="str">
        <f t="shared" si="1"/>
        <v>Receipt</v>
      </c>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row>
    <row r="29" spans="1:1022" ht="45">
      <c r="A29" s="34">
        <f t="shared" si="3"/>
        <v>24</v>
      </c>
      <c r="B29" s="239">
        <v>45052</v>
      </c>
      <c r="C29" s="219" t="s">
        <v>247</v>
      </c>
      <c r="D29" s="36"/>
      <c r="E29" s="34"/>
      <c r="F29" s="37"/>
      <c r="G29" s="37"/>
      <c r="H29" s="86">
        <f>H28-J29</f>
        <v>181558.66999999987</v>
      </c>
      <c r="I29" s="37"/>
      <c r="J29" s="182">
        <v>23841.9</v>
      </c>
      <c r="K29" s="39"/>
      <c r="L29" s="401">
        <f t="shared" si="2"/>
        <v>11903</v>
      </c>
      <c r="M29" s="186" t="s">
        <v>578</v>
      </c>
      <c r="N29" s="34" t="s">
        <v>106</v>
      </c>
      <c r="O29" s="34" t="str">
        <f t="shared" si="1"/>
        <v>Payment</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row>
    <row r="30" spans="1:1022">
      <c r="A30" s="34">
        <f t="shared" si="3"/>
        <v>25</v>
      </c>
      <c r="B30" s="35">
        <v>45052</v>
      </c>
      <c r="C30" s="36" t="s">
        <v>594</v>
      </c>
      <c r="D30" s="36" t="s">
        <v>43</v>
      </c>
      <c r="E30" s="34">
        <v>293</v>
      </c>
      <c r="F30" s="37">
        <v>2500</v>
      </c>
      <c r="G30" s="37"/>
      <c r="H30" s="86">
        <f>H29+F30</f>
        <v>184058.66999999987</v>
      </c>
      <c r="I30" s="37"/>
      <c r="J30" s="39"/>
      <c r="K30" s="39"/>
      <c r="L30" s="401">
        <f t="shared" si="2"/>
        <v>11903</v>
      </c>
      <c r="M30" s="186" t="s">
        <v>579</v>
      </c>
      <c r="N30" s="34" t="s">
        <v>8</v>
      </c>
      <c r="O30" s="34" t="str">
        <f t="shared" si="1"/>
        <v>Receipt</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row>
    <row r="31" spans="1:1022" ht="45">
      <c r="A31" s="34">
        <f t="shared" si="3"/>
        <v>26</v>
      </c>
      <c r="B31" s="35">
        <v>45056</v>
      </c>
      <c r="C31" s="36" t="s">
        <v>580</v>
      </c>
      <c r="D31" s="36" t="s">
        <v>582</v>
      </c>
      <c r="E31" s="34">
        <v>291</v>
      </c>
      <c r="F31" s="37">
        <v>2500</v>
      </c>
      <c r="G31" s="37"/>
      <c r="H31" s="86">
        <f>H30+F31</f>
        <v>186558.66999999987</v>
      </c>
      <c r="I31" s="37"/>
      <c r="J31" s="39"/>
      <c r="K31" s="39"/>
      <c r="L31" s="401">
        <f t="shared" si="2"/>
        <v>11903</v>
      </c>
      <c r="M31" s="186" t="s">
        <v>581</v>
      </c>
      <c r="N31" s="34" t="s">
        <v>8</v>
      </c>
      <c r="O31" s="34" t="str">
        <f t="shared" si="1"/>
        <v>Receipt</v>
      </c>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row>
    <row r="32" spans="1:1022" ht="30">
      <c r="A32" s="34">
        <f t="shared" si="3"/>
        <v>27</v>
      </c>
      <c r="B32" s="35">
        <v>45061</v>
      </c>
      <c r="C32" s="36" t="s">
        <v>586</v>
      </c>
      <c r="D32" s="36" t="s">
        <v>587</v>
      </c>
      <c r="E32" s="34">
        <v>292</v>
      </c>
      <c r="F32" s="37">
        <v>2500</v>
      </c>
      <c r="G32" s="37"/>
      <c r="H32" s="86"/>
      <c r="I32" s="37">
        <v>2500</v>
      </c>
      <c r="J32" s="39"/>
      <c r="K32" s="39"/>
      <c r="L32" s="401">
        <f t="shared" si="2"/>
        <v>14403</v>
      </c>
      <c r="M32" s="186" t="s">
        <v>588</v>
      </c>
      <c r="N32" s="34" t="s">
        <v>8</v>
      </c>
      <c r="O32" s="34" t="str">
        <f t="shared" si="1"/>
        <v>Receipt</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row>
    <row r="33" spans="1:1022" ht="60">
      <c r="A33" s="34">
        <f t="shared" si="3"/>
        <v>28</v>
      </c>
      <c r="B33" s="35">
        <v>45072</v>
      </c>
      <c r="C33" s="36" t="s">
        <v>142</v>
      </c>
      <c r="D33" s="36" t="s">
        <v>617</v>
      </c>
      <c r="E33" s="34">
        <v>295</v>
      </c>
      <c r="F33" s="37">
        <v>10000</v>
      </c>
      <c r="G33" s="37"/>
      <c r="H33" s="86">
        <f>H31+F33</f>
        <v>196558.66999999987</v>
      </c>
      <c r="I33" s="37"/>
      <c r="J33" s="39"/>
      <c r="K33" s="39"/>
      <c r="L33" s="401">
        <f t="shared" si="2"/>
        <v>14403</v>
      </c>
      <c r="M33" s="186" t="s">
        <v>618</v>
      </c>
      <c r="N33" s="34" t="s">
        <v>8</v>
      </c>
      <c r="O33" s="34" t="str">
        <f t="shared" si="1"/>
        <v>Receipt</v>
      </c>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row>
    <row r="34" spans="1:1022">
      <c r="A34" s="34">
        <f t="shared" si="3"/>
        <v>29</v>
      </c>
      <c r="B34" s="239">
        <v>45072</v>
      </c>
      <c r="C34" s="219" t="s">
        <v>247</v>
      </c>
      <c r="D34" s="36" t="s">
        <v>247</v>
      </c>
      <c r="E34" s="34"/>
      <c r="F34" s="37"/>
      <c r="G34" s="37"/>
      <c r="H34" s="86">
        <f>H33-J34</f>
        <v>193956.76999999987</v>
      </c>
      <c r="I34" s="37"/>
      <c r="J34" s="182">
        <v>2601.9</v>
      </c>
      <c r="K34" s="39"/>
      <c r="L34" s="401">
        <f t="shared" si="2"/>
        <v>14403</v>
      </c>
      <c r="M34" s="186" t="s">
        <v>619</v>
      </c>
      <c r="N34" s="34" t="s">
        <v>106</v>
      </c>
      <c r="O34" s="34" t="str">
        <f t="shared" si="1"/>
        <v>Payment</v>
      </c>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row>
    <row r="35" spans="1:1022" ht="45">
      <c r="A35" s="34">
        <f t="shared" si="3"/>
        <v>30</v>
      </c>
      <c r="B35" s="35">
        <v>45072</v>
      </c>
      <c r="C35" s="36" t="s">
        <v>620</v>
      </c>
      <c r="D35" s="36" t="s">
        <v>621</v>
      </c>
      <c r="E35" s="34">
        <v>296</v>
      </c>
      <c r="F35" s="37">
        <v>2500</v>
      </c>
      <c r="G35" s="37"/>
      <c r="H35" s="86">
        <f t="shared" ref="H35:H44" si="4">H34+F35</f>
        <v>196456.76999999987</v>
      </c>
      <c r="I35" s="37"/>
      <c r="J35" s="39"/>
      <c r="K35" s="39"/>
      <c r="L35" s="401">
        <f t="shared" si="2"/>
        <v>14403</v>
      </c>
      <c r="M35" s="186" t="s">
        <v>622</v>
      </c>
      <c r="N35" s="34" t="s">
        <v>8</v>
      </c>
      <c r="O35" s="34" t="str">
        <f t="shared" si="1"/>
        <v>Receipt</v>
      </c>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row>
    <row r="36" spans="1:1022" ht="30">
      <c r="A36" s="34">
        <f t="shared" si="3"/>
        <v>31</v>
      </c>
      <c r="B36" s="35">
        <v>45072</v>
      </c>
      <c r="C36" s="36" t="s">
        <v>623</v>
      </c>
      <c r="D36" s="36" t="s">
        <v>626</v>
      </c>
      <c r="E36" s="34">
        <v>297</v>
      </c>
      <c r="F36" s="37">
        <v>2500</v>
      </c>
      <c r="G36" s="37"/>
      <c r="H36" s="86">
        <f t="shared" si="4"/>
        <v>198956.76999999987</v>
      </c>
      <c r="I36" s="37"/>
      <c r="J36" s="39"/>
      <c r="K36" s="39"/>
      <c r="L36" s="401">
        <f t="shared" si="2"/>
        <v>14403</v>
      </c>
      <c r="M36" s="186" t="s">
        <v>624</v>
      </c>
      <c r="N36" s="34" t="s">
        <v>8</v>
      </c>
      <c r="O36" s="34" t="str">
        <f t="shared" si="1"/>
        <v>Receipt</v>
      </c>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row>
    <row r="37" spans="1:1022" ht="45">
      <c r="A37" s="34">
        <f t="shared" si="3"/>
        <v>32</v>
      </c>
      <c r="B37" s="35">
        <v>45073</v>
      </c>
      <c r="C37" s="36" t="s">
        <v>628</v>
      </c>
      <c r="D37" s="36" t="s">
        <v>629</v>
      </c>
      <c r="E37" s="34">
        <v>298</v>
      </c>
      <c r="F37" s="37">
        <v>2500</v>
      </c>
      <c r="G37" s="37"/>
      <c r="H37" s="86">
        <f t="shared" si="4"/>
        <v>201456.76999999987</v>
      </c>
      <c r="I37" s="37"/>
      <c r="J37" s="39"/>
      <c r="K37" s="39"/>
      <c r="L37" s="401">
        <f t="shared" si="2"/>
        <v>14403</v>
      </c>
      <c r="M37" s="186" t="s">
        <v>625</v>
      </c>
      <c r="N37" s="34" t="s">
        <v>8</v>
      </c>
      <c r="O37" s="34" t="str">
        <f t="shared" si="1"/>
        <v>Receipt</v>
      </c>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row>
    <row r="38" spans="1:1022" ht="45">
      <c r="A38" s="34">
        <f t="shared" si="3"/>
        <v>33</v>
      </c>
      <c r="B38" s="35">
        <v>45075</v>
      </c>
      <c r="C38" s="36" t="s">
        <v>351</v>
      </c>
      <c r="D38" s="36" t="s">
        <v>686</v>
      </c>
      <c r="E38" s="34">
        <v>300</v>
      </c>
      <c r="F38" s="37">
        <v>7500</v>
      </c>
      <c r="G38" s="37"/>
      <c r="H38" s="86">
        <f t="shared" si="4"/>
        <v>208956.76999999987</v>
      </c>
      <c r="I38" s="37"/>
      <c r="J38" s="39"/>
      <c r="K38" s="39"/>
      <c r="L38" s="401">
        <f t="shared" si="2"/>
        <v>14403</v>
      </c>
      <c r="M38" s="186" t="s">
        <v>627</v>
      </c>
      <c r="N38" s="34" t="s">
        <v>8</v>
      </c>
      <c r="O38" s="34" t="str">
        <f t="shared" ref="O38:O69" si="5">IF(F38&gt;0, "Receipt", "Payment")</f>
        <v>Receipt</v>
      </c>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row>
    <row r="39" spans="1:1022" ht="45">
      <c r="A39" s="34">
        <f t="shared" si="3"/>
        <v>34</v>
      </c>
      <c r="B39" s="35">
        <v>45076</v>
      </c>
      <c r="C39" s="36" t="s">
        <v>631</v>
      </c>
      <c r="D39" s="36" t="s">
        <v>37</v>
      </c>
      <c r="E39" s="34">
        <v>1</v>
      </c>
      <c r="F39" s="37">
        <v>2500</v>
      </c>
      <c r="G39" s="37"/>
      <c r="H39" s="86">
        <f t="shared" si="4"/>
        <v>211456.76999999987</v>
      </c>
      <c r="I39" s="37"/>
      <c r="J39" s="39"/>
      <c r="K39" s="39"/>
      <c r="L39" s="401">
        <f t="shared" si="2"/>
        <v>14403</v>
      </c>
      <c r="M39" s="186" t="s">
        <v>630</v>
      </c>
      <c r="N39" s="34" t="s">
        <v>8</v>
      </c>
      <c r="O39" s="34" t="str">
        <f t="shared" si="5"/>
        <v>Receipt</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row>
    <row r="40" spans="1:1022" ht="60">
      <c r="A40" s="34">
        <f t="shared" si="3"/>
        <v>35</v>
      </c>
      <c r="B40" s="35">
        <v>45084</v>
      </c>
      <c r="C40" s="36" t="s">
        <v>633</v>
      </c>
      <c r="D40" s="36" t="s">
        <v>688</v>
      </c>
      <c r="E40" s="34">
        <v>3</v>
      </c>
      <c r="F40" s="37">
        <v>15000</v>
      </c>
      <c r="G40" s="37"/>
      <c r="H40" s="86">
        <f t="shared" si="4"/>
        <v>226456.76999999987</v>
      </c>
      <c r="I40" s="37"/>
      <c r="J40" s="39"/>
      <c r="K40" s="39"/>
      <c r="L40" s="401">
        <f t="shared" si="2"/>
        <v>14403</v>
      </c>
      <c r="M40" s="186" t="s">
        <v>632</v>
      </c>
      <c r="N40" s="34" t="s">
        <v>8</v>
      </c>
      <c r="O40" s="34" t="str">
        <f t="shared" si="5"/>
        <v>Receipt</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row>
    <row r="41" spans="1:1022" ht="30">
      <c r="A41" s="34">
        <f t="shared" si="3"/>
        <v>36</v>
      </c>
      <c r="B41" s="312">
        <v>45094</v>
      </c>
      <c r="C41" s="313" t="s">
        <v>687</v>
      </c>
      <c r="D41" s="36" t="s">
        <v>392</v>
      </c>
      <c r="E41" s="34">
        <v>4</v>
      </c>
      <c r="F41" s="315">
        <v>6000</v>
      </c>
      <c r="G41" s="37"/>
      <c r="H41" s="86">
        <f t="shared" si="4"/>
        <v>232456.76999999987</v>
      </c>
      <c r="I41" s="37"/>
      <c r="J41" s="39"/>
      <c r="K41" s="39"/>
      <c r="L41" s="401">
        <f t="shared" si="2"/>
        <v>14403</v>
      </c>
      <c r="M41" s="186" t="s">
        <v>869</v>
      </c>
      <c r="N41" s="34" t="s">
        <v>870</v>
      </c>
      <c r="O41" s="34" t="str">
        <f t="shared" si="5"/>
        <v>Receipt</v>
      </c>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row>
    <row r="42" spans="1:1022" ht="60">
      <c r="A42" s="34">
        <f t="shared" si="3"/>
        <v>37</v>
      </c>
      <c r="B42" s="312">
        <v>45108</v>
      </c>
      <c r="C42" s="313" t="s">
        <v>312</v>
      </c>
      <c r="D42" s="36" t="s">
        <v>37</v>
      </c>
      <c r="E42" s="34">
        <v>5</v>
      </c>
      <c r="F42" s="315">
        <v>3000</v>
      </c>
      <c r="G42" s="37"/>
      <c r="H42" s="86">
        <f t="shared" si="4"/>
        <v>235456.76999999987</v>
      </c>
      <c r="I42" s="37"/>
      <c r="J42" s="39"/>
      <c r="K42" s="39"/>
      <c r="L42" s="401">
        <f t="shared" si="2"/>
        <v>14403</v>
      </c>
      <c r="M42" s="186" t="s">
        <v>871</v>
      </c>
      <c r="N42" s="34" t="s">
        <v>870</v>
      </c>
      <c r="O42" s="34" t="str">
        <f t="shared" si="5"/>
        <v>Receipt</v>
      </c>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row>
    <row r="43" spans="1:1022">
      <c r="A43" s="34">
        <f t="shared" si="3"/>
        <v>38</v>
      </c>
      <c r="B43" s="35">
        <v>45113</v>
      </c>
      <c r="C43" s="36" t="s">
        <v>634</v>
      </c>
      <c r="D43" s="36" t="s">
        <v>43</v>
      </c>
      <c r="E43" s="34">
        <v>6</v>
      </c>
      <c r="F43" s="50">
        <v>2500</v>
      </c>
      <c r="G43" s="37"/>
      <c r="H43" s="86">
        <f t="shared" si="4"/>
        <v>237956.76999999987</v>
      </c>
      <c r="I43" s="37"/>
      <c r="J43" s="39"/>
      <c r="K43" s="39"/>
      <c r="L43" s="401">
        <f t="shared" si="2"/>
        <v>14403</v>
      </c>
      <c r="M43" s="186" t="s">
        <v>635</v>
      </c>
      <c r="N43" s="34" t="s">
        <v>8</v>
      </c>
      <c r="O43" s="34" t="str">
        <f t="shared" si="5"/>
        <v>Receipt</v>
      </c>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row>
    <row r="44" spans="1:1022">
      <c r="A44" s="34">
        <f t="shared" si="3"/>
        <v>39</v>
      </c>
      <c r="B44" s="35">
        <v>45117</v>
      </c>
      <c r="C44" s="36" t="s">
        <v>132</v>
      </c>
      <c r="D44" s="36" t="s">
        <v>133</v>
      </c>
      <c r="E44" s="34">
        <v>7</v>
      </c>
      <c r="F44" s="50">
        <v>2500</v>
      </c>
      <c r="G44" s="37"/>
      <c r="H44" s="86">
        <f t="shared" si="4"/>
        <v>240456.76999999987</v>
      </c>
      <c r="I44" s="37"/>
      <c r="J44" s="39"/>
      <c r="K44" s="39"/>
      <c r="L44" s="401">
        <f t="shared" si="2"/>
        <v>14403</v>
      </c>
      <c r="M44" s="186" t="s">
        <v>636</v>
      </c>
      <c r="N44" s="34" t="s">
        <v>8</v>
      </c>
      <c r="O44" s="34" t="str">
        <f t="shared" si="5"/>
        <v>Receipt</v>
      </c>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row>
    <row r="45" spans="1:1022" ht="30">
      <c r="A45" s="34">
        <f t="shared" si="3"/>
        <v>40</v>
      </c>
      <c r="B45" s="312">
        <v>45119</v>
      </c>
      <c r="C45" s="313" t="s">
        <v>638</v>
      </c>
      <c r="D45" s="36"/>
      <c r="E45" s="34"/>
      <c r="F45" s="40"/>
      <c r="G45" s="37"/>
      <c r="H45" s="86">
        <f>H44-J45</f>
        <v>220980.86999999988</v>
      </c>
      <c r="I45" s="37"/>
      <c r="J45" s="314">
        <v>19475.900000000001</v>
      </c>
      <c r="K45" s="39"/>
      <c r="L45" s="401">
        <f t="shared" si="2"/>
        <v>14403</v>
      </c>
      <c r="M45" s="186" t="s">
        <v>637</v>
      </c>
      <c r="N45" s="34" t="s">
        <v>870</v>
      </c>
      <c r="O45" s="34" t="str">
        <f t="shared" si="5"/>
        <v>Payment</v>
      </c>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row>
    <row r="46" spans="1:1022">
      <c r="A46" s="34">
        <f t="shared" si="3"/>
        <v>41</v>
      </c>
      <c r="B46" s="35">
        <v>45126</v>
      </c>
      <c r="C46" s="36" t="s">
        <v>639</v>
      </c>
      <c r="D46" s="36"/>
      <c r="E46" s="34"/>
      <c r="F46" s="40"/>
      <c r="G46" s="37"/>
      <c r="H46" s="86">
        <f>H45-J46</f>
        <v>220980.39999999988</v>
      </c>
      <c r="I46" s="37"/>
      <c r="J46" s="39">
        <v>0.47</v>
      </c>
      <c r="K46" s="39"/>
      <c r="L46" s="401">
        <f t="shared" si="2"/>
        <v>14403</v>
      </c>
      <c r="M46" s="186"/>
      <c r="N46" s="34" t="s">
        <v>121</v>
      </c>
      <c r="O46" s="34" t="str">
        <f t="shared" si="5"/>
        <v>Payment</v>
      </c>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row>
    <row r="47" spans="1:1022" ht="45">
      <c r="A47" s="34">
        <f t="shared" si="3"/>
        <v>42</v>
      </c>
      <c r="B47" s="239">
        <v>45131</v>
      </c>
      <c r="C47" s="219" t="s">
        <v>106</v>
      </c>
      <c r="D47" s="36"/>
      <c r="E47" s="34"/>
      <c r="F47" s="40"/>
      <c r="G47" s="37"/>
      <c r="H47" s="86">
        <f>H46-J47</f>
        <v>155481.54999999987</v>
      </c>
      <c r="I47" s="37"/>
      <c r="J47" s="182">
        <v>65498.85</v>
      </c>
      <c r="K47" s="39"/>
      <c r="L47" s="401">
        <f t="shared" si="2"/>
        <v>14403</v>
      </c>
      <c r="M47" s="186" t="s">
        <v>640</v>
      </c>
      <c r="N47" s="34" t="s">
        <v>106</v>
      </c>
      <c r="O47" s="34" t="str">
        <f t="shared" si="5"/>
        <v>Payment</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row>
    <row r="48" spans="1:1022">
      <c r="A48" s="34">
        <f t="shared" si="3"/>
        <v>43</v>
      </c>
      <c r="B48" s="237">
        <v>45141</v>
      </c>
      <c r="C48" s="238" t="s">
        <v>311</v>
      </c>
      <c r="D48" s="36"/>
      <c r="E48" s="34"/>
      <c r="F48" s="49">
        <v>1452</v>
      </c>
      <c r="G48" s="37"/>
      <c r="H48" s="86">
        <f>H47+F48</f>
        <v>156933.54999999987</v>
      </c>
      <c r="I48" s="37"/>
      <c r="J48" s="39"/>
      <c r="K48" s="39"/>
      <c r="L48" s="401">
        <f t="shared" si="2"/>
        <v>14403</v>
      </c>
      <c r="M48" s="186" t="s">
        <v>641</v>
      </c>
      <c r="N48" s="34" t="s">
        <v>245</v>
      </c>
      <c r="O48" s="34" t="str">
        <f t="shared" si="5"/>
        <v>Receipt</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row>
    <row r="49" spans="1:1022" ht="105">
      <c r="A49" s="34">
        <f t="shared" si="3"/>
        <v>44</v>
      </c>
      <c r="B49" s="35">
        <v>45145</v>
      </c>
      <c r="C49" s="36" t="s">
        <v>642</v>
      </c>
      <c r="D49" s="36" t="s">
        <v>644</v>
      </c>
      <c r="E49" s="34">
        <v>8</v>
      </c>
      <c r="F49" s="50">
        <v>7500</v>
      </c>
      <c r="G49" s="37"/>
      <c r="H49" s="86">
        <f>H48+F49</f>
        <v>164433.54999999987</v>
      </c>
      <c r="I49" s="37"/>
      <c r="J49" s="39"/>
      <c r="K49" s="39"/>
      <c r="L49" s="401">
        <f t="shared" si="2"/>
        <v>14403</v>
      </c>
      <c r="M49" s="186" t="s">
        <v>643</v>
      </c>
      <c r="N49" s="34" t="s">
        <v>8</v>
      </c>
      <c r="O49" s="34" t="str">
        <f t="shared" si="5"/>
        <v>Receipt</v>
      </c>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row>
    <row r="50" spans="1:1022">
      <c r="A50" s="34">
        <f t="shared" si="3"/>
        <v>45</v>
      </c>
      <c r="B50" s="35">
        <v>45146</v>
      </c>
      <c r="C50" s="36" t="s">
        <v>645</v>
      </c>
      <c r="D50" s="36"/>
      <c r="E50" s="34"/>
      <c r="F50" s="40"/>
      <c r="G50" s="37"/>
      <c r="H50" s="86">
        <f>H49-J50</f>
        <v>164433.30999999988</v>
      </c>
      <c r="I50" s="37"/>
      <c r="J50" s="39">
        <v>0.24</v>
      </c>
      <c r="K50" s="39"/>
      <c r="L50" s="401">
        <f t="shared" si="2"/>
        <v>14403</v>
      </c>
      <c r="M50" s="186"/>
      <c r="N50" s="34" t="s">
        <v>121</v>
      </c>
      <c r="O50" s="34" t="str">
        <f t="shared" si="5"/>
        <v>Payment</v>
      </c>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row>
    <row r="51" spans="1:1022" ht="30">
      <c r="A51" s="34">
        <f t="shared" si="3"/>
        <v>46</v>
      </c>
      <c r="B51" s="35">
        <v>45150</v>
      </c>
      <c r="C51" s="36" t="s">
        <v>647</v>
      </c>
      <c r="D51" s="36" t="s">
        <v>648</v>
      </c>
      <c r="E51" s="34">
        <v>9</v>
      </c>
      <c r="F51" s="50">
        <v>10000</v>
      </c>
      <c r="G51" s="37"/>
      <c r="H51" s="86">
        <f>H50+F51</f>
        <v>174433.30999999988</v>
      </c>
      <c r="I51" s="37"/>
      <c r="J51" s="39"/>
      <c r="K51" s="39"/>
      <c r="L51" s="401">
        <f t="shared" si="2"/>
        <v>14403</v>
      </c>
      <c r="M51" s="186" t="s">
        <v>646</v>
      </c>
      <c r="N51" s="34" t="s">
        <v>8</v>
      </c>
      <c r="O51" s="34" t="str">
        <f t="shared" si="5"/>
        <v>Receipt</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row>
    <row r="52" spans="1:1022" ht="30">
      <c r="A52" s="34">
        <f t="shared" si="3"/>
        <v>47</v>
      </c>
      <c r="B52" s="35">
        <v>45154</v>
      </c>
      <c r="C52" s="36" t="s">
        <v>130</v>
      </c>
      <c r="D52" s="36" t="s">
        <v>131</v>
      </c>
      <c r="E52" s="34">
        <v>10</v>
      </c>
      <c r="F52" s="50">
        <v>2500</v>
      </c>
      <c r="G52" s="37"/>
      <c r="H52" s="86">
        <f>H51+F52</f>
        <v>176933.30999999988</v>
      </c>
      <c r="I52" s="37"/>
      <c r="J52" s="39"/>
      <c r="K52" s="39"/>
      <c r="L52" s="401">
        <f t="shared" si="2"/>
        <v>14403</v>
      </c>
      <c r="M52" s="186" t="s">
        <v>649</v>
      </c>
      <c r="N52" s="34" t="s">
        <v>8</v>
      </c>
      <c r="O52" s="34" t="str">
        <f t="shared" si="5"/>
        <v>Receipt</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row>
    <row r="53" spans="1:1022">
      <c r="A53" s="34">
        <f t="shared" si="3"/>
        <v>48</v>
      </c>
      <c r="B53" s="312">
        <v>45157</v>
      </c>
      <c r="C53" s="313" t="s">
        <v>650</v>
      </c>
      <c r="D53" s="36" t="s">
        <v>677</v>
      </c>
      <c r="E53" s="34">
        <v>11</v>
      </c>
      <c r="F53" s="315">
        <v>2000</v>
      </c>
      <c r="G53" s="37"/>
      <c r="H53" s="86">
        <f>H52+F53</f>
        <v>178933.30999999988</v>
      </c>
      <c r="I53" s="37"/>
      <c r="J53" s="39"/>
      <c r="K53" s="39"/>
      <c r="L53" s="401">
        <f t="shared" si="2"/>
        <v>14403</v>
      </c>
      <c r="M53" s="186" t="s">
        <v>678</v>
      </c>
      <c r="N53" s="34" t="s">
        <v>870</v>
      </c>
      <c r="O53" s="34" t="str">
        <f t="shared" si="5"/>
        <v>Receipt</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row>
    <row r="54" spans="1:1022">
      <c r="A54" s="34">
        <f t="shared" si="3"/>
        <v>49</v>
      </c>
      <c r="B54" s="35">
        <v>45161</v>
      </c>
      <c r="C54" s="36" t="s">
        <v>651</v>
      </c>
      <c r="D54" s="36"/>
      <c r="E54" s="34"/>
      <c r="F54" s="40"/>
      <c r="G54" s="37"/>
      <c r="H54" s="86">
        <f>H53-J54</f>
        <v>178933.06999999989</v>
      </c>
      <c r="I54" s="37"/>
      <c r="J54" s="39">
        <v>0.24</v>
      </c>
      <c r="K54" s="39"/>
      <c r="L54" s="401">
        <f t="shared" si="2"/>
        <v>14403</v>
      </c>
      <c r="M54" s="186"/>
      <c r="N54" s="34" t="s">
        <v>121</v>
      </c>
      <c r="O54" s="34" t="str">
        <f t="shared" si="5"/>
        <v>Payment</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row>
    <row r="55" spans="1:1022" ht="90">
      <c r="A55" s="34">
        <f t="shared" si="3"/>
        <v>50</v>
      </c>
      <c r="B55" s="239">
        <v>45167</v>
      </c>
      <c r="C55" s="219" t="s">
        <v>247</v>
      </c>
      <c r="D55" s="36"/>
      <c r="E55" s="34"/>
      <c r="F55" s="40"/>
      <c r="G55" s="37"/>
      <c r="H55" s="86">
        <f>H54-J55</f>
        <v>162997.1699999999</v>
      </c>
      <c r="I55" s="37"/>
      <c r="J55" s="182">
        <v>15935.9</v>
      </c>
      <c r="K55" s="39"/>
      <c r="L55" s="401">
        <f t="shared" si="2"/>
        <v>14403</v>
      </c>
      <c r="M55" s="186" t="s">
        <v>676</v>
      </c>
      <c r="N55" s="34" t="s">
        <v>106</v>
      </c>
      <c r="O55" s="34" t="str">
        <f t="shared" si="5"/>
        <v>Payment</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row>
    <row r="56" spans="1:1022" ht="60">
      <c r="A56" s="34">
        <f t="shared" si="3"/>
        <v>51</v>
      </c>
      <c r="B56" s="35">
        <v>45174</v>
      </c>
      <c r="C56" s="36" t="s">
        <v>671</v>
      </c>
      <c r="D56" s="36" t="s">
        <v>672</v>
      </c>
      <c r="E56" s="34">
        <v>11</v>
      </c>
      <c r="F56" s="50">
        <v>7500</v>
      </c>
      <c r="G56" s="37"/>
      <c r="H56" s="86">
        <f>H55+F56</f>
        <v>170497.1699999999</v>
      </c>
      <c r="I56" s="37"/>
      <c r="J56" s="39"/>
      <c r="K56" s="39"/>
      <c r="L56" s="401">
        <f t="shared" si="2"/>
        <v>14403</v>
      </c>
      <c r="M56" s="186" t="s">
        <v>670</v>
      </c>
      <c r="N56" s="34" t="s">
        <v>8</v>
      </c>
      <c r="O56" s="34" t="str">
        <f t="shared" si="5"/>
        <v>Receipt</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row>
    <row r="57" spans="1:1022" ht="30">
      <c r="A57" s="34">
        <f t="shared" si="3"/>
        <v>52</v>
      </c>
      <c r="B57" s="35">
        <v>45174</v>
      </c>
      <c r="C57" s="36" t="s">
        <v>36</v>
      </c>
      <c r="D57" s="36" t="s">
        <v>673</v>
      </c>
      <c r="E57" s="34">
        <v>12</v>
      </c>
      <c r="F57" s="50">
        <v>2500</v>
      </c>
      <c r="G57" s="37"/>
      <c r="H57" s="86">
        <f>H56+F57</f>
        <v>172997.1699999999</v>
      </c>
      <c r="I57" s="37"/>
      <c r="J57" s="39"/>
      <c r="K57" s="39"/>
      <c r="L57" s="401">
        <f t="shared" si="2"/>
        <v>14403</v>
      </c>
      <c r="M57" s="186" t="s">
        <v>674</v>
      </c>
      <c r="N57" s="34" t="s">
        <v>8</v>
      </c>
      <c r="O57" s="34" t="str">
        <f t="shared" si="5"/>
        <v>Receipt</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row>
    <row r="58" spans="1:1022" ht="60">
      <c r="A58" s="34">
        <f t="shared" si="3"/>
        <v>53</v>
      </c>
      <c r="B58" s="35">
        <v>45176</v>
      </c>
      <c r="C58" s="36" t="s">
        <v>312</v>
      </c>
      <c r="D58" s="36" t="s">
        <v>37</v>
      </c>
      <c r="E58" s="34">
        <v>13</v>
      </c>
      <c r="F58" s="50">
        <v>2500</v>
      </c>
      <c r="G58" s="37"/>
      <c r="H58" s="86">
        <f>H57+F58</f>
        <v>175497.1699999999</v>
      </c>
      <c r="I58" s="37"/>
      <c r="J58" s="39"/>
      <c r="K58" s="39"/>
      <c r="L58" s="401">
        <f t="shared" si="2"/>
        <v>14403</v>
      </c>
      <c r="M58" s="186" t="s">
        <v>675</v>
      </c>
      <c r="N58" s="34" t="s">
        <v>8</v>
      </c>
      <c r="O58" s="34" t="str">
        <f t="shared" si="5"/>
        <v>Receipt</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row>
    <row r="59" spans="1:1022" ht="45">
      <c r="A59" s="34">
        <f t="shared" si="3"/>
        <v>54</v>
      </c>
      <c r="B59" s="35">
        <v>45177</v>
      </c>
      <c r="C59" s="36" t="s">
        <v>680</v>
      </c>
      <c r="D59" s="36" t="s">
        <v>681</v>
      </c>
      <c r="E59" s="34">
        <v>14</v>
      </c>
      <c r="F59" s="50">
        <v>7500</v>
      </c>
      <c r="G59" s="37"/>
      <c r="H59" s="86">
        <f>H58+F59</f>
        <v>182997.1699999999</v>
      </c>
      <c r="I59" s="37"/>
      <c r="J59" s="39"/>
      <c r="K59" s="39"/>
      <c r="L59" s="401">
        <f t="shared" si="2"/>
        <v>14403</v>
      </c>
      <c r="M59" s="186" t="s">
        <v>682</v>
      </c>
      <c r="N59" s="34" t="s">
        <v>8</v>
      </c>
      <c r="O59" s="34" t="str">
        <f t="shared" si="5"/>
        <v>Receipt</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row>
    <row r="60" spans="1:1022">
      <c r="A60" s="34">
        <f t="shared" si="3"/>
        <v>55</v>
      </c>
      <c r="B60" s="35" t="s">
        <v>360</v>
      </c>
      <c r="C60" s="36" t="s">
        <v>360</v>
      </c>
      <c r="D60" s="36" t="s">
        <v>360</v>
      </c>
      <c r="E60" s="34" t="s">
        <v>360</v>
      </c>
      <c r="F60" s="50" t="s">
        <v>360</v>
      </c>
      <c r="G60" s="37"/>
      <c r="H60" s="86"/>
      <c r="I60" s="37"/>
      <c r="J60" s="39"/>
      <c r="K60" s="39"/>
      <c r="L60" s="401">
        <f t="shared" si="2"/>
        <v>14403</v>
      </c>
      <c r="M60" s="186" t="s">
        <v>360</v>
      </c>
      <c r="N60" s="34" t="s">
        <v>8</v>
      </c>
      <c r="O60" s="34" t="str">
        <f t="shared" si="5"/>
        <v>Receipt</v>
      </c>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row>
    <row r="61" spans="1:1022">
      <c r="A61" s="34">
        <f t="shared" si="3"/>
        <v>56</v>
      </c>
      <c r="B61" s="35">
        <v>45177</v>
      </c>
      <c r="C61" s="36" t="s">
        <v>683</v>
      </c>
      <c r="D61" s="36" t="s">
        <v>37</v>
      </c>
      <c r="E61" s="34">
        <v>16</v>
      </c>
      <c r="F61" s="50">
        <v>2500</v>
      </c>
      <c r="G61" s="37"/>
      <c r="H61" s="86">
        <f>H59+F61</f>
        <v>185497.1699999999</v>
      </c>
      <c r="I61" s="37"/>
      <c r="J61" s="39"/>
      <c r="K61" s="39"/>
      <c r="L61" s="401">
        <f t="shared" si="2"/>
        <v>14403</v>
      </c>
      <c r="M61" s="186" t="s">
        <v>684</v>
      </c>
      <c r="N61" s="34" t="s">
        <v>8</v>
      </c>
      <c r="O61" s="34" t="str">
        <f t="shared" si="5"/>
        <v>Receipt</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row>
    <row r="62" spans="1:1022">
      <c r="A62" s="34">
        <f t="shared" si="3"/>
        <v>57</v>
      </c>
      <c r="B62" s="35">
        <v>45183</v>
      </c>
      <c r="C62" s="36" t="s">
        <v>691</v>
      </c>
      <c r="D62" s="36"/>
      <c r="E62" s="34"/>
      <c r="F62" s="50"/>
      <c r="G62" s="37"/>
      <c r="H62" s="86">
        <f>H61-J62</f>
        <v>185496.92999999991</v>
      </c>
      <c r="I62" s="37"/>
      <c r="J62" s="39">
        <v>0.24</v>
      </c>
      <c r="K62" s="39"/>
      <c r="L62" s="401">
        <f t="shared" si="2"/>
        <v>14403</v>
      </c>
      <c r="M62" s="186" t="s">
        <v>421</v>
      </c>
      <c r="N62" s="34" t="s">
        <v>121</v>
      </c>
      <c r="O62" s="34" t="str">
        <f t="shared" si="5"/>
        <v>Payment</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row>
    <row r="63" spans="1:1022" ht="30">
      <c r="A63" s="34">
        <f t="shared" si="3"/>
        <v>58</v>
      </c>
      <c r="B63" s="35">
        <v>45183</v>
      </c>
      <c r="C63" s="36" t="s">
        <v>705</v>
      </c>
      <c r="D63" s="36" t="s">
        <v>706</v>
      </c>
      <c r="E63" s="34">
        <v>17</v>
      </c>
      <c r="F63" s="50">
        <v>2500</v>
      </c>
      <c r="G63" s="37"/>
      <c r="H63" s="86">
        <f>H62+F63</f>
        <v>187996.92999999991</v>
      </c>
      <c r="I63" s="37"/>
      <c r="J63" s="39"/>
      <c r="K63" s="39"/>
      <c r="L63" s="401">
        <f t="shared" si="2"/>
        <v>14403</v>
      </c>
      <c r="M63" s="186" t="s">
        <v>707</v>
      </c>
      <c r="N63" s="34" t="s">
        <v>8</v>
      </c>
      <c r="O63" s="34" t="str">
        <f t="shared" si="5"/>
        <v>Receipt</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row>
    <row r="64" spans="1:1022" ht="30">
      <c r="A64" s="34">
        <f t="shared" si="3"/>
        <v>59</v>
      </c>
      <c r="B64" s="35">
        <v>45189</v>
      </c>
      <c r="C64" s="36" t="s">
        <v>39</v>
      </c>
      <c r="D64" s="36" t="s">
        <v>699</v>
      </c>
      <c r="E64" s="34">
        <v>18</v>
      </c>
      <c r="F64" s="50">
        <v>2500</v>
      </c>
      <c r="G64" s="37"/>
      <c r="H64" s="86">
        <f>H63+F64</f>
        <v>190496.92999999991</v>
      </c>
      <c r="I64" s="37"/>
      <c r="J64" s="39"/>
      <c r="K64" s="39"/>
      <c r="L64" s="401">
        <f t="shared" si="2"/>
        <v>14403</v>
      </c>
      <c r="M64" s="186" t="s">
        <v>700</v>
      </c>
      <c r="N64" s="34" t="s">
        <v>8</v>
      </c>
      <c r="O64" s="34" t="str">
        <f t="shared" si="5"/>
        <v>Receipt</v>
      </c>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row>
    <row r="65" spans="1:1022" ht="45">
      <c r="A65" s="34">
        <f t="shared" si="3"/>
        <v>60</v>
      </c>
      <c r="B65" s="35">
        <v>45189</v>
      </c>
      <c r="C65" s="36" t="s">
        <v>708</v>
      </c>
      <c r="D65" s="36" t="s">
        <v>703</v>
      </c>
      <c r="E65" s="34">
        <v>19</v>
      </c>
      <c r="F65" s="50">
        <v>1500</v>
      </c>
      <c r="G65" s="37"/>
      <c r="H65" s="86">
        <f>H64+F65</f>
        <v>191996.92999999991</v>
      </c>
      <c r="I65" s="37"/>
      <c r="J65" s="39"/>
      <c r="K65" s="39"/>
      <c r="L65" s="401">
        <f t="shared" si="2"/>
        <v>14403</v>
      </c>
      <c r="M65" s="186" t="s">
        <v>704</v>
      </c>
      <c r="N65" s="34" t="s">
        <v>8</v>
      </c>
      <c r="O65" s="34" t="str">
        <f t="shared" si="5"/>
        <v>Receipt</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row>
    <row r="66" spans="1:1022" ht="45">
      <c r="A66" s="34">
        <f t="shared" si="3"/>
        <v>61</v>
      </c>
      <c r="B66" s="35">
        <v>45189</v>
      </c>
      <c r="C66" s="36" t="s">
        <v>697</v>
      </c>
      <c r="D66" s="36" t="s">
        <v>698</v>
      </c>
      <c r="E66" s="34">
        <v>15</v>
      </c>
      <c r="F66" s="50">
        <v>10000</v>
      </c>
      <c r="G66" s="37"/>
      <c r="H66" s="86">
        <f>H65+F66</f>
        <v>201996.92999999991</v>
      </c>
      <c r="I66" s="37"/>
      <c r="J66" s="39"/>
      <c r="K66" s="39"/>
      <c r="L66" s="401">
        <f t="shared" si="2"/>
        <v>14403</v>
      </c>
      <c r="M66" s="186" t="s">
        <v>702</v>
      </c>
      <c r="N66" s="34" t="s">
        <v>8</v>
      </c>
      <c r="O66" s="34" t="str">
        <f t="shared" si="5"/>
        <v>Receipt</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row>
    <row r="67" spans="1:1022" ht="45">
      <c r="A67" s="34">
        <f t="shared" si="3"/>
        <v>62</v>
      </c>
      <c r="B67" s="35">
        <v>45189</v>
      </c>
      <c r="C67" s="36" t="s">
        <v>696</v>
      </c>
      <c r="D67" s="36" t="s">
        <v>710</v>
      </c>
      <c r="E67" s="34">
        <v>20</v>
      </c>
      <c r="F67" s="50">
        <v>15000</v>
      </c>
      <c r="G67" s="37"/>
      <c r="H67" s="86">
        <f>H66+F67</f>
        <v>216996.92999999991</v>
      </c>
      <c r="I67" s="37"/>
      <c r="J67" s="39"/>
      <c r="K67" s="39"/>
      <c r="L67" s="401">
        <f t="shared" si="2"/>
        <v>14403</v>
      </c>
      <c r="M67" s="186" t="s">
        <v>701</v>
      </c>
      <c r="N67" s="34" t="s">
        <v>8</v>
      </c>
      <c r="O67" s="34" t="str">
        <f t="shared" si="5"/>
        <v>Receipt</v>
      </c>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row>
    <row r="68" spans="1:1022">
      <c r="A68" s="34">
        <f t="shared" si="3"/>
        <v>63</v>
      </c>
      <c r="B68" s="239">
        <v>45195</v>
      </c>
      <c r="C68" s="219" t="s">
        <v>247</v>
      </c>
      <c r="D68" s="36"/>
      <c r="E68" s="34"/>
      <c r="F68" s="50"/>
      <c r="G68" s="37"/>
      <c r="H68" s="86">
        <f>H67-J68</f>
        <v>216049.97999999989</v>
      </c>
      <c r="I68" s="37"/>
      <c r="J68" s="219">
        <v>946.95</v>
      </c>
      <c r="K68" s="39"/>
      <c r="L68" s="401">
        <f t="shared" si="2"/>
        <v>14403</v>
      </c>
      <c r="M68" s="186" t="s">
        <v>692</v>
      </c>
      <c r="N68" s="34" t="s">
        <v>106</v>
      </c>
      <c r="O68" s="34" t="str">
        <f t="shared" si="5"/>
        <v>Payment</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row>
    <row r="69" spans="1:1022">
      <c r="A69" s="34">
        <f t="shared" si="3"/>
        <v>64</v>
      </c>
      <c r="B69" s="35">
        <v>45198</v>
      </c>
      <c r="C69" s="36" t="s">
        <v>693</v>
      </c>
      <c r="D69" s="36"/>
      <c r="E69" s="34"/>
      <c r="F69" s="50"/>
      <c r="G69" s="37"/>
      <c r="H69" s="86">
        <f>H68-J69</f>
        <v>216049.7399999999</v>
      </c>
      <c r="I69" s="37"/>
      <c r="J69" s="39">
        <v>0.24</v>
      </c>
      <c r="K69" s="39"/>
      <c r="L69" s="401">
        <f t="shared" si="2"/>
        <v>14403</v>
      </c>
      <c r="M69" s="186" t="s">
        <v>421</v>
      </c>
      <c r="N69" s="34" t="s">
        <v>121</v>
      </c>
      <c r="O69" s="34" t="str">
        <f t="shared" si="5"/>
        <v>Payment</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row>
    <row r="70" spans="1:1022">
      <c r="A70" s="34">
        <f t="shared" si="3"/>
        <v>65</v>
      </c>
      <c r="B70" s="336">
        <v>45198</v>
      </c>
      <c r="C70" s="337" t="s">
        <v>694</v>
      </c>
      <c r="D70" s="36"/>
      <c r="E70" s="34"/>
      <c r="F70" s="50"/>
      <c r="G70" s="37"/>
      <c r="H70" s="86"/>
      <c r="I70" s="37"/>
      <c r="J70" s="39"/>
      <c r="K70" s="338">
        <v>1000</v>
      </c>
      <c r="L70" s="401">
        <f t="shared" si="2"/>
        <v>13403</v>
      </c>
      <c r="M70" s="186" t="s">
        <v>695</v>
      </c>
      <c r="N70" s="34" t="s">
        <v>877</v>
      </c>
      <c r="O70" s="34" t="str">
        <f t="shared" ref="O70:O94" si="6">IF(F70&gt;0, "Receipt", "Payment")</f>
        <v>Payment</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row>
    <row r="71" spans="1:1022" ht="60">
      <c r="A71" s="34">
        <f t="shared" si="3"/>
        <v>66</v>
      </c>
      <c r="B71" s="336">
        <v>45226</v>
      </c>
      <c r="C71" s="337" t="s">
        <v>146</v>
      </c>
      <c r="D71" s="36" t="s">
        <v>552</v>
      </c>
      <c r="E71" s="34"/>
      <c r="F71" s="339">
        <v>1000</v>
      </c>
      <c r="G71" s="37"/>
      <c r="H71" s="86">
        <f>H69+F71</f>
        <v>217049.7399999999</v>
      </c>
      <c r="I71" s="37"/>
      <c r="J71" s="39"/>
      <c r="K71" s="39"/>
      <c r="L71" s="401">
        <f t="shared" ref="L71:L130" si="7">L70+I71-K71</f>
        <v>13403</v>
      </c>
      <c r="M71" s="186" t="s">
        <v>713</v>
      </c>
      <c r="N71" s="34" t="s">
        <v>877</v>
      </c>
      <c r="O71" s="34" t="str">
        <f t="shared" si="6"/>
        <v>Receipt</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row>
    <row r="72" spans="1:1022">
      <c r="A72" s="34">
        <f t="shared" ref="A72:A126" si="8">A71+1</f>
        <v>67</v>
      </c>
      <c r="B72" s="237">
        <v>45233</v>
      </c>
      <c r="C72" s="238" t="s">
        <v>311</v>
      </c>
      <c r="D72" s="36"/>
      <c r="E72" s="34"/>
      <c r="F72" s="49">
        <v>1340</v>
      </c>
      <c r="G72" s="37"/>
      <c r="H72" s="86">
        <f>H71+F72</f>
        <v>218389.7399999999</v>
      </c>
      <c r="I72" s="37"/>
      <c r="J72" s="39"/>
      <c r="K72" s="39"/>
      <c r="L72" s="401">
        <f t="shared" si="7"/>
        <v>13403</v>
      </c>
      <c r="M72" s="186"/>
      <c r="N72" s="34" t="s">
        <v>245</v>
      </c>
      <c r="O72" s="34" t="str">
        <f t="shared" si="6"/>
        <v>Receipt</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row>
    <row r="73" spans="1:1022" ht="60">
      <c r="A73" s="34">
        <f t="shared" si="8"/>
        <v>68</v>
      </c>
      <c r="B73" s="35">
        <v>45234</v>
      </c>
      <c r="C73" s="36" t="s">
        <v>714</v>
      </c>
      <c r="D73" s="36" t="s">
        <v>378</v>
      </c>
      <c r="E73" s="34">
        <v>21</v>
      </c>
      <c r="F73" s="50">
        <v>2500</v>
      </c>
      <c r="G73" s="37"/>
      <c r="H73" s="86">
        <f>H72+F73</f>
        <v>220889.7399999999</v>
      </c>
      <c r="I73" s="37"/>
      <c r="J73" s="39"/>
      <c r="K73" s="39"/>
      <c r="L73" s="401">
        <f t="shared" si="7"/>
        <v>13403</v>
      </c>
      <c r="M73" s="186" t="s">
        <v>715</v>
      </c>
      <c r="N73" s="34" t="s">
        <v>8</v>
      </c>
      <c r="O73" s="34" t="str">
        <f t="shared" si="6"/>
        <v>Receipt</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row>
    <row r="74" spans="1:1022" ht="30">
      <c r="A74" s="34">
        <f t="shared" si="8"/>
        <v>69</v>
      </c>
      <c r="B74" s="310">
        <v>45238</v>
      </c>
      <c r="C74" s="180" t="s">
        <v>716</v>
      </c>
      <c r="D74" s="36" t="s">
        <v>716</v>
      </c>
      <c r="E74" s="34"/>
      <c r="F74" s="50"/>
      <c r="G74" s="37"/>
      <c r="H74" s="86">
        <f>H73-J74</f>
        <v>205883.83999999991</v>
      </c>
      <c r="I74" s="37"/>
      <c r="J74" s="183">
        <v>15005.9</v>
      </c>
      <c r="K74" s="39"/>
      <c r="L74" s="401">
        <f t="shared" si="7"/>
        <v>13403</v>
      </c>
      <c r="M74" s="186" t="s">
        <v>717</v>
      </c>
      <c r="N74" s="34" t="s">
        <v>872</v>
      </c>
      <c r="O74" s="34" t="str">
        <f t="shared" si="6"/>
        <v>Payment</v>
      </c>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row>
    <row r="75" spans="1:1022">
      <c r="A75" s="34">
        <f t="shared" si="8"/>
        <v>70</v>
      </c>
      <c r="B75" s="35">
        <v>45238</v>
      </c>
      <c r="C75" s="36" t="s">
        <v>431</v>
      </c>
      <c r="D75" s="36" t="s">
        <v>23</v>
      </c>
      <c r="E75" s="36">
        <v>22</v>
      </c>
      <c r="F75" s="50">
        <v>1500</v>
      </c>
      <c r="G75" s="37"/>
      <c r="H75" s="86">
        <f>H74+F75</f>
        <v>207383.83999999991</v>
      </c>
      <c r="I75" s="37"/>
      <c r="J75" s="39"/>
      <c r="K75" s="39"/>
      <c r="L75" s="401">
        <f t="shared" si="7"/>
        <v>13403</v>
      </c>
      <c r="M75" s="186" t="s">
        <v>718</v>
      </c>
      <c r="N75" s="34" t="s">
        <v>8</v>
      </c>
      <c r="O75" s="34" t="str">
        <f t="shared" si="6"/>
        <v>Receipt</v>
      </c>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row>
    <row r="76" spans="1:1022" ht="30">
      <c r="A76" s="34">
        <f t="shared" si="8"/>
        <v>71</v>
      </c>
      <c r="B76" s="310">
        <v>45264</v>
      </c>
      <c r="C76" s="180" t="s">
        <v>720</v>
      </c>
      <c r="D76" s="36"/>
      <c r="E76" s="34"/>
      <c r="F76" s="50"/>
      <c r="G76" s="37"/>
      <c r="H76" s="86">
        <f>H75-J76</f>
        <v>204383.83999999991</v>
      </c>
      <c r="I76" s="37"/>
      <c r="J76" s="183">
        <v>3000</v>
      </c>
      <c r="K76" s="39"/>
      <c r="L76" s="401">
        <f t="shared" si="7"/>
        <v>13403</v>
      </c>
      <c r="M76" s="186" t="s">
        <v>721</v>
      </c>
      <c r="N76" s="34" t="s">
        <v>872</v>
      </c>
      <c r="O76" s="34" t="str">
        <f t="shared" si="6"/>
        <v>Payment</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row>
    <row r="77" spans="1:1022">
      <c r="A77" s="34">
        <f t="shared" si="8"/>
        <v>72</v>
      </c>
      <c r="B77" s="310">
        <v>45269</v>
      </c>
      <c r="C77" s="180" t="s">
        <v>723</v>
      </c>
      <c r="D77" s="36" t="s">
        <v>256</v>
      </c>
      <c r="E77" s="34">
        <v>41</v>
      </c>
      <c r="F77" s="317">
        <v>5000</v>
      </c>
      <c r="G77" s="37"/>
      <c r="H77" s="86">
        <f>H76+F77</f>
        <v>209383.83999999991</v>
      </c>
      <c r="I77" s="37"/>
      <c r="J77" s="39"/>
      <c r="K77" s="39"/>
      <c r="L77" s="401">
        <f t="shared" si="7"/>
        <v>13403</v>
      </c>
      <c r="M77" s="186" t="s">
        <v>722</v>
      </c>
      <c r="N77" s="34" t="s">
        <v>872</v>
      </c>
      <c r="O77" s="34" t="str">
        <f t="shared" si="6"/>
        <v>Receipt</v>
      </c>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row>
    <row r="78" spans="1:1022" ht="75">
      <c r="A78" s="34">
        <f t="shared" si="8"/>
        <v>73</v>
      </c>
      <c r="B78" s="310">
        <v>45269</v>
      </c>
      <c r="C78" s="180" t="s">
        <v>540</v>
      </c>
      <c r="D78" s="36" t="s">
        <v>451</v>
      </c>
      <c r="E78" s="34">
        <v>24</v>
      </c>
      <c r="F78" s="317">
        <v>2000</v>
      </c>
      <c r="G78" s="37"/>
      <c r="H78" s="86">
        <f>H77+F78</f>
        <v>211383.83999999991</v>
      </c>
      <c r="I78" s="37"/>
      <c r="J78" s="39"/>
      <c r="K78" s="39"/>
      <c r="L78" s="401">
        <f t="shared" si="7"/>
        <v>13403</v>
      </c>
      <c r="M78" s="186" t="s">
        <v>755</v>
      </c>
      <c r="N78" s="34" t="s">
        <v>872</v>
      </c>
      <c r="O78" s="34" t="str">
        <f t="shared" si="6"/>
        <v>Receipt</v>
      </c>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row>
    <row r="79" spans="1:1022" ht="30">
      <c r="A79" s="34">
        <f t="shared" si="8"/>
        <v>74</v>
      </c>
      <c r="B79" s="310">
        <v>45269</v>
      </c>
      <c r="C79" s="180" t="s">
        <v>740</v>
      </c>
      <c r="D79" s="36" t="s">
        <v>762</v>
      </c>
      <c r="E79" s="34">
        <v>25</v>
      </c>
      <c r="F79" s="317">
        <v>5000</v>
      </c>
      <c r="G79" s="37"/>
      <c r="H79" s="86">
        <f>H78+F79</f>
        <v>216383.83999999991</v>
      </c>
      <c r="I79" s="37"/>
      <c r="J79" s="39"/>
      <c r="K79" s="39"/>
      <c r="L79" s="401">
        <f t="shared" si="7"/>
        <v>13403</v>
      </c>
      <c r="M79" s="186" t="s">
        <v>763</v>
      </c>
      <c r="N79" s="34" t="s">
        <v>872</v>
      </c>
      <c r="O79" s="34" t="str">
        <f t="shared" si="6"/>
        <v>Receipt</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row>
    <row r="80" spans="1:1022" ht="60">
      <c r="A80" s="34">
        <f t="shared" si="8"/>
        <v>75</v>
      </c>
      <c r="B80" s="310">
        <v>45269</v>
      </c>
      <c r="C80" s="180" t="s">
        <v>549</v>
      </c>
      <c r="D80" s="36"/>
      <c r="E80" s="34">
        <v>26</v>
      </c>
      <c r="F80" s="317">
        <v>2500</v>
      </c>
      <c r="G80" s="37"/>
      <c r="H80" s="86">
        <f>H79+F80</f>
        <v>218883.83999999991</v>
      </c>
      <c r="I80" s="37"/>
      <c r="J80" s="39"/>
      <c r="K80" s="39"/>
      <c r="L80" s="401">
        <f t="shared" si="7"/>
        <v>13403</v>
      </c>
      <c r="M80" s="186" t="s">
        <v>764</v>
      </c>
      <c r="N80" s="34" t="s">
        <v>872</v>
      </c>
      <c r="O80" s="34" t="str">
        <f t="shared" si="6"/>
        <v>Receipt</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row>
    <row r="81" spans="1:1022">
      <c r="A81" s="34">
        <f t="shared" si="8"/>
        <v>76</v>
      </c>
      <c r="B81" s="310">
        <v>45269</v>
      </c>
      <c r="C81" s="180" t="s">
        <v>720</v>
      </c>
      <c r="D81" s="36"/>
      <c r="E81" s="34"/>
      <c r="F81" s="37"/>
      <c r="G81" s="37"/>
      <c r="H81" s="86">
        <f>H80-J81</f>
        <v>204883.83999999991</v>
      </c>
      <c r="I81" s="37"/>
      <c r="J81" s="283">
        <v>14000</v>
      </c>
      <c r="K81" s="39"/>
      <c r="L81" s="401">
        <f t="shared" si="7"/>
        <v>13403</v>
      </c>
      <c r="M81" s="186" t="s">
        <v>748</v>
      </c>
      <c r="N81" s="34" t="s">
        <v>872</v>
      </c>
      <c r="O81" s="34" t="str">
        <f t="shared" si="6"/>
        <v>Payment</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row>
    <row r="82" spans="1:1022">
      <c r="A82" s="34">
        <f t="shared" si="8"/>
        <v>77</v>
      </c>
      <c r="B82" s="310">
        <v>44904</v>
      </c>
      <c r="C82" s="180" t="s">
        <v>739</v>
      </c>
      <c r="D82" s="36"/>
      <c r="E82" s="34"/>
      <c r="F82" s="37"/>
      <c r="G82" s="37"/>
      <c r="H82" s="86">
        <f>H81-J82</f>
        <v>147013.83999999991</v>
      </c>
      <c r="I82" s="37"/>
      <c r="J82" s="283">
        <v>57870</v>
      </c>
      <c r="K82" s="39"/>
      <c r="L82" s="401">
        <f t="shared" si="7"/>
        <v>13403</v>
      </c>
      <c r="M82" s="186" t="s">
        <v>873</v>
      </c>
      <c r="N82" s="34" t="s">
        <v>872</v>
      </c>
      <c r="O82" s="34" t="str">
        <f t="shared" si="6"/>
        <v>Payment</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row>
    <row r="83" spans="1:1022">
      <c r="A83" s="34">
        <f t="shared" si="8"/>
        <v>78</v>
      </c>
      <c r="B83" s="35">
        <v>45272</v>
      </c>
      <c r="C83" s="36" t="s">
        <v>749</v>
      </c>
      <c r="D83" s="36"/>
      <c r="E83" s="34"/>
      <c r="F83" s="37"/>
      <c r="G83" s="37"/>
      <c r="H83" s="86">
        <f>H82-J83</f>
        <v>147012.4199999999</v>
      </c>
      <c r="I83" s="37"/>
      <c r="J83" s="39">
        <v>1.42</v>
      </c>
      <c r="K83" s="39"/>
      <c r="L83" s="401">
        <f t="shared" si="7"/>
        <v>13403</v>
      </c>
      <c r="M83" s="186"/>
      <c r="N83" s="34" t="s">
        <v>121</v>
      </c>
      <c r="O83" s="34" t="str">
        <f t="shared" si="6"/>
        <v>Payment</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row>
    <row r="84" spans="1:1022">
      <c r="A84" s="34">
        <f t="shared" si="8"/>
        <v>79</v>
      </c>
      <c r="B84" s="310">
        <v>45269</v>
      </c>
      <c r="C84" s="180" t="s">
        <v>738</v>
      </c>
      <c r="D84" s="36"/>
      <c r="E84" s="34"/>
      <c r="F84" s="37"/>
      <c r="G84" s="37"/>
      <c r="H84" s="86">
        <v>147012.4199999999</v>
      </c>
      <c r="I84" s="37"/>
      <c r="J84" s="39"/>
      <c r="K84" s="283">
        <v>7705</v>
      </c>
      <c r="L84" s="401">
        <f t="shared" si="7"/>
        <v>5698</v>
      </c>
      <c r="M84" s="186" t="s">
        <v>883</v>
      </c>
      <c r="N84" s="34" t="s">
        <v>872</v>
      </c>
      <c r="O84" s="34" t="str">
        <f t="shared" si="6"/>
        <v>Payment</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row>
    <row r="85" spans="1:1022">
      <c r="A85" s="34">
        <f t="shared" si="8"/>
        <v>80</v>
      </c>
      <c r="B85" s="310">
        <v>45274</v>
      </c>
      <c r="C85" s="180" t="s">
        <v>723</v>
      </c>
      <c r="D85" s="36"/>
      <c r="E85" s="34"/>
      <c r="F85" s="37"/>
      <c r="G85" s="37"/>
      <c r="H85" s="86">
        <f>H83-J85</f>
        <v>145512.4199999999</v>
      </c>
      <c r="I85" s="37"/>
      <c r="J85" s="183">
        <v>1500</v>
      </c>
      <c r="K85" s="39"/>
      <c r="L85" s="401">
        <f t="shared" si="7"/>
        <v>5698</v>
      </c>
      <c r="M85" s="186" t="s">
        <v>750</v>
      </c>
      <c r="N85" s="34" t="s">
        <v>872</v>
      </c>
      <c r="O85" s="34" t="str">
        <f t="shared" si="6"/>
        <v>Payment</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row>
    <row r="86" spans="1:1022" ht="30">
      <c r="A86" s="34">
        <f t="shared" si="8"/>
        <v>81</v>
      </c>
      <c r="B86" s="310">
        <v>45274</v>
      </c>
      <c r="C86" s="180" t="s">
        <v>753</v>
      </c>
      <c r="D86" s="36"/>
      <c r="E86" s="34"/>
      <c r="F86" s="37"/>
      <c r="G86" s="37"/>
      <c r="H86" s="86">
        <f>H85-J86</f>
        <v>140940.4199999999</v>
      </c>
      <c r="I86" s="37"/>
      <c r="J86" s="283">
        <v>4572</v>
      </c>
      <c r="K86" s="39"/>
      <c r="L86" s="401">
        <f t="shared" si="7"/>
        <v>5698</v>
      </c>
      <c r="M86" s="186" t="s">
        <v>758</v>
      </c>
      <c r="N86" s="34" t="s">
        <v>872</v>
      </c>
      <c r="O86" s="34" t="str">
        <f t="shared" si="6"/>
        <v>Payment</v>
      </c>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row>
    <row r="87" spans="1:1022" ht="30">
      <c r="A87" s="34">
        <f t="shared" si="8"/>
        <v>82</v>
      </c>
      <c r="B87" s="35">
        <v>45274</v>
      </c>
      <c r="C87" s="36" t="s">
        <v>759</v>
      </c>
      <c r="D87" s="36" t="s">
        <v>366</v>
      </c>
      <c r="E87" s="34">
        <v>27</v>
      </c>
      <c r="F87" s="37">
        <v>2500</v>
      </c>
      <c r="G87" s="37"/>
      <c r="H87" s="86">
        <f>H86+F87</f>
        <v>143440.4199999999</v>
      </c>
      <c r="I87" s="37"/>
      <c r="J87" s="39"/>
      <c r="K87" s="39"/>
      <c r="L87" s="401">
        <f t="shared" si="7"/>
        <v>5698</v>
      </c>
      <c r="M87" s="186" t="s">
        <v>751</v>
      </c>
      <c r="N87" s="34" t="s">
        <v>8</v>
      </c>
      <c r="O87" s="34" t="str">
        <f t="shared" si="6"/>
        <v>Receipt</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row>
    <row r="88" spans="1:1022">
      <c r="A88" s="34">
        <f t="shared" si="8"/>
        <v>83</v>
      </c>
      <c r="B88" s="35">
        <v>45274</v>
      </c>
      <c r="C88" s="36" t="s">
        <v>89</v>
      </c>
      <c r="D88" s="36" t="s">
        <v>365</v>
      </c>
      <c r="E88" s="34">
        <v>28</v>
      </c>
      <c r="F88" s="37">
        <v>2500</v>
      </c>
      <c r="G88" s="37"/>
      <c r="H88" s="86">
        <f>H87+F88</f>
        <v>145940.4199999999</v>
      </c>
      <c r="I88" s="37"/>
      <c r="J88" s="39"/>
      <c r="K88" s="39"/>
      <c r="L88" s="401">
        <f t="shared" si="7"/>
        <v>5698</v>
      </c>
      <c r="M88" s="186" t="s">
        <v>752</v>
      </c>
      <c r="N88" s="34" t="s">
        <v>8</v>
      </c>
      <c r="O88" s="34" t="str">
        <f t="shared" si="6"/>
        <v>Receipt</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row>
    <row r="89" spans="1:1022" ht="30">
      <c r="A89" s="34">
        <f t="shared" si="8"/>
        <v>84</v>
      </c>
      <c r="B89" s="310">
        <v>45274</v>
      </c>
      <c r="C89" s="180" t="s">
        <v>756</v>
      </c>
      <c r="D89" s="36" t="s">
        <v>761</v>
      </c>
      <c r="E89" s="374">
        <v>29</v>
      </c>
      <c r="F89" s="317">
        <v>5000</v>
      </c>
      <c r="G89" s="37"/>
      <c r="H89" s="86">
        <f>H88+F89</f>
        <v>150940.4199999999</v>
      </c>
      <c r="I89" s="37"/>
      <c r="J89" s="39"/>
      <c r="K89" s="39"/>
      <c r="L89" s="401">
        <f t="shared" si="7"/>
        <v>5698</v>
      </c>
      <c r="M89" s="186" t="s">
        <v>757</v>
      </c>
      <c r="N89" s="34" t="s">
        <v>872</v>
      </c>
      <c r="O89" s="34" t="str">
        <f t="shared" si="6"/>
        <v>Receipt</v>
      </c>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row>
    <row r="90" spans="1:1022" ht="75">
      <c r="A90" s="34">
        <f t="shared" si="8"/>
        <v>85</v>
      </c>
      <c r="B90" s="239">
        <v>45289</v>
      </c>
      <c r="C90" s="219" t="s">
        <v>247</v>
      </c>
      <c r="D90" s="36"/>
      <c r="E90" s="34"/>
      <c r="F90" s="50"/>
      <c r="G90" s="37"/>
      <c r="H90" s="86">
        <f>H89-J90</f>
        <v>147860.4199999999</v>
      </c>
      <c r="I90" s="37"/>
      <c r="J90" s="296">
        <v>3080</v>
      </c>
      <c r="K90" s="39"/>
      <c r="L90" s="401">
        <f t="shared" si="7"/>
        <v>5698</v>
      </c>
      <c r="M90" s="186" t="s">
        <v>780</v>
      </c>
      <c r="N90" s="34" t="s">
        <v>106</v>
      </c>
      <c r="O90" s="34" t="str">
        <f t="shared" si="6"/>
        <v>Payment</v>
      </c>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row>
    <row r="91" spans="1:1022">
      <c r="A91" s="34">
        <f t="shared" si="8"/>
        <v>86</v>
      </c>
      <c r="B91" s="35">
        <v>45289</v>
      </c>
      <c r="C91" s="36" t="s">
        <v>121</v>
      </c>
      <c r="D91" s="36"/>
      <c r="E91" s="34"/>
      <c r="F91" s="40"/>
      <c r="G91" s="37"/>
      <c r="H91" s="86">
        <f>H90-J91</f>
        <v>147854.5199999999</v>
      </c>
      <c r="I91" s="37"/>
      <c r="J91" s="39">
        <v>5.9</v>
      </c>
      <c r="K91" s="39"/>
      <c r="L91" s="401">
        <f t="shared" si="7"/>
        <v>5698</v>
      </c>
      <c r="M91" s="186" t="s">
        <v>421</v>
      </c>
      <c r="N91" s="34" t="s">
        <v>121</v>
      </c>
      <c r="O91" s="34" t="str">
        <f t="shared" si="6"/>
        <v>Payment</v>
      </c>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c r="AMH91" s="1"/>
    </row>
    <row r="92" spans="1:1022" ht="45">
      <c r="A92" s="34">
        <f t="shared" si="8"/>
        <v>87</v>
      </c>
      <c r="B92" s="35">
        <v>45293</v>
      </c>
      <c r="C92" s="36" t="s">
        <v>431</v>
      </c>
      <c r="D92" s="36" t="s">
        <v>23</v>
      </c>
      <c r="E92" s="34">
        <v>30</v>
      </c>
      <c r="F92" s="50">
        <v>2500</v>
      </c>
      <c r="G92" s="37"/>
      <c r="H92" s="86">
        <f>H91+F92</f>
        <v>150354.5199999999</v>
      </c>
      <c r="I92" s="37"/>
      <c r="J92" s="39"/>
      <c r="K92" s="39"/>
      <c r="L92" s="401">
        <f t="shared" si="7"/>
        <v>5698</v>
      </c>
      <c r="M92" s="186" t="s">
        <v>781</v>
      </c>
      <c r="N92" s="34" t="s">
        <v>8</v>
      </c>
      <c r="O92" s="34" t="str">
        <f t="shared" si="6"/>
        <v>Receipt</v>
      </c>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row>
    <row r="93" spans="1:1022" ht="30">
      <c r="A93" s="34">
        <f t="shared" si="8"/>
        <v>88</v>
      </c>
      <c r="B93" s="35">
        <v>45294</v>
      </c>
      <c r="C93" s="36" t="s">
        <v>929</v>
      </c>
      <c r="D93" s="36" t="s">
        <v>930</v>
      </c>
      <c r="E93" s="34">
        <v>31</v>
      </c>
      <c r="F93" s="50">
        <v>2500</v>
      </c>
      <c r="G93" s="37"/>
      <c r="H93" s="86">
        <f>H92+F93</f>
        <v>152854.5199999999</v>
      </c>
      <c r="I93" s="37"/>
      <c r="J93" s="39"/>
      <c r="K93" s="39"/>
      <c r="L93" s="401">
        <f t="shared" si="7"/>
        <v>5698</v>
      </c>
      <c r="M93" s="186" t="s">
        <v>782</v>
      </c>
      <c r="N93" s="34" t="s">
        <v>8</v>
      </c>
      <c r="O93" s="34" t="str">
        <f t="shared" si="6"/>
        <v>Receipt</v>
      </c>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c r="AMH93" s="1"/>
    </row>
    <row r="94" spans="1:1022" ht="45">
      <c r="A94" s="34">
        <f t="shared" si="8"/>
        <v>89</v>
      </c>
      <c r="B94" s="35">
        <v>45304</v>
      </c>
      <c r="C94" s="36" t="s">
        <v>784</v>
      </c>
      <c r="D94" s="36" t="s">
        <v>785</v>
      </c>
      <c r="E94" s="34">
        <v>32</v>
      </c>
      <c r="F94" s="50">
        <v>2500</v>
      </c>
      <c r="G94" s="37"/>
      <c r="H94" s="86">
        <f>H93+F94</f>
        <v>155354.5199999999</v>
      </c>
      <c r="I94" s="37"/>
      <c r="J94" s="39"/>
      <c r="K94" s="39"/>
      <c r="L94" s="401">
        <f t="shared" si="7"/>
        <v>5698</v>
      </c>
      <c r="M94" s="186" t="s">
        <v>783</v>
      </c>
      <c r="N94" s="34" t="s">
        <v>8</v>
      </c>
      <c r="O94" s="34" t="str">
        <f t="shared" si="6"/>
        <v>Receipt</v>
      </c>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row>
    <row r="95" spans="1:1022" ht="30">
      <c r="A95" s="34">
        <f t="shared" si="8"/>
        <v>90</v>
      </c>
      <c r="B95" s="311">
        <v>45304</v>
      </c>
      <c r="C95" s="154" t="s">
        <v>897</v>
      </c>
      <c r="D95" s="36" t="s">
        <v>29</v>
      </c>
      <c r="E95" s="34"/>
      <c r="F95" s="50"/>
      <c r="G95" s="37"/>
      <c r="H95" s="86"/>
      <c r="I95" s="189">
        <v>26000</v>
      </c>
      <c r="J95" s="39"/>
      <c r="K95" s="39"/>
      <c r="L95" s="401">
        <f t="shared" si="7"/>
        <v>31698</v>
      </c>
      <c r="M95" s="186" t="s">
        <v>899</v>
      </c>
      <c r="N95" s="34" t="s">
        <v>875</v>
      </c>
      <c r="O95" s="34" t="s">
        <v>904</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row>
    <row r="96" spans="1:1022" ht="45">
      <c r="A96" s="34">
        <f t="shared" si="8"/>
        <v>91</v>
      </c>
      <c r="B96" s="311">
        <v>45304</v>
      </c>
      <c r="C96" s="154" t="s">
        <v>878</v>
      </c>
      <c r="D96" s="36" t="s">
        <v>68</v>
      </c>
      <c r="E96" s="34"/>
      <c r="F96" s="50"/>
      <c r="G96" s="37"/>
      <c r="H96" s="86"/>
      <c r="I96" s="189">
        <v>28000</v>
      </c>
      <c r="J96" s="39"/>
      <c r="K96" s="39"/>
      <c r="L96" s="401">
        <f t="shared" si="7"/>
        <v>59698</v>
      </c>
      <c r="M96" s="186" t="s">
        <v>900</v>
      </c>
      <c r="N96" s="34" t="s">
        <v>875</v>
      </c>
      <c r="O96" s="34" t="s">
        <v>904</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row>
    <row r="97" spans="1:1022" ht="45">
      <c r="A97" s="34">
        <f t="shared" si="8"/>
        <v>92</v>
      </c>
      <c r="B97" s="311">
        <v>45304</v>
      </c>
      <c r="C97" s="154" t="s">
        <v>846</v>
      </c>
      <c r="D97" s="36" t="s">
        <v>225</v>
      </c>
      <c r="E97" s="34"/>
      <c r="F97" s="50"/>
      <c r="G97" s="37"/>
      <c r="H97" s="86"/>
      <c r="I97" s="189">
        <v>50000</v>
      </c>
      <c r="J97" s="39"/>
      <c r="K97" s="39"/>
      <c r="L97" s="401">
        <f t="shared" si="7"/>
        <v>109698</v>
      </c>
      <c r="M97" s="186" t="s">
        <v>901</v>
      </c>
      <c r="N97" s="34" t="s">
        <v>875</v>
      </c>
      <c r="O97" s="34" t="s">
        <v>904</v>
      </c>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c r="ALO97" s="1"/>
      <c r="ALP97" s="1"/>
      <c r="ALQ97" s="1"/>
      <c r="ALR97" s="1"/>
      <c r="ALS97" s="1"/>
      <c r="ALT97" s="1"/>
      <c r="ALU97" s="1"/>
      <c r="ALV97" s="1"/>
      <c r="ALW97" s="1"/>
      <c r="ALX97" s="1"/>
      <c r="ALY97" s="1"/>
      <c r="ALZ97" s="1"/>
      <c r="AMA97" s="1"/>
      <c r="AMB97" s="1"/>
      <c r="AMC97" s="1"/>
      <c r="AMD97" s="1"/>
      <c r="AME97" s="1"/>
      <c r="AMF97" s="1"/>
      <c r="AMG97" s="1"/>
      <c r="AMH97" s="1"/>
    </row>
    <row r="98" spans="1:1022" ht="60">
      <c r="A98" s="34">
        <f t="shared" si="8"/>
        <v>93</v>
      </c>
      <c r="B98" s="311">
        <v>45305</v>
      </c>
      <c r="C98" s="154" t="s">
        <v>898</v>
      </c>
      <c r="D98" s="36"/>
      <c r="E98" s="34"/>
      <c r="F98" s="50"/>
      <c r="G98" s="37"/>
      <c r="H98" s="86"/>
      <c r="I98" s="37"/>
      <c r="J98" s="39"/>
      <c r="K98" s="309">
        <v>94380</v>
      </c>
      <c r="L98" s="401">
        <f t="shared" si="7"/>
        <v>15318</v>
      </c>
      <c r="M98" s="321" t="s">
        <v>902</v>
      </c>
      <c r="N98" s="34" t="s">
        <v>875</v>
      </c>
      <c r="O98" s="34" t="s">
        <v>876</v>
      </c>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row>
    <row r="99" spans="1:1022" ht="75">
      <c r="A99" s="34">
        <f t="shared" si="8"/>
        <v>94</v>
      </c>
      <c r="B99" s="311">
        <v>45308</v>
      </c>
      <c r="C99" s="154" t="s">
        <v>132</v>
      </c>
      <c r="D99" s="36" t="s">
        <v>133</v>
      </c>
      <c r="E99" s="34">
        <v>33</v>
      </c>
      <c r="F99" s="153">
        <v>15000</v>
      </c>
      <c r="G99" s="37"/>
      <c r="H99" s="86">
        <f>H94+F99</f>
        <v>170354.5199999999</v>
      </c>
      <c r="I99" s="37"/>
      <c r="J99" s="39"/>
      <c r="K99" s="39"/>
      <c r="L99" s="401">
        <f t="shared" si="7"/>
        <v>15318</v>
      </c>
      <c r="M99" s="186" t="s">
        <v>786</v>
      </c>
      <c r="N99" s="34" t="s">
        <v>875</v>
      </c>
      <c r="O99" s="34" t="str">
        <f t="shared" ref="O99:O105" si="9">IF(F99&gt;0, "Receipt", "Payment")</f>
        <v>Receipt</v>
      </c>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c r="AMH99" s="1"/>
    </row>
    <row r="100" spans="1:1022" ht="60">
      <c r="A100" s="34">
        <f t="shared" si="8"/>
        <v>95</v>
      </c>
      <c r="B100" s="35">
        <v>45309</v>
      </c>
      <c r="C100" s="36" t="s">
        <v>440</v>
      </c>
      <c r="D100" s="36" t="s">
        <v>788</v>
      </c>
      <c r="E100" s="34">
        <v>34</v>
      </c>
      <c r="F100" s="50">
        <v>2500</v>
      </c>
      <c r="G100" s="37"/>
      <c r="H100" s="86">
        <f>H99+F100</f>
        <v>172854.5199999999</v>
      </c>
      <c r="I100" s="37"/>
      <c r="J100" s="39"/>
      <c r="K100" s="39"/>
      <c r="L100" s="401">
        <f t="shared" si="7"/>
        <v>15318</v>
      </c>
      <c r="M100" s="186" t="s">
        <v>787</v>
      </c>
      <c r="N100" s="34" t="s">
        <v>8</v>
      </c>
      <c r="O100" s="34" t="str">
        <f t="shared" si="9"/>
        <v>Receipt</v>
      </c>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c r="AMH100" s="1"/>
    </row>
    <row r="101" spans="1:1022" ht="60">
      <c r="A101" s="34">
        <f t="shared" si="8"/>
        <v>96</v>
      </c>
      <c r="B101" s="311">
        <v>45310</v>
      </c>
      <c r="C101" s="154" t="s">
        <v>841</v>
      </c>
      <c r="D101" s="36" t="s">
        <v>842</v>
      </c>
      <c r="E101" s="34">
        <v>35</v>
      </c>
      <c r="F101" s="153">
        <v>5000</v>
      </c>
      <c r="G101" s="37"/>
      <c r="H101" s="86">
        <f>H100+F101</f>
        <v>177854.5199999999</v>
      </c>
      <c r="I101" s="37"/>
      <c r="J101" s="39"/>
      <c r="K101" s="39"/>
      <c r="L101" s="401">
        <f t="shared" si="7"/>
        <v>15318</v>
      </c>
      <c r="M101" s="186" t="s">
        <v>840</v>
      </c>
      <c r="N101" s="34" t="s">
        <v>875</v>
      </c>
      <c r="O101" s="34" t="str">
        <f t="shared" si="9"/>
        <v>Receipt</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c r="AMH101" s="1"/>
    </row>
    <row r="102" spans="1:1022" ht="45">
      <c r="A102" s="34">
        <f t="shared" si="8"/>
        <v>97</v>
      </c>
      <c r="B102" s="311">
        <v>45310</v>
      </c>
      <c r="C102" s="154" t="s">
        <v>276</v>
      </c>
      <c r="D102" s="36" t="s">
        <v>37</v>
      </c>
      <c r="E102" s="34">
        <v>36</v>
      </c>
      <c r="F102" s="153">
        <v>10000</v>
      </c>
      <c r="G102" s="37"/>
      <c r="H102" s="86">
        <f>H101+F102</f>
        <v>187854.5199999999</v>
      </c>
      <c r="I102" s="37"/>
      <c r="J102" s="39"/>
      <c r="K102" s="39"/>
      <c r="L102" s="401">
        <f t="shared" si="7"/>
        <v>15318</v>
      </c>
      <c r="M102" s="186" t="s">
        <v>843</v>
      </c>
      <c r="N102" s="34" t="s">
        <v>875</v>
      </c>
      <c r="O102" s="34" t="str">
        <f t="shared" si="9"/>
        <v>Receipt</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c r="AMH102" s="1"/>
    </row>
    <row r="103" spans="1:1022" ht="30">
      <c r="A103" s="34">
        <f t="shared" si="8"/>
        <v>98</v>
      </c>
      <c r="B103" s="35">
        <v>45310</v>
      </c>
      <c r="C103" s="36" t="s">
        <v>276</v>
      </c>
      <c r="D103" s="36" t="s">
        <v>37</v>
      </c>
      <c r="E103" s="34">
        <v>37</v>
      </c>
      <c r="F103" s="50">
        <v>2500</v>
      </c>
      <c r="G103" s="37"/>
      <c r="H103" s="86">
        <f>H102+F103</f>
        <v>190354.5199999999</v>
      </c>
      <c r="I103" s="37"/>
      <c r="J103" s="39"/>
      <c r="K103" s="39"/>
      <c r="L103" s="401">
        <f t="shared" si="7"/>
        <v>15318</v>
      </c>
      <c r="M103" s="186" t="s">
        <v>844</v>
      </c>
      <c r="N103" s="34" t="s">
        <v>8</v>
      </c>
      <c r="O103" s="34" t="str">
        <f t="shared" si="9"/>
        <v>Receipt</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c r="AMH103" s="1"/>
    </row>
    <row r="104" spans="1:1022" ht="45">
      <c r="A104" s="34">
        <f t="shared" si="8"/>
        <v>99</v>
      </c>
      <c r="B104" s="311">
        <v>45315</v>
      </c>
      <c r="C104" s="154" t="s">
        <v>846</v>
      </c>
      <c r="D104" s="36" t="s">
        <v>225</v>
      </c>
      <c r="E104" s="34"/>
      <c r="F104" s="50"/>
      <c r="G104" s="37"/>
      <c r="H104" s="86">
        <f>H103-J104</f>
        <v>140354.5199999999</v>
      </c>
      <c r="I104" s="37"/>
      <c r="J104" s="309">
        <v>50000</v>
      </c>
      <c r="K104" s="39"/>
      <c r="L104" s="401">
        <f t="shared" si="7"/>
        <v>15318</v>
      </c>
      <c r="M104" s="186" t="s">
        <v>845</v>
      </c>
      <c r="N104" s="34" t="s">
        <v>875</v>
      </c>
      <c r="O104" s="34" t="str">
        <f t="shared" si="9"/>
        <v>Payment</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c r="AMH104" s="1"/>
    </row>
    <row r="105" spans="1:1022">
      <c r="A105" s="34">
        <f t="shared" si="8"/>
        <v>100</v>
      </c>
      <c r="B105" s="35">
        <v>45315</v>
      </c>
      <c r="C105" s="36" t="s">
        <v>121</v>
      </c>
      <c r="D105" s="36"/>
      <c r="E105" s="34"/>
      <c r="F105" s="50"/>
      <c r="G105" s="37"/>
      <c r="H105" s="86">
        <f>H104-J105</f>
        <v>140345.6699999999</v>
      </c>
      <c r="I105" s="37"/>
      <c r="J105" s="39">
        <v>8.85</v>
      </c>
      <c r="K105" s="39"/>
      <c r="L105" s="401">
        <f t="shared" si="7"/>
        <v>15318</v>
      </c>
      <c r="M105" s="186" t="s">
        <v>847</v>
      </c>
      <c r="N105" s="34" t="s">
        <v>121</v>
      </c>
      <c r="O105" s="34" t="str">
        <f t="shared" si="9"/>
        <v>Payment</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c r="AMH105" s="1"/>
    </row>
    <row r="106" spans="1:1022" ht="30">
      <c r="A106" s="34">
        <f t="shared" si="8"/>
        <v>101</v>
      </c>
      <c r="B106" s="311">
        <v>45315</v>
      </c>
      <c r="C106" s="154" t="s">
        <v>848</v>
      </c>
      <c r="D106" s="36"/>
      <c r="E106" s="34"/>
      <c r="F106" s="335">
        <v>9620</v>
      </c>
      <c r="G106" s="37"/>
      <c r="H106" s="86">
        <f>H105+F106</f>
        <v>149965.6699999999</v>
      </c>
      <c r="I106" s="37"/>
      <c r="J106" s="39"/>
      <c r="K106" s="39">
        <v>9620</v>
      </c>
      <c r="L106" s="401">
        <f t="shared" si="7"/>
        <v>5698</v>
      </c>
      <c r="M106" s="186" t="s">
        <v>849</v>
      </c>
      <c r="N106" s="34" t="s">
        <v>875</v>
      </c>
      <c r="O106" s="34" t="s">
        <v>904</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c r="AMH106" s="1"/>
    </row>
    <row r="107" spans="1:1022" ht="45">
      <c r="A107" s="34">
        <f t="shared" si="8"/>
        <v>102</v>
      </c>
      <c r="B107" s="311">
        <v>45315</v>
      </c>
      <c r="C107" s="154" t="s">
        <v>852</v>
      </c>
      <c r="D107" s="36" t="s">
        <v>850</v>
      </c>
      <c r="E107" s="34">
        <v>38</v>
      </c>
      <c r="F107" s="153">
        <v>10000</v>
      </c>
      <c r="G107" s="37"/>
      <c r="H107" s="86">
        <f>H106+F107</f>
        <v>159965.6699999999</v>
      </c>
      <c r="I107" s="37"/>
      <c r="J107" s="39"/>
      <c r="K107" s="39"/>
      <c r="L107" s="401">
        <f t="shared" si="7"/>
        <v>5698</v>
      </c>
      <c r="M107" s="186" t="s">
        <v>851</v>
      </c>
      <c r="N107" s="34" t="s">
        <v>875</v>
      </c>
      <c r="O107" s="34" t="str">
        <f t="shared" ref="O107:O118" si="10">IF(F107&gt;0, "Receipt", "Payment")</f>
        <v>Receipt</v>
      </c>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c r="ALO107" s="1"/>
      <c r="ALP107" s="1"/>
      <c r="ALQ107" s="1"/>
      <c r="ALR107" s="1"/>
      <c r="ALS107" s="1"/>
      <c r="ALT107" s="1"/>
      <c r="ALU107" s="1"/>
      <c r="ALV107" s="1"/>
      <c r="ALW107" s="1"/>
      <c r="ALX107" s="1"/>
      <c r="ALY107" s="1"/>
      <c r="ALZ107" s="1"/>
      <c r="AMA107" s="1"/>
      <c r="AMB107" s="1"/>
      <c r="AMC107" s="1"/>
      <c r="AMD107" s="1"/>
      <c r="AME107" s="1"/>
      <c r="AMF107" s="1"/>
      <c r="AMG107" s="1"/>
      <c r="AMH107" s="1"/>
    </row>
    <row r="108" spans="1:1022" ht="30">
      <c r="A108" s="34">
        <f t="shared" si="8"/>
        <v>103</v>
      </c>
      <c r="B108" s="311">
        <v>45316</v>
      </c>
      <c r="C108" s="154" t="s">
        <v>36</v>
      </c>
      <c r="D108" s="36" t="s">
        <v>853</v>
      </c>
      <c r="E108" s="34">
        <v>39</v>
      </c>
      <c r="F108" s="153">
        <v>5000</v>
      </c>
      <c r="G108" s="37"/>
      <c r="H108" s="86">
        <f>H107+F108</f>
        <v>164965.6699999999</v>
      </c>
      <c r="I108" s="37"/>
      <c r="J108" s="39"/>
      <c r="K108" s="39"/>
      <c r="L108" s="401">
        <f t="shared" si="7"/>
        <v>5698</v>
      </c>
      <c r="M108" s="186" t="s">
        <v>854</v>
      </c>
      <c r="N108" s="34" t="s">
        <v>875</v>
      </c>
      <c r="O108" s="34" t="str">
        <f t="shared" si="10"/>
        <v>Receipt</v>
      </c>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c r="ALO108" s="1"/>
      <c r="ALP108" s="1"/>
      <c r="ALQ108" s="1"/>
      <c r="ALR108" s="1"/>
      <c r="ALS108" s="1"/>
      <c r="ALT108" s="1"/>
      <c r="ALU108" s="1"/>
      <c r="ALV108" s="1"/>
      <c r="ALW108" s="1"/>
      <c r="ALX108" s="1"/>
      <c r="ALY108" s="1"/>
      <c r="ALZ108" s="1"/>
      <c r="AMA108" s="1"/>
      <c r="AMB108" s="1"/>
      <c r="AMC108" s="1"/>
      <c r="AMD108" s="1"/>
      <c r="AME108" s="1"/>
      <c r="AMF108" s="1"/>
      <c r="AMG108" s="1"/>
      <c r="AMH108" s="1"/>
    </row>
    <row r="109" spans="1:1022" ht="30">
      <c r="A109" s="34">
        <f t="shared" si="8"/>
        <v>104</v>
      </c>
      <c r="B109" s="237">
        <v>45325</v>
      </c>
      <c r="C109" s="238" t="s">
        <v>245</v>
      </c>
      <c r="D109" s="36"/>
      <c r="E109" s="34"/>
      <c r="F109" s="49">
        <v>1255</v>
      </c>
      <c r="G109" s="37"/>
      <c r="H109" s="86">
        <f>H108+F109</f>
        <v>166220.6699999999</v>
      </c>
      <c r="I109" s="37"/>
      <c r="J109" s="39"/>
      <c r="K109" s="39"/>
      <c r="L109" s="401">
        <f t="shared" si="7"/>
        <v>5698</v>
      </c>
      <c r="M109" s="186" t="s">
        <v>855</v>
      </c>
      <c r="N109" s="34" t="s">
        <v>245</v>
      </c>
      <c r="O109" s="34" t="str">
        <f t="shared" si="10"/>
        <v>Receipt</v>
      </c>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row>
    <row r="110" spans="1:1022">
      <c r="A110" s="34">
        <f t="shared" si="8"/>
        <v>105</v>
      </c>
      <c r="B110" s="35">
        <v>45332</v>
      </c>
      <c r="C110" s="36" t="s">
        <v>857</v>
      </c>
      <c r="D110" s="36"/>
      <c r="E110" s="34"/>
      <c r="F110" s="50"/>
      <c r="G110" s="37"/>
      <c r="H110" s="86">
        <f t="shared" ref="H110:H116" si="11">H109-J110</f>
        <v>166218.77999999988</v>
      </c>
      <c r="I110" s="37"/>
      <c r="J110" s="39">
        <v>1.89</v>
      </c>
      <c r="K110" s="39"/>
      <c r="L110" s="401">
        <f t="shared" si="7"/>
        <v>5698</v>
      </c>
      <c r="M110" s="186" t="s">
        <v>856</v>
      </c>
      <c r="N110" s="34" t="s">
        <v>121</v>
      </c>
      <c r="O110" s="34" t="str">
        <f t="shared" si="10"/>
        <v>Payment</v>
      </c>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row>
    <row r="111" spans="1:1022">
      <c r="A111" s="34">
        <f t="shared" si="8"/>
        <v>106</v>
      </c>
      <c r="B111" s="239">
        <v>45334</v>
      </c>
      <c r="C111" s="219" t="s">
        <v>247</v>
      </c>
      <c r="D111" s="36"/>
      <c r="E111" s="34"/>
      <c r="F111" s="50"/>
      <c r="G111" s="37"/>
      <c r="H111" s="86">
        <f t="shared" si="11"/>
        <v>162855.77999999988</v>
      </c>
      <c r="I111" s="37"/>
      <c r="J111" s="182">
        <v>3363</v>
      </c>
      <c r="K111" s="39"/>
      <c r="L111" s="401">
        <f t="shared" si="7"/>
        <v>5698</v>
      </c>
      <c r="M111" s="186" t="s">
        <v>858</v>
      </c>
      <c r="N111" s="34" t="s">
        <v>106</v>
      </c>
      <c r="O111" s="34" t="str">
        <f t="shared" si="10"/>
        <v>Payment</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c r="AMH111" s="1"/>
    </row>
    <row r="112" spans="1:1022">
      <c r="A112" s="34">
        <f t="shared" si="8"/>
        <v>107</v>
      </c>
      <c r="B112" s="35">
        <v>45334</v>
      </c>
      <c r="C112" s="36" t="s">
        <v>121</v>
      </c>
      <c r="D112" s="36"/>
      <c r="E112" s="34"/>
      <c r="F112" s="50"/>
      <c r="G112" s="37"/>
      <c r="H112" s="86">
        <f t="shared" si="11"/>
        <v>162849.87999999989</v>
      </c>
      <c r="I112" s="37"/>
      <c r="J112" s="39">
        <v>5.9</v>
      </c>
      <c r="K112" s="39"/>
      <c r="L112" s="401">
        <f t="shared" si="7"/>
        <v>5698</v>
      </c>
      <c r="M112" s="186" t="s">
        <v>859</v>
      </c>
      <c r="N112" s="34" t="s">
        <v>121</v>
      </c>
      <c r="O112" s="34" t="str">
        <f t="shared" si="10"/>
        <v>Payment</v>
      </c>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row>
    <row r="113" spans="1:1022">
      <c r="A113" s="34">
        <f t="shared" si="8"/>
        <v>108</v>
      </c>
      <c r="B113" s="239">
        <v>45334</v>
      </c>
      <c r="C113" s="219" t="s">
        <v>247</v>
      </c>
      <c r="D113" s="36"/>
      <c r="E113" s="34"/>
      <c r="F113" s="50"/>
      <c r="G113" s="37"/>
      <c r="H113" s="86">
        <f t="shared" si="11"/>
        <v>160725.87999999989</v>
      </c>
      <c r="I113" s="37"/>
      <c r="J113" s="182">
        <v>2124</v>
      </c>
      <c r="K113" s="39"/>
      <c r="L113" s="401">
        <f t="shared" si="7"/>
        <v>5698</v>
      </c>
      <c r="M113" s="186" t="s">
        <v>860</v>
      </c>
      <c r="N113" s="34" t="s">
        <v>106</v>
      </c>
      <c r="O113" s="34" t="str">
        <f t="shared" si="10"/>
        <v>Payment</v>
      </c>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row>
    <row r="114" spans="1:1022">
      <c r="A114" s="34">
        <f t="shared" si="8"/>
        <v>109</v>
      </c>
      <c r="B114" s="35">
        <v>45334</v>
      </c>
      <c r="C114" s="36" t="s">
        <v>121</v>
      </c>
      <c r="D114" s="36"/>
      <c r="E114" s="34"/>
      <c r="F114" s="50"/>
      <c r="G114" s="37"/>
      <c r="H114" s="86">
        <f t="shared" si="11"/>
        <v>160719.97999999989</v>
      </c>
      <c r="I114" s="37"/>
      <c r="J114" s="39">
        <v>5.9</v>
      </c>
      <c r="K114" s="39"/>
      <c r="L114" s="401">
        <f t="shared" si="7"/>
        <v>5698</v>
      </c>
      <c r="M114" s="186" t="s">
        <v>861</v>
      </c>
      <c r="N114" s="34" t="s">
        <v>861</v>
      </c>
      <c r="O114" s="34" t="str">
        <f t="shared" si="10"/>
        <v>Payment</v>
      </c>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row>
    <row r="115" spans="1:1022" ht="45">
      <c r="A115" s="34">
        <f t="shared" si="8"/>
        <v>110</v>
      </c>
      <c r="B115" s="312">
        <v>45335</v>
      </c>
      <c r="C115" s="313" t="s">
        <v>862</v>
      </c>
      <c r="D115" s="36"/>
      <c r="E115" s="34"/>
      <c r="F115" s="50"/>
      <c r="G115" s="37"/>
      <c r="H115" s="86">
        <f t="shared" si="11"/>
        <v>142429.97999999989</v>
      </c>
      <c r="I115" s="37"/>
      <c r="J115" s="314">
        <v>18290</v>
      </c>
      <c r="K115" s="39"/>
      <c r="L115" s="401">
        <f t="shared" si="7"/>
        <v>5698</v>
      </c>
      <c r="M115" s="186" t="s">
        <v>863</v>
      </c>
      <c r="N115" s="34" t="s">
        <v>870</v>
      </c>
      <c r="O115" s="34" t="str">
        <f t="shared" si="10"/>
        <v>Payment</v>
      </c>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row>
    <row r="116" spans="1:1022">
      <c r="A116" s="34">
        <f t="shared" si="8"/>
        <v>111</v>
      </c>
      <c r="B116" s="35">
        <v>45335</v>
      </c>
      <c r="C116" s="36" t="s">
        <v>121</v>
      </c>
      <c r="D116" s="36"/>
      <c r="E116" s="34"/>
      <c r="F116" s="50"/>
      <c r="G116" s="37"/>
      <c r="H116" s="86">
        <f t="shared" si="11"/>
        <v>142424.0799999999</v>
      </c>
      <c r="I116" s="37"/>
      <c r="J116" s="39">
        <v>5.9</v>
      </c>
      <c r="K116" s="39"/>
      <c r="L116" s="401">
        <f t="shared" si="7"/>
        <v>5698</v>
      </c>
      <c r="M116" s="186" t="s">
        <v>121</v>
      </c>
      <c r="N116" s="34" t="s">
        <v>121</v>
      </c>
      <c r="O116" s="34" t="str">
        <f t="shared" si="10"/>
        <v>Payment</v>
      </c>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row>
    <row r="117" spans="1:1022" ht="45">
      <c r="A117" s="34">
        <f t="shared" si="8"/>
        <v>112</v>
      </c>
      <c r="B117" s="336">
        <v>45335</v>
      </c>
      <c r="C117" s="337" t="s">
        <v>865</v>
      </c>
      <c r="D117" s="36"/>
      <c r="E117" s="34"/>
      <c r="F117" s="50"/>
      <c r="G117" s="37"/>
      <c r="H117" s="86"/>
      <c r="I117" s="37"/>
      <c r="J117" s="39"/>
      <c r="K117" s="338">
        <v>2000</v>
      </c>
      <c r="L117" s="401">
        <f t="shared" si="7"/>
        <v>3698</v>
      </c>
      <c r="M117" s="186" t="s">
        <v>866</v>
      </c>
      <c r="N117" s="34" t="s">
        <v>877</v>
      </c>
      <c r="O117" s="34" t="str">
        <f t="shared" si="10"/>
        <v>Payment</v>
      </c>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row>
    <row r="118" spans="1:1022" ht="60">
      <c r="A118" s="34">
        <f t="shared" si="8"/>
        <v>113</v>
      </c>
      <c r="B118" s="312">
        <v>45336</v>
      </c>
      <c r="C118" s="313" t="s">
        <v>687</v>
      </c>
      <c r="D118" s="36" t="s">
        <v>392</v>
      </c>
      <c r="E118" s="34">
        <v>40</v>
      </c>
      <c r="F118" s="315">
        <v>6000</v>
      </c>
      <c r="G118" s="37"/>
      <c r="H118" s="86">
        <f>H116+F118</f>
        <v>148424.0799999999</v>
      </c>
      <c r="I118" s="37"/>
      <c r="J118" s="39"/>
      <c r="K118" s="39"/>
      <c r="L118" s="401">
        <f t="shared" si="7"/>
        <v>3698</v>
      </c>
      <c r="M118" s="186" t="s">
        <v>864</v>
      </c>
      <c r="N118" s="34" t="s">
        <v>870</v>
      </c>
      <c r="O118" s="34" t="str">
        <f t="shared" si="10"/>
        <v>Receipt</v>
      </c>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row>
    <row r="119" spans="1:1022" ht="75">
      <c r="A119" s="34">
        <f t="shared" si="8"/>
        <v>114</v>
      </c>
      <c r="B119" s="311">
        <v>45341</v>
      </c>
      <c r="C119" s="154" t="s">
        <v>136</v>
      </c>
      <c r="D119" s="36" t="s">
        <v>591</v>
      </c>
      <c r="E119" s="34"/>
      <c r="F119" s="50"/>
      <c r="G119" s="37"/>
      <c r="H119" s="86">
        <f>H118-J119</f>
        <v>120424.0799999999</v>
      </c>
      <c r="I119" s="37"/>
      <c r="J119" s="309">
        <v>28000</v>
      </c>
      <c r="K119" s="39"/>
      <c r="L119" s="401">
        <f t="shared" si="7"/>
        <v>3698</v>
      </c>
      <c r="M119" s="186" t="s">
        <v>880</v>
      </c>
      <c r="N119" s="34" t="s">
        <v>875</v>
      </c>
      <c r="O119" s="34" t="s">
        <v>876</v>
      </c>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c r="AMH119" s="1"/>
    </row>
    <row r="120" spans="1:1022">
      <c r="A120" s="34">
        <f t="shared" si="8"/>
        <v>115</v>
      </c>
      <c r="B120" s="35">
        <v>45341</v>
      </c>
      <c r="C120" s="36" t="s">
        <v>121</v>
      </c>
      <c r="D120" s="36"/>
      <c r="E120" s="34"/>
      <c r="F120" s="50"/>
      <c r="G120" s="37"/>
      <c r="H120" s="86">
        <f>H119-J120</f>
        <v>120415.22999999989</v>
      </c>
      <c r="I120" s="37"/>
      <c r="J120" s="39">
        <v>8.85</v>
      </c>
      <c r="K120" s="39"/>
      <c r="L120" s="401">
        <f t="shared" si="7"/>
        <v>3698</v>
      </c>
      <c r="M120" s="186" t="s">
        <v>861</v>
      </c>
      <c r="N120" s="34" t="s">
        <v>121</v>
      </c>
      <c r="O120" s="34" t="s">
        <v>876</v>
      </c>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row>
    <row r="121" spans="1:1022" ht="90">
      <c r="A121" s="34">
        <f t="shared" si="8"/>
        <v>116</v>
      </c>
      <c r="B121" s="311">
        <v>45341</v>
      </c>
      <c r="C121" s="154" t="s">
        <v>879</v>
      </c>
      <c r="D121" s="36" t="s">
        <v>29</v>
      </c>
      <c r="E121" s="34"/>
      <c r="F121" s="50"/>
      <c r="G121" s="37"/>
      <c r="H121" s="86">
        <f>H120-J121</f>
        <v>114415.22999999989</v>
      </c>
      <c r="I121" s="37"/>
      <c r="J121" s="309">
        <v>6000</v>
      </c>
      <c r="K121" s="39"/>
      <c r="L121" s="401">
        <f t="shared" si="7"/>
        <v>3698</v>
      </c>
      <c r="M121" s="186" t="s">
        <v>903</v>
      </c>
      <c r="N121" s="34" t="s">
        <v>875</v>
      </c>
      <c r="O121" s="34" t="s">
        <v>876</v>
      </c>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row>
    <row r="122" spans="1:1022">
      <c r="A122" s="34">
        <f t="shared" si="8"/>
        <v>117</v>
      </c>
      <c r="B122" s="35">
        <v>45341</v>
      </c>
      <c r="C122" s="36" t="s">
        <v>121</v>
      </c>
      <c r="D122" s="36"/>
      <c r="E122" s="34"/>
      <c r="F122" s="50"/>
      <c r="G122" s="37"/>
      <c r="H122" s="86">
        <f>H121-J122</f>
        <v>114409.3299999999</v>
      </c>
      <c r="I122" s="37"/>
      <c r="J122" s="39">
        <v>5.9</v>
      </c>
      <c r="K122" s="39"/>
      <c r="L122" s="401">
        <f t="shared" si="7"/>
        <v>3698</v>
      </c>
      <c r="M122" s="186" t="s">
        <v>861</v>
      </c>
      <c r="N122" s="34" t="s">
        <v>121</v>
      </c>
      <c r="O122" s="34" t="s">
        <v>876</v>
      </c>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row>
    <row r="123" spans="1:1022" ht="75">
      <c r="A123" s="34">
        <f t="shared" si="8"/>
        <v>118</v>
      </c>
      <c r="B123" s="312">
        <v>45342</v>
      </c>
      <c r="C123" s="313" t="s">
        <v>935</v>
      </c>
      <c r="D123" s="36"/>
      <c r="E123" s="34">
        <v>42</v>
      </c>
      <c r="F123" s="315">
        <v>6000</v>
      </c>
      <c r="G123" s="37"/>
      <c r="H123" s="86">
        <f>H122+F123</f>
        <v>120409.3299999999</v>
      </c>
      <c r="I123" s="37"/>
      <c r="J123" s="39"/>
      <c r="K123" s="39"/>
      <c r="L123" s="401">
        <f t="shared" si="7"/>
        <v>3698</v>
      </c>
      <c r="M123" s="186" t="s">
        <v>934</v>
      </c>
      <c r="N123" s="34" t="s">
        <v>870</v>
      </c>
      <c r="O123" s="34" t="s">
        <v>904</v>
      </c>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row>
    <row r="124" spans="1:1022" ht="75">
      <c r="A124" s="34">
        <f t="shared" si="8"/>
        <v>119</v>
      </c>
      <c r="B124" s="35">
        <v>45349</v>
      </c>
      <c r="C124" s="36" t="s">
        <v>938</v>
      </c>
      <c r="D124" s="36"/>
      <c r="E124" s="34">
        <v>43</v>
      </c>
      <c r="F124" s="40">
        <v>3000</v>
      </c>
      <c r="G124" s="37"/>
      <c r="H124" s="86">
        <f>H123+F124</f>
        <v>123409.3299999999</v>
      </c>
      <c r="I124" s="37"/>
      <c r="J124" s="39"/>
      <c r="K124" s="39"/>
      <c r="L124" s="401">
        <f t="shared" si="7"/>
        <v>3698</v>
      </c>
      <c r="M124" s="186" t="s">
        <v>939</v>
      </c>
      <c r="N124" s="34" t="s">
        <v>870</v>
      </c>
      <c r="O124" s="34" t="s">
        <v>904</v>
      </c>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row>
    <row r="125" spans="1:1022">
      <c r="A125" s="34">
        <f t="shared" si="8"/>
        <v>120</v>
      </c>
      <c r="B125" s="35">
        <v>45353</v>
      </c>
      <c r="C125" s="36" t="s">
        <v>639</v>
      </c>
      <c r="D125" s="36"/>
      <c r="E125" s="34"/>
      <c r="F125" s="40"/>
      <c r="G125" s="37"/>
      <c r="H125" s="86">
        <f>H124-J125</f>
        <v>123408.3899999999</v>
      </c>
      <c r="I125" s="37"/>
      <c r="J125" s="39">
        <v>0.94</v>
      </c>
      <c r="K125" s="39"/>
      <c r="L125" s="401">
        <f t="shared" si="7"/>
        <v>3698</v>
      </c>
      <c r="M125" s="36" t="s">
        <v>940</v>
      </c>
      <c r="N125" s="34" t="s">
        <v>121</v>
      </c>
      <c r="O125" s="34" t="s">
        <v>876</v>
      </c>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row>
    <row r="126" spans="1:1022">
      <c r="A126" s="34">
        <f t="shared" si="8"/>
        <v>121</v>
      </c>
      <c r="B126" s="35">
        <v>45358</v>
      </c>
      <c r="C126" s="36" t="s">
        <v>560</v>
      </c>
      <c r="D126" s="36" t="s">
        <v>270</v>
      </c>
      <c r="E126" s="34">
        <v>44</v>
      </c>
      <c r="F126" s="50">
        <v>2500</v>
      </c>
      <c r="G126" s="37"/>
      <c r="H126" s="86">
        <f>H125+F126</f>
        <v>125908.3899999999</v>
      </c>
      <c r="I126" s="37"/>
      <c r="J126" s="39"/>
      <c r="K126" s="39"/>
      <c r="L126" s="401">
        <f t="shared" si="7"/>
        <v>3698</v>
      </c>
      <c r="M126" s="36" t="s">
        <v>1120</v>
      </c>
      <c r="N126" s="34" t="s">
        <v>8</v>
      </c>
      <c r="O126" s="34" t="s">
        <v>904</v>
      </c>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row>
    <row r="127" spans="1:1022">
      <c r="A127" s="34"/>
      <c r="B127" s="35"/>
      <c r="C127" s="36"/>
      <c r="D127" s="36"/>
      <c r="E127" s="34"/>
      <c r="F127" s="40"/>
      <c r="G127" s="37"/>
      <c r="H127" s="86"/>
      <c r="I127" s="37"/>
      <c r="J127" s="39"/>
      <c r="K127" s="39"/>
      <c r="L127" s="401">
        <f t="shared" si="7"/>
        <v>3698</v>
      </c>
      <c r="M127" s="36"/>
      <c r="N127" s="34"/>
      <c r="O127" s="34"/>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row>
    <row r="128" spans="1:1022">
      <c r="A128" s="34"/>
      <c r="B128" s="35"/>
      <c r="C128" s="36"/>
      <c r="D128" s="36"/>
      <c r="E128" s="34"/>
      <c r="F128" s="40"/>
      <c r="G128" s="37"/>
      <c r="H128" s="86"/>
      <c r="I128" s="37"/>
      <c r="J128" s="39"/>
      <c r="K128" s="39"/>
      <c r="L128" s="401">
        <f t="shared" si="7"/>
        <v>3698</v>
      </c>
      <c r="M128" s="36"/>
      <c r="N128" s="34"/>
      <c r="O128" s="34"/>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row>
    <row r="129" spans="1:1022">
      <c r="A129" s="34"/>
      <c r="B129" s="35"/>
      <c r="C129" s="36"/>
      <c r="D129" s="36"/>
      <c r="E129" s="34"/>
      <c r="F129" s="40"/>
      <c r="G129" s="37"/>
      <c r="H129" s="86"/>
      <c r="I129" s="37"/>
      <c r="J129" s="39"/>
      <c r="K129" s="39"/>
      <c r="L129" s="401">
        <f t="shared" si="7"/>
        <v>3698</v>
      </c>
      <c r="M129" s="36"/>
      <c r="N129" s="34"/>
      <c r="O129" s="34"/>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row>
    <row r="130" spans="1:1022">
      <c r="A130" s="34"/>
      <c r="B130" s="35"/>
      <c r="C130" s="36"/>
      <c r="D130" s="36"/>
      <c r="E130" s="34"/>
      <c r="F130" s="40"/>
      <c r="G130" s="37"/>
      <c r="H130" s="86"/>
      <c r="I130" s="37"/>
      <c r="J130" s="39"/>
      <c r="K130" s="39"/>
      <c r="L130" s="401">
        <f t="shared" si="7"/>
        <v>3698</v>
      </c>
      <c r="M130" s="36"/>
      <c r="N130" s="34"/>
      <c r="O130" s="34"/>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row>
    <row r="131" spans="1:1022" ht="15.75" thickBot="1"/>
    <row r="132" spans="1:1022" ht="27" thickBot="1">
      <c r="A132" s="342" t="s">
        <v>920</v>
      </c>
      <c r="B132" s="343"/>
      <c r="C132" s="343"/>
      <c r="D132" s="343"/>
      <c r="E132" s="343"/>
      <c r="F132" s="343"/>
      <c r="G132" s="343"/>
      <c r="H132" s="343"/>
      <c r="I132" s="343"/>
      <c r="J132" s="343"/>
      <c r="K132" s="343"/>
      <c r="L132" s="343"/>
      <c r="M132" s="343"/>
      <c r="N132" s="343"/>
      <c r="O132" s="344"/>
    </row>
    <row r="133" spans="1:1022" ht="15.75" thickBot="1"/>
    <row r="134" spans="1:1022">
      <c r="A134" s="345" t="s">
        <v>915</v>
      </c>
      <c r="B134" s="346"/>
      <c r="C134" s="346"/>
      <c r="D134" s="347"/>
    </row>
    <row r="135" spans="1:1022">
      <c r="A135" s="348"/>
      <c r="B135" s="349"/>
      <c r="C135" s="349"/>
      <c r="D135" s="350"/>
    </row>
    <row r="136" spans="1:1022">
      <c r="A136" s="348" t="s">
        <v>916</v>
      </c>
      <c r="B136" s="349"/>
      <c r="C136" s="349"/>
      <c r="D136" s="350"/>
    </row>
    <row r="137" spans="1:1022">
      <c r="A137" s="348" t="s">
        <v>917</v>
      </c>
      <c r="B137" s="349"/>
      <c r="C137" s="349"/>
      <c r="D137" s="350"/>
    </row>
    <row r="138" spans="1:1022">
      <c r="A138" s="348" t="s">
        <v>918</v>
      </c>
      <c r="B138" s="349"/>
      <c r="C138" s="349"/>
      <c r="D138" s="350"/>
    </row>
    <row r="139" spans="1:1022" ht="15.75" thickBot="1">
      <c r="A139" s="351" t="s">
        <v>919</v>
      </c>
      <c r="B139" s="352"/>
      <c r="C139" s="352"/>
      <c r="D139" s="353"/>
    </row>
    <row r="140" spans="1:1022" ht="15.75" thickBot="1">
      <c r="A140" s="354"/>
      <c r="B140" s="354"/>
      <c r="C140" s="354"/>
      <c r="D140" s="354"/>
    </row>
    <row r="141" spans="1:1022">
      <c r="C141" s="355" t="s">
        <v>867</v>
      </c>
      <c r="D141" s="356"/>
      <c r="E141" s="356"/>
      <c r="F141" s="357" t="s">
        <v>113</v>
      </c>
      <c r="G141" s="357"/>
      <c r="H141" s="358" t="s">
        <v>921</v>
      </c>
    </row>
    <row r="142" spans="1:1022">
      <c r="C142" s="359"/>
      <c r="D142" s="360"/>
      <c r="E142" s="360"/>
      <c r="F142" s="361"/>
      <c r="G142" s="361"/>
      <c r="H142" s="362"/>
    </row>
    <row r="143" spans="1:1022">
      <c r="C143" s="50" t="s">
        <v>881</v>
      </c>
      <c r="D143" s="360"/>
      <c r="E143" s="360"/>
      <c r="F143" s="361">
        <v>225000</v>
      </c>
      <c r="G143" s="361"/>
      <c r="H143" s="362">
        <v>0</v>
      </c>
    </row>
    <row r="144" spans="1:1022">
      <c r="C144" s="180" t="s">
        <v>922</v>
      </c>
      <c r="D144" s="360"/>
      <c r="E144" s="360"/>
      <c r="F144" s="361">
        <v>19500</v>
      </c>
      <c r="G144" s="361"/>
      <c r="H144" s="362">
        <v>103652.9</v>
      </c>
      <c r="I144" s="19">
        <f>H144-F144</f>
        <v>84152.9</v>
      </c>
    </row>
    <row r="145" spans="3:10">
      <c r="C145" s="313" t="s">
        <v>923</v>
      </c>
      <c r="D145" s="360"/>
      <c r="E145" s="360"/>
      <c r="F145" s="361">
        <v>26000</v>
      </c>
      <c r="G145" s="361"/>
      <c r="H145" s="362">
        <v>37765.9</v>
      </c>
      <c r="I145" s="19">
        <f>H145-F145</f>
        <v>11765.900000000001</v>
      </c>
    </row>
    <row r="146" spans="3:10">
      <c r="C146" s="296" t="s">
        <v>924</v>
      </c>
      <c r="D146" s="360"/>
      <c r="E146" s="360"/>
      <c r="F146" s="360"/>
      <c r="G146" s="361"/>
      <c r="H146" s="362">
        <v>117392.49999999999</v>
      </c>
    </row>
    <row r="147" spans="3:10">
      <c r="C147" s="238" t="s">
        <v>245</v>
      </c>
      <c r="D147" s="360"/>
      <c r="E147" s="360"/>
      <c r="F147" s="361">
        <v>5081</v>
      </c>
      <c r="G147" s="361"/>
      <c r="H147" s="362"/>
    </row>
    <row r="148" spans="3:10">
      <c r="C148" s="154" t="s">
        <v>925</v>
      </c>
      <c r="D148" s="360"/>
      <c r="E148" s="360"/>
      <c r="F148" s="361">
        <v>65000</v>
      </c>
      <c r="G148" s="361"/>
      <c r="H148" s="362">
        <v>94380</v>
      </c>
      <c r="I148" s="19">
        <f>H148-F148-9620</f>
        <v>19760</v>
      </c>
      <c r="J148" t="s">
        <v>931</v>
      </c>
    </row>
    <row r="149" spans="3:10">
      <c r="C149" s="36" t="s">
        <v>121</v>
      </c>
      <c r="D149" s="360"/>
      <c r="E149" s="360"/>
      <c r="F149" s="361"/>
      <c r="G149" s="361"/>
      <c r="H149" s="362">
        <v>52.88</v>
      </c>
    </row>
    <row r="150" spans="3:10">
      <c r="C150" s="337" t="s">
        <v>926</v>
      </c>
      <c r="D150" s="360"/>
      <c r="E150" s="360"/>
      <c r="F150" s="361">
        <v>1000</v>
      </c>
      <c r="G150" s="361"/>
      <c r="H150" s="362">
        <v>2000</v>
      </c>
      <c r="I150" s="19">
        <f>H150-F150</f>
        <v>1000</v>
      </c>
    </row>
    <row r="151" spans="3:10">
      <c r="C151" s="359"/>
      <c r="D151" s="360"/>
      <c r="E151" s="360"/>
      <c r="F151" s="361"/>
      <c r="G151" s="361"/>
      <c r="H151" s="362"/>
    </row>
    <row r="152" spans="3:10">
      <c r="C152" s="359"/>
      <c r="D152" s="363" t="s">
        <v>819</v>
      </c>
      <c r="E152" s="363"/>
      <c r="F152" s="364">
        <f>SUM(F143:F150)</f>
        <v>341581</v>
      </c>
      <c r="G152" s="364"/>
      <c r="H152" s="365">
        <f>SUM(H143:H150)</f>
        <v>355244.18</v>
      </c>
    </row>
    <row r="153" spans="3:10">
      <c r="C153" s="366"/>
      <c r="D153" s="367"/>
      <c r="E153" s="367"/>
      <c r="F153" s="368"/>
      <c r="G153" s="368"/>
      <c r="H153" s="369"/>
    </row>
    <row r="154" spans="3:10" ht="15.75" thickBot="1">
      <c r="C154" s="370"/>
      <c r="D154" s="371" t="s">
        <v>927</v>
      </c>
      <c r="E154" s="371"/>
      <c r="F154" s="372"/>
      <c r="G154" s="372"/>
      <c r="H154" s="373">
        <f>H152-F152</f>
        <v>13663.179999999993</v>
      </c>
    </row>
    <row r="155" spans="3:10">
      <c r="C155" s="324" t="s">
        <v>928</v>
      </c>
      <c r="F155" s="19"/>
      <c r="G155" s="19"/>
      <c r="H155" s="19"/>
    </row>
    <row r="156" spans="3:10">
      <c r="F156" s="19"/>
      <c r="G156" s="19"/>
      <c r="H156" s="19"/>
    </row>
    <row r="157" spans="3:10">
      <c r="F157" s="19"/>
      <c r="G157" s="19"/>
      <c r="H157" s="19"/>
    </row>
    <row r="158" spans="3:10">
      <c r="F158" s="19"/>
      <c r="G158" s="19"/>
      <c r="H158" s="19"/>
    </row>
    <row r="159" spans="3:10">
      <c r="F159" s="19"/>
      <c r="G159" s="19"/>
      <c r="H159" s="19"/>
    </row>
    <row r="160" spans="3:10">
      <c r="F160" s="19"/>
      <c r="G160" s="19"/>
      <c r="H160" s="19"/>
    </row>
    <row r="161" spans="6:8">
      <c r="F161" s="19"/>
      <c r="G161" s="19"/>
      <c r="H161" s="19"/>
    </row>
    <row r="162" spans="6:8">
      <c r="F162" s="19"/>
      <c r="G162" s="19"/>
      <c r="H162" s="19"/>
    </row>
    <row r="163" spans="6:8">
      <c r="F163" s="19"/>
      <c r="G163" s="19"/>
      <c r="H163" s="19"/>
    </row>
    <row r="164" spans="6:8">
      <c r="F164" s="19"/>
      <c r="G164" s="19"/>
      <c r="H164" s="19"/>
    </row>
    <row r="165" spans="6:8">
      <c r="F165" s="19"/>
      <c r="G165" s="19"/>
      <c r="H165" s="19"/>
    </row>
    <row r="166" spans="6:8">
      <c r="F166" s="19"/>
      <c r="G166" s="19"/>
      <c r="H166" s="19"/>
    </row>
    <row r="167" spans="6:8">
      <c r="F167" s="19"/>
      <c r="G167" s="19"/>
      <c r="H167" s="19"/>
    </row>
    <row r="168" spans="6:8">
      <c r="F168" s="19"/>
      <c r="G168" s="19"/>
      <c r="H168" s="19"/>
    </row>
    <row r="169" spans="6:8">
      <c r="F169" s="19"/>
      <c r="G169" s="19"/>
      <c r="H169" s="19"/>
    </row>
    <row r="170" spans="6:8">
      <c r="F170" s="19"/>
      <c r="G170" s="19"/>
      <c r="H170" s="19"/>
    </row>
    <row r="171" spans="6:8">
      <c r="F171" s="19"/>
      <c r="G171" s="19"/>
      <c r="H171" s="19"/>
    </row>
    <row r="172" spans="6:8">
      <c r="F172" s="19"/>
      <c r="G172" s="19"/>
      <c r="H172" s="19"/>
    </row>
  </sheetData>
  <autoFilter ref="A1:O130"/>
  <mergeCells count="2">
    <mergeCell ref="F2:I2"/>
    <mergeCell ref="J2:K2"/>
  </mergeCells>
  <hyperlinks>
    <hyperlink ref="M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64"/>
  <sheetViews>
    <sheetView tabSelected="1" workbookViewId="0">
      <pane xSplit="11" ySplit="5" topLeftCell="L133" activePane="bottomRight" state="frozen"/>
      <selection pane="topRight" activeCell="K1" sqref="K1"/>
      <selection pane="bottomLeft" activeCell="A6" sqref="A6"/>
      <selection pane="bottomRight" activeCell="M155" sqref="M155"/>
    </sheetView>
  </sheetViews>
  <sheetFormatPr defaultRowHeight="15"/>
  <cols>
    <col min="2" max="2" width="18" customWidth="1"/>
    <col min="3" max="3" width="19.5703125" customWidth="1"/>
    <col min="4" max="4" width="27.85546875" customWidth="1"/>
    <col min="5" max="5" width="21.42578125" customWidth="1"/>
    <col min="6" max="6" width="12" customWidth="1"/>
    <col min="7" max="7" width="18.28515625" customWidth="1"/>
    <col min="8" max="8" width="13.85546875" customWidth="1"/>
    <col min="9" max="9" width="15.28515625" customWidth="1"/>
    <col min="10" max="10" width="16.28515625" style="170" customWidth="1"/>
    <col min="11" max="11" width="13" customWidth="1"/>
    <col min="12" max="13" width="17.140625" customWidth="1"/>
    <col min="14" max="14" width="48.85546875" customWidth="1"/>
    <col min="15" max="15" width="16.7109375" customWidth="1"/>
    <col min="16" max="16" width="18.140625" customWidth="1"/>
    <col min="17" max="16384" width="9.140625" style="386"/>
  </cols>
  <sheetData>
    <row r="1" spans="1:16">
      <c r="A1" s="1" t="s">
        <v>533</v>
      </c>
      <c r="B1" s="20"/>
      <c r="C1" s="2"/>
      <c r="D1" s="2"/>
      <c r="E1" s="2"/>
      <c r="F1" s="1"/>
      <c r="G1" s="3"/>
      <c r="H1" s="3"/>
      <c r="I1" s="75"/>
      <c r="J1" s="75"/>
      <c r="K1" s="5"/>
      <c r="L1" s="5"/>
      <c r="M1" s="5"/>
      <c r="N1" s="2"/>
      <c r="O1" s="1"/>
      <c r="P1" s="1"/>
    </row>
    <row r="2" spans="1:16">
      <c r="A2" s="6"/>
      <c r="B2" s="21"/>
      <c r="C2" s="7"/>
      <c r="D2" s="7"/>
      <c r="E2" s="7"/>
      <c r="F2" s="6"/>
      <c r="G2" s="496" t="s">
        <v>1</v>
      </c>
      <c r="H2" s="496"/>
      <c r="I2" s="496"/>
      <c r="J2" s="496"/>
      <c r="K2" s="498" t="s">
        <v>822</v>
      </c>
      <c r="L2" s="499"/>
      <c r="M2" s="398" t="s">
        <v>11</v>
      </c>
      <c r="N2" s="253"/>
      <c r="O2" s="34" t="s">
        <v>867</v>
      </c>
      <c r="P2" s="34" t="s">
        <v>868</v>
      </c>
    </row>
    <row r="3" spans="1:16" s="387" customFormat="1">
      <c r="A3" s="120" t="s">
        <v>3</v>
      </c>
      <c r="B3" s="121" t="s">
        <v>4</v>
      </c>
      <c r="C3" s="122" t="s">
        <v>5</v>
      </c>
      <c r="D3" s="122" t="s">
        <v>6</v>
      </c>
      <c r="E3" s="122" t="s">
        <v>1006</v>
      </c>
      <c r="F3" s="120" t="s">
        <v>7</v>
      </c>
      <c r="G3" s="123" t="s">
        <v>8</v>
      </c>
      <c r="H3" s="123" t="s">
        <v>9</v>
      </c>
      <c r="I3" s="124" t="s">
        <v>747</v>
      </c>
      <c r="J3" s="124" t="s">
        <v>11</v>
      </c>
      <c r="K3" s="126" t="s">
        <v>10</v>
      </c>
      <c r="L3" s="126" t="s">
        <v>11</v>
      </c>
      <c r="M3" s="399" t="s">
        <v>206</v>
      </c>
      <c r="N3" s="254" t="s">
        <v>13</v>
      </c>
      <c r="O3" s="259"/>
      <c r="P3" s="259"/>
    </row>
    <row r="4" spans="1:16" s="387" customFormat="1" ht="45">
      <c r="A4" s="229"/>
      <c r="B4" s="230"/>
      <c r="C4" s="231"/>
      <c r="D4" s="231"/>
      <c r="E4" s="231"/>
      <c r="F4" s="229"/>
      <c r="G4" s="233" t="s">
        <v>1186</v>
      </c>
      <c r="H4" s="232"/>
      <c r="I4" s="233"/>
      <c r="J4" s="233"/>
      <c r="K4" s="235"/>
      <c r="L4" s="235"/>
      <c r="M4" s="400"/>
      <c r="N4" s="264"/>
      <c r="O4" s="259"/>
      <c r="P4" s="259"/>
    </row>
    <row r="5" spans="1:16" ht="42">
      <c r="A5" s="140"/>
      <c r="B5" s="141"/>
      <c r="C5" s="208" t="s">
        <v>1116</v>
      </c>
      <c r="D5" s="142"/>
      <c r="E5" s="142"/>
      <c r="F5" s="140"/>
      <c r="G5" s="143"/>
      <c r="H5" s="143"/>
      <c r="I5" s="144">
        <v>125908.3899999999</v>
      </c>
      <c r="J5" s="144">
        <v>3698</v>
      </c>
      <c r="K5" s="147"/>
      <c r="L5" s="147"/>
      <c r="M5" s="407"/>
      <c r="N5" s="265"/>
      <c r="O5" s="260"/>
      <c r="P5" s="260"/>
    </row>
    <row r="6" spans="1:16" ht="60">
      <c r="A6" s="34"/>
      <c r="B6" s="35">
        <v>45384</v>
      </c>
      <c r="C6" s="36" t="s">
        <v>555</v>
      </c>
      <c r="D6" s="36" t="s">
        <v>557</v>
      </c>
      <c r="E6" s="36" t="s">
        <v>1007</v>
      </c>
      <c r="F6" s="34"/>
      <c r="G6" s="37">
        <v>1500</v>
      </c>
      <c r="H6" s="37"/>
      <c r="I6" s="86">
        <f>I5+G6</f>
        <v>127408.3899999999</v>
      </c>
      <c r="J6" s="86"/>
      <c r="K6" s="39"/>
      <c r="L6" s="39"/>
      <c r="M6" s="401">
        <f>J5</f>
        <v>3698</v>
      </c>
      <c r="N6" s="186" t="s">
        <v>942</v>
      </c>
      <c r="O6" s="34" t="s">
        <v>8</v>
      </c>
      <c r="P6" s="34" t="s">
        <v>904</v>
      </c>
    </row>
    <row r="7" spans="1:16" ht="60">
      <c r="A7" s="34"/>
      <c r="B7" s="35">
        <v>45384</v>
      </c>
      <c r="C7" s="36" t="s">
        <v>967</v>
      </c>
      <c r="D7" s="36" t="s">
        <v>968</v>
      </c>
      <c r="E7" s="36" t="s">
        <v>1012</v>
      </c>
      <c r="F7" s="34"/>
      <c r="G7" s="37">
        <v>1500</v>
      </c>
      <c r="H7" s="37"/>
      <c r="I7" s="86">
        <f>I6+G7</f>
        <v>128908.3899999999</v>
      </c>
      <c r="J7" s="86"/>
      <c r="K7" s="39"/>
      <c r="L7" s="39"/>
      <c r="M7" s="401">
        <f>M6+J7-L7</f>
        <v>3698</v>
      </c>
      <c r="N7" s="186" t="s">
        <v>943</v>
      </c>
      <c r="O7" s="34" t="s">
        <v>8</v>
      </c>
      <c r="P7" s="34" t="s">
        <v>904</v>
      </c>
    </row>
    <row r="8" spans="1:16" ht="30">
      <c r="A8" s="34"/>
      <c r="B8" s="35">
        <v>45384</v>
      </c>
      <c r="C8" s="36" t="s">
        <v>136</v>
      </c>
      <c r="D8" s="36" t="s">
        <v>43</v>
      </c>
      <c r="E8" s="36" t="s">
        <v>1008</v>
      </c>
      <c r="F8" s="34"/>
      <c r="G8" s="37">
        <v>2500</v>
      </c>
      <c r="H8" s="37"/>
      <c r="I8" s="86">
        <f>I7+G8</f>
        <v>131408.3899999999</v>
      </c>
      <c r="J8" s="86"/>
      <c r="K8" s="39"/>
      <c r="L8" s="39"/>
      <c r="M8" s="401">
        <f t="shared" ref="M8:M71" si="0">M7+J8-L8</f>
        <v>3698</v>
      </c>
      <c r="N8" s="186" t="s">
        <v>959</v>
      </c>
      <c r="O8" s="34" t="s">
        <v>8</v>
      </c>
      <c r="P8" s="34" t="s">
        <v>904</v>
      </c>
    </row>
    <row r="9" spans="1:16" ht="60">
      <c r="A9" s="34"/>
      <c r="B9" s="35">
        <v>45385</v>
      </c>
      <c r="C9" s="36" t="s">
        <v>321</v>
      </c>
      <c r="D9" s="36" t="s">
        <v>945</v>
      </c>
      <c r="E9" s="36" t="s">
        <v>29</v>
      </c>
      <c r="F9" s="34"/>
      <c r="G9" s="37">
        <v>2500</v>
      </c>
      <c r="H9" s="37"/>
      <c r="I9" s="86">
        <f>I8+G9</f>
        <v>133908.3899999999</v>
      </c>
      <c r="J9" s="86"/>
      <c r="K9" s="39"/>
      <c r="L9" s="39"/>
      <c r="M9" s="401">
        <f t="shared" si="0"/>
        <v>3698</v>
      </c>
      <c r="N9" s="186" t="s">
        <v>944</v>
      </c>
      <c r="O9" s="34" t="s">
        <v>8</v>
      </c>
      <c r="P9" s="34" t="s">
        <v>904</v>
      </c>
    </row>
    <row r="10" spans="1:16" ht="60">
      <c r="A10" s="34"/>
      <c r="B10" s="35">
        <v>45385</v>
      </c>
      <c r="C10" s="36" t="s">
        <v>947</v>
      </c>
      <c r="D10" s="36" t="s">
        <v>541</v>
      </c>
      <c r="E10" s="36" t="s">
        <v>1009</v>
      </c>
      <c r="F10" s="34"/>
      <c r="G10" s="37">
        <v>1500</v>
      </c>
      <c r="H10" s="37"/>
      <c r="I10" s="86">
        <f>I9+G10</f>
        <v>135408.3899999999</v>
      </c>
      <c r="J10" s="86"/>
      <c r="K10" s="39"/>
      <c r="L10" s="39"/>
      <c r="M10" s="401">
        <f t="shared" si="0"/>
        <v>3698</v>
      </c>
      <c r="N10" s="186" t="s">
        <v>946</v>
      </c>
      <c r="O10" s="34" t="s">
        <v>8</v>
      </c>
      <c r="P10" s="34" t="s">
        <v>904</v>
      </c>
    </row>
    <row r="11" spans="1:16">
      <c r="A11" s="389"/>
      <c r="B11" s="239">
        <v>45387</v>
      </c>
      <c r="C11" s="219" t="s">
        <v>106</v>
      </c>
      <c r="D11" s="219" t="s">
        <v>106</v>
      </c>
      <c r="E11" s="219"/>
      <c r="F11" s="34"/>
      <c r="G11" s="37"/>
      <c r="H11" s="37"/>
      <c r="I11" s="86">
        <f>I10-K11</f>
        <v>121189.3899999999</v>
      </c>
      <c r="J11" s="86"/>
      <c r="K11" s="39">
        <v>14219</v>
      </c>
      <c r="L11" s="39"/>
      <c r="M11" s="401">
        <f t="shared" si="0"/>
        <v>3698</v>
      </c>
      <c r="N11" s="186" t="s">
        <v>948</v>
      </c>
      <c r="O11" s="34" t="s">
        <v>106</v>
      </c>
      <c r="P11" s="34" t="s">
        <v>876</v>
      </c>
    </row>
    <row r="12" spans="1:16">
      <c r="A12" s="390"/>
      <c r="B12" s="336">
        <v>45387</v>
      </c>
      <c r="C12" s="337" t="s">
        <v>121</v>
      </c>
      <c r="D12" s="337"/>
      <c r="E12" s="337"/>
      <c r="F12" s="34"/>
      <c r="G12" s="37"/>
      <c r="H12" s="37"/>
      <c r="I12" s="86">
        <f>I11-K12</f>
        <v>121183.4899999999</v>
      </c>
      <c r="J12" s="86"/>
      <c r="K12" s="39">
        <v>5.9</v>
      </c>
      <c r="L12" s="39"/>
      <c r="M12" s="401">
        <f t="shared" si="0"/>
        <v>3698</v>
      </c>
      <c r="N12" s="186" t="s">
        <v>949</v>
      </c>
      <c r="O12" s="34" t="s">
        <v>121</v>
      </c>
      <c r="P12" s="34" t="s">
        <v>876</v>
      </c>
    </row>
    <row r="13" spans="1:16" ht="60">
      <c r="A13" s="34"/>
      <c r="B13" s="35">
        <v>45388</v>
      </c>
      <c r="C13" s="36" t="s">
        <v>293</v>
      </c>
      <c r="D13" s="36" t="s">
        <v>20</v>
      </c>
      <c r="E13" s="36" t="s">
        <v>29</v>
      </c>
      <c r="F13" s="34"/>
      <c r="G13" s="37">
        <v>5000</v>
      </c>
      <c r="H13" s="37"/>
      <c r="I13" s="86">
        <f>I12+G13</f>
        <v>126183.4899999999</v>
      </c>
      <c r="J13" s="86"/>
      <c r="K13" s="39"/>
      <c r="L13" s="39"/>
      <c r="M13" s="401">
        <f t="shared" si="0"/>
        <v>3698</v>
      </c>
      <c r="N13" s="186" t="s">
        <v>950</v>
      </c>
      <c r="O13" s="34" t="s">
        <v>8</v>
      </c>
      <c r="P13" s="34" t="s">
        <v>904</v>
      </c>
    </row>
    <row r="14" spans="1:16" ht="60">
      <c r="A14" s="34"/>
      <c r="B14" s="35">
        <v>45389</v>
      </c>
      <c r="C14" s="36" t="s">
        <v>15</v>
      </c>
      <c r="D14" s="36" t="s">
        <v>709</v>
      </c>
      <c r="E14" s="36" t="s">
        <v>1010</v>
      </c>
      <c r="F14" s="34"/>
      <c r="G14" s="37">
        <v>2512</v>
      </c>
      <c r="H14" s="37"/>
      <c r="I14" s="86">
        <f>I13+G14</f>
        <v>128695.4899999999</v>
      </c>
      <c r="J14" s="86"/>
      <c r="K14" s="39"/>
      <c r="L14" s="39"/>
      <c r="M14" s="401">
        <f t="shared" si="0"/>
        <v>3698</v>
      </c>
      <c r="N14" s="186" t="s">
        <v>951</v>
      </c>
      <c r="O14" s="34" t="s">
        <v>8</v>
      </c>
      <c r="P14" s="34" t="s">
        <v>904</v>
      </c>
    </row>
    <row r="15" spans="1:16" ht="60">
      <c r="A15" s="34"/>
      <c r="B15" s="35">
        <v>45389</v>
      </c>
      <c r="C15" s="36" t="s">
        <v>953</v>
      </c>
      <c r="D15" s="36" t="s">
        <v>952</v>
      </c>
      <c r="E15" s="36" t="s">
        <v>29</v>
      </c>
      <c r="F15" s="34"/>
      <c r="G15" s="37">
        <v>7500</v>
      </c>
      <c r="H15" s="37"/>
      <c r="I15" s="86">
        <f>I14+G15</f>
        <v>136195.4899999999</v>
      </c>
      <c r="J15" s="86"/>
      <c r="K15" s="39"/>
      <c r="L15" s="39"/>
      <c r="M15" s="401">
        <f t="shared" si="0"/>
        <v>3698</v>
      </c>
      <c r="N15" s="186" t="s">
        <v>955</v>
      </c>
      <c r="O15" s="34" t="s">
        <v>8</v>
      </c>
      <c r="P15" s="34" t="s">
        <v>904</v>
      </c>
    </row>
    <row r="16" spans="1:16" ht="60">
      <c r="A16" s="34"/>
      <c r="B16" s="35">
        <v>45389</v>
      </c>
      <c r="C16" s="36" t="s">
        <v>966</v>
      </c>
      <c r="D16" s="36" t="s">
        <v>980</v>
      </c>
      <c r="E16" s="36" t="s">
        <v>29</v>
      </c>
      <c r="F16" s="34"/>
      <c r="G16" s="37">
        <v>1500</v>
      </c>
      <c r="H16" s="37"/>
      <c r="I16" s="86">
        <f t="shared" ref="I16:I18" si="1">I15+G16</f>
        <v>137695.4899999999</v>
      </c>
      <c r="J16" s="86"/>
      <c r="K16" s="39"/>
      <c r="L16" s="39"/>
      <c r="M16" s="401">
        <f t="shared" si="0"/>
        <v>3698</v>
      </c>
      <c r="N16" s="186" t="s">
        <v>954</v>
      </c>
      <c r="O16" s="34" t="s">
        <v>8</v>
      </c>
      <c r="P16" s="34" t="s">
        <v>904</v>
      </c>
    </row>
    <row r="17" spans="1:16" ht="60">
      <c r="A17" s="34"/>
      <c r="B17" s="35">
        <v>45389</v>
      </c>
      <c r="C17" s="36" t="s">
        <v>580</v>
      </c>
      <c r="D17" s="36" t="s">
        <v>582</v>
      </c>
      <c r="E17" s="36" t="s">
        <v>23</v>
      </c>
      <c r="F17" s="34"/>
      <c r="G17" s="37">
        <v>2500</v>
      </c>
      <c r="H17" s="37"/>
      <c r="I17" s="86">
        <f>I16+G17</f>
        <v>140195.4899999999</v>
      </c>
      <c r="J17" s="86"/>
      <c r="K17" s="39"/>
      <c r="L17" s="39"/>
      <c r="M17" s="401">
        <f t="shared" si="0"/>
        <v>3698</v>
      </c>
      <c r="N17" s="186" t="s">
        <v>956</v>
      </c>
      <c r="O17" s="34" t="s">
        <v>8</v>
      </c>
      <c r="P17" s="34" t="s">
        <v>904</v>
      </c>
    </row>
    <row r="18" spans="1:16" ht="105">
      <c r="A18" s="34"/>
      <c r="B18" s="35">
        <v>45390</v>
      </c>
      <c r="C18" s="36" t="s">
        <v>642</v>
      </c>
      <c r="D18" s="36" t="s">
        <v>957</v>
      </c>
      <c r="E18" s="36" t="s">
        <v>29</v>
      </c>
      <c r="F18" s="34"/>
      <c r="G18" s="37">
        <v>7500</v>
      </c>
      <c r="H18" s="37"/>
      <c r="I18" s="86">
        <f t="shared" si="1"/>
        <v>147695.4899999999</v>
      </c>
      <c r="J18" s="86"/>
      <c r="K18" s="39"/>
      <c r="L18" s="39"/>
      <c r="M18" s="401">
        <f t="shared" si="0"/>
        <v>3698</v>
      </c>
      <c r="N18" s="186" t="s">
        <v>958</v>
      </c>
      <c r="O18" s="34" t="s">
        <v>8</v>
      </c>
      <c r="P18" s="34" t="s">
        <v>904</v>
      </c>
    </row>
    <row r="19" spans="1:16" ht="60">
      <c r="A19" s="34"/>
      <c r="B19" s="35">
        <v>45390</v>
      </c>
      <c r="C19" s="36" t="s">
        <v>986</v>
      </c>
      <c r="D19" s="36" t="s">
        <v>225</v>
      </c>
      <c r="E19" s="36" t="s">
        <v>1007</v>
      </c>
      <c r="F19" s="34"/>
      <c r="G19" s="37">
        <v>2500</v>
      </c>
      <c r="H19" s="37"/>
      <c r="I19" s="86">
        <f t="shared" ref="I19:I24" si="2">I18+G19</f>
        <v>150195.4899999999</v>
      </c>
      <c r="J19" s="86"/>
      <c r="K19" s="39"/>
      <c r="L19" s="39"/>
      <c r="M19" s="401">
        <f t="shared" si="0"/>
        <v>3698</v>
      </c>
      <c r="N19" s="186" t="s">
        <v>960</v>
      </c>
      <c r="O19" s="34" t="s">
        <v>8</v>
      </c>
      <c r="P19" s="34" t="s">
        <v>904</v>
      </c>
    </row>
    <row r="20" spans="1:16" ht="30">
      <c r="A20" s="34"/>
      <c r="B20" s="35">
        <v>45390</v>
      </c>
      <c r="C20" s="36" t="s">
        <v>431</v>
      </c>
      <c r="D20" s="36" t="s">
        <v>965</v>
      </c>
      <c r="E20" s="36" t="s">
        <v>23</v>
      </c>
      <c r="F20" s="34"/>
      <c r="G20" s="37">
        <v>2500</v>
      </c>
      <c r="H20" s="37"/>
      <c r="I20" s="86">
        <f t="shared" si="2"/>
        <v>152695.4899999999</v>
      </c>
      <c r="J20" s="86"/>
      <c r="K20" s="39"/>
      <c r="L20" s="39"/>
      <c r="M20" s="401">
        <f t="shared" si="0"/>
        <v>3698</v>
      </c>
      <c r="N20" s="186" t="s">
        <v>961</v>
      </c>
      <c r="O20" s="34" t="s">
        <v>8</v>
      </c>
      <c r="P20" s="34" t="s">
        <v>904</v>
      </c>
    </row>
    <row r="21" spans="1:16" ht="60">
      <c r="A21" s="34"/>
      <c r="B21" s="35">
        <v>45390</v>
      </c>
      <c r="C21" s="36" t="s">
        <v>565</v>
      </c>
      <c r="D21" s="36" t="s">
        <v>564</v>
      </c>
      <c r="E21" s="36" t="s">
        <v>1008</v>
      </c>
      <c r="F21" s="34"/>
      <c r="G21" s="37">
        <v>2500</v>
      </c>
      <c r="H21" s="37"/>
      <c r="I21" s="86">
        <f t="shared" si="2"/>
        <v>155195.4899999999</v>
      </c>
      <c r="J21" s="86"/>
      <c r="K21" s="39"/>
      <c r="L21" s="39"/>
      <c r="M21" s="401">
        <f t="shared" si="0"/>
        <v>3698</v>
      </c>
      <c r="N21" s="186" t="s">
        <v>962</v>
      </c>
      <c r="O21" s="34" t="s">
        <v>8</v>
      </c>
      <c r="P21" s="34" t="s">
        <v>904</v>
      </c>
    </row>
    <row r="22" spans="1:16" ht="60">
      <c r="A22" s="34"/>
      <c r="B22" s="35">
        <v>45390</v>
      </c>
      <c r="C22" s="36" t="s">
        <v>740</v>
      </c>
      <c r="D22" s="36" t="s">
        <v>762</v>
      </c>
      <c r="E22" s="36" t="s">
        <v>1008</v>
      </c>
      <c r="F22" s="34"/>
      <c r="G22" s="37">
        <v>2500</v>
      </c>
      <c r="H22" s="37"/>
      <c r="I22" s="86">
        <f t="shared" si="2"/>
        <v>157695.4899999999</v>
      </c>
      <c r="J22" s="86"/>
      <c r="K22" s="39"/>
      <c r="L22" s="39"/>
      <c r="M22" s="401">
        <f t="shared" si="0"/>
        <v>3698</v>
      </c>
      <c r="N22" s="186" t="s">
        <v>963</v>
      </c>
      <c r="O22" s="34" t="s">
        <v>8</v>
      </c>
      <c r="P22" s="34" t="s">
        <v>904</v>
      </c>
    </row>
    <row r="23" spans="1:16" ht="30">
      <c r="A23" s="34"/>
      <c r="B23" s="35">
        <v>45391</v>
      </c>
      <c r="C23" s="36" t="s">
        <v>302</v>
      </c>
      <c r="D23" s="36" t="s">
        <v>965</v>
      </c>
      <c r="E23" s="36" t="s">
        <v>23</v>
      </c>
      <c r="F23" s="34"/>
      <c r="G23" s="37">
        <v>2500</v>
      </c>
      <c r="H23" s="37"/>
      <c r="I23" s="86">
        <f t="shared" si="2"/>
        <v>160195.4899999999</v>
      </c>
      <c r="J23" s="86"/>
      <c r="K23" s="39"/>
      <c r="L23" s="39"/>
      <c r="M23" s="401">
        <f t="shared" si="0"/>
        <v>3698</v>
      </c>
      <c r="N23" s="186" t="s">
        <v>964</v>
      </c>
      <c r="O23" s="34" t="s">
        <v>8</v>
      </c>
      <c r="P23" s="34" t="s">
        <v>904</v>
      </c>
    </row>
    <row r="24" spans="1:16" ht="45">
      <c r="A24" s="34"/>
      <c r="B24" s="35">
        <v>45396</v>
      </c>
      <c r="C24" s="36" t="s">
        <v>135</v>
      </c>
      <c r="D24" s="36" t="s">
        <v>559</v>
      </c>
      <c r="E24" s="36" t="s">
        <v>1010</v>
      </c>
      <c r="F24" s="34"/>
      <c r="G24" s="37">
        <v>2500</v>
      </c>
      <c r="H24" s="37"/>
      <c r="I24" s="86">
        <f t="shared" si="2"/>
        <v>162695.4899999999</v>
      </c>
      <c r="J24" s="86"/>
      <c r="K24" s="39"/>
      <c r="L24" s="39"/>
      <c r="M24" s="401">
        <f t="shared" si="0"/>
        <v>3698</v>
      </c>
      <c r="N24" s="186" t="s">
        <v>969</v>
      </c>
      <c r="O24" s="34" t="s">
        <v>8</v>
      </c>
      <c r="P24" s="34" t="s">
        <v>904</v>
      </c>
    </row>
    <row r="25" spans="1:16" ht="60">
      <c r="A25" s="34"/>
      <c r="B25" s="35">
        <v>45405</v>
      </c>
      <c r="C25" s="36" t="s">
        <v>31</v>
      </c>
      <c r="D25" s="36" t="s">
        <v>972</v>
      </c>
      <c r="E25" s="36" t="s">
        <v>1011</v>
      </c>
      <c r="F25" s="34"/>
      <c r="G25" s="37">
        <v>7500</v>
      </c>
      <c r="H25" s="37"/>
      <c r="I25" s="86">
        <f t="shared" ref="I25:I32" si="3">I24+G25</f>
        <v>170195.4899999999</v>
      </c>
      <c r="J25" s="86"/>
      <c r="K25" s="39"/>
      <c r="L25" s="39"/>
      <c r="M25" s="401">
        <f t="shared" si="0"/>
        <v>3698</v>
      </c>
      <c r="N25" s="186" t="s">
        <v>970</v>
      </c>
      <c r="O25" s="34" t="s">
        <v>8</v>
      </c>
      <c r="P25" s="34" t="s">
        <v>904</v>
      </c>
    </row>
    <row r="26" spans="1:16" ht="45">
      <c r="A26" s="34"/>
      <c r="B26" s="35">
        <v>45406</v>
      </c>
      <c r="C26" s="36" t="s">
        <v>175</v>
      </c>
      <c r="D26" s="36" t="s">
        <v>971</v>
      </c>
      <c r="E26" s="36" t="s">
        <v>29</v>
      </c>
      <c r="F26" s="34"/>
      <c r="G26" s="37">
        <v>2500</v>
      </c>
      <c r="H26" s="37"/>
      <c r="I26" s="86">
        <f t="shared" si="3"/>
        <v>172695.4899999999</v>
      </c>
      <c r="J26" s="86"/>
      <c r="K26" s="39"/>
      <c r="L26" s="39"/>
      <c r="M26" s="401">
        <f t="shared" si="0"/>
        <v>3698</v>
      </c>
      <c r="N26" s="186" t="s">
        <v>973</v>
      </c>
      <c r="O26" s="34" t="s">
        <v>8</v>
      </c>
      <c r="P26" s="34" t="s">
        <v>904</v>
      </c>
    </row>
    <row r="27" spans="1:16" ht="75">
      <c r="A27" s="34"/>
      <c r="B27" s="35">
        <v>45384</v>
      </c>
      <c r="C27" s="36" t="s">
        <v>975</v>
      </c>
      <c r="D27" s="36" t="e">
        <f>D115
                                                                                                                                                                                                                                                                Payment for both Doraiswamy and Sai Subramanian each RS2526</f>
        <v>#NAME?</v>
      </c>
      <c r="E27" s="36" t="s">
        <v>1007</v>
      </c>
      <c r="F27" s="34"/>
      <c r="G27" s="37">
        <v>5000</v>
      </c>
      <c r="H27" s="37"/>
      <c r="I27" s="86">
        <f t="shared" si="3"/>
        <v>177695.4899999999</v>
      </c>
      <c r="J27" s="86"/>
      <c r="K27" s="39"/>
      <c r="L27" s="39"/>
      <c r="M27" s="401">
        <f t="shared" si="0"/>
        <v>3698</v>
      </c>
      <c r="N27" s="186" t="s">
        <v>985</v>
      </c>
      <c r="O27" s="34" t="s">
        <v>8</v>
      </c>
      <c r="P27" s="34" t="s">
        <v>904</v>
      </c>
    </row>
    <row r="28" spans="1:16" ht="60">
      <c r="A28" s="34"/>
      <c r="B28" s="35">
        <v>45411</v>
      </c>
      <c r="C28" s="36" t="s">
        <v>351</v>
      </c>
      <c r="D28" s="36" t="s">
        <v>974</v>
      </c>
      <c r="E28" s="36" t="s">
        <v>1009</v>
      </c>
      <c r="F28" s="34"/>
      <c r="G28" s="37">
        <v>7500</v>
      </c>
      <c r="H28" s="37"/>
      <c r="I28" s="86">
        <f t="shared" si="3"/>
        <v>185195.4899999999</v>
      </c>
      <c r="J28" s="86"/>
      <c r="K28" s="39"/>
      <c r="L28" s="39"/>
      <c r="M28" s="401">
        <f t="shared" si="0"/>
        <v>3698</v>
      </c>
      <c r="N28" s="186" t="s">
        <v>976</v>
      </c>
      <c r="O28" s="34" t="s">
        <v>8</v>
      </c>
      <c r="P28" s="34" t="s">
        <v>904</v>
      </c>
    </row>
    <row r="29" spans="1:16">
      <c r="A29" s="388"/>
      <c r="B29" s="237">
        <v>45413</v>
      </c>
      <c r="C29" s="238" t="s">
        <v>978</v>
      </c>
      <c r="D29" s="238" t="s">
        <v>979</v>
      </c>
      <c r="E29" s="238"/>
      <c r="F29" s="34"/>
      <c r="G29" s="37">
        <v>966</v>
      </c>
      <c r="H29" s="37"/>
      <c r="I29" s="86">
        <f t="shared" si="3"/>
        <v>186161.4899999999</v>
      </c>
      <c r="J29" s="86"/>
      <c r="K29" s="39"/>
      <c r="L29" s="39"/>
      <c r="M29" s="401">
        <f t="shared" si="0"/>
        <v>3698</v>
      </c>
      <c r="N29" s="186" t="s">
        <v>977</v>
      </c>
      <c r="O29" s="34" t="s">
        <v>245</v>
      </c>
      <c r="P29" s="34" t="s">
        <v>904</v>
      </c>
    </row>
    <row r="30" spans="1:16" ht="90">
      <c r="A30" s="34"/>
      <c r="B30" s="35">
        <v>45413</v>
      </c>
      <c r="C30" s="36" t="s">
        <v>982</v>
      </c>
      <c r="D30" s="36" t="s">
        <v>980</v>
      </c>
      <c r="E30" s="36" t="s">
        <v>29</v>
      </c>
      <c r="F30" s="34"/>
      <c r="G30" s="37">
        <v>1500</v>
      </c>
      <c r="H30" s="37"/>
      <c r="I30" s="86">
        <f t="shared" si="3"/>
        <v>187661.4899999999</v>
      </c>
      <c r="J30" s="86"/>
      <c r="K30" s="39"/>
      <c r="L30" s="39"/>
      <c r="M30" s="401">
        <f t="shared" si="0"/>
        <v>3698</v>
      </c>
      <c r="N30" s="186" t="s">
        <v>981</v>
      </c>
      <c r="O30" s="34" t="s">
        <v>8</v>
      </c>
      <c r="P30" s="34" t="s">
        <v>904</v>
      </c>
    </row>
    <row r="31" spans="1:16" ht="90">
      <c r="A31" s="34"/>
      <c r="B31" s="35">
        <v>45414</v>
      </c>
      <c r="C31" s="36" t="s">
        <v>325</v>
      </c>
      <c r="D31" s="36" t="s">
        <v>980</v>
      </c>
      <c r="E31" s="36" t="s">
        <v>29</v>
      </c>
      <c r="F31" s="34"/>
      <c r="G31" s="37">
        <v>1500</v>
      </c>
      <c r="H31" s="37"/>
      <c r="I31" s="86">
        <f t="shared" si="3"/>
        <v>189161.4899999999</v>
      </c>
      <c r="J31" s="86"/>
      <c r="K31" s="39"/>
      <c r="L31" s="39"/>
      <c r="M31" s="401">
        <f t="shared" si="0"/>
        <v>3698</v>
      </c>
      <c r="N31" s="186" t="s">
        <v>983</v>
      </c>
      <c r="O31" s="34" t="s">
        <v>8</v>
      </c>
      <c r="P31" s="34" t="s">
        <v>904</v>
      </c>
    </row>
    <row r="32" spans="1:16" ht="75">
      <c r="A32" s="34"/>
      <c r="B32" s="35">
        <v>45415</v>
      </c>
      <c r="C32" s="36" t="s">
        <v>146</v>
      </c>
      <c r="D32" s="36" t="s">
        <v>552</v>
      </c>
      <c r="E32" s="36" t="s">
        <v>1012</v>
      </c>
      <c r="F32" s="34"/>
      <c r="G32" s="37">
        <v>2500</v>
      </c>
      <c r="H32" s="37"/>
      <c r="I32" s="86">
        <f t="shared" si="3"/>
        <v>191661.4899999999</v>
      </c>
      <c r="J32" s="86"/>
      <c r="K32" s="39"/>
      <c r="L32" s="39"/>
      <c r="M32" s="401">
        <f t="shared" si="0"/>
        <v>3698</v>
      </c>
      <c r="N32" s="186" t="s">
        <v>984</v>
      </c>
      <c r="O32" s="34" t="s">
        <v>8</v>
      </c>
      <c r="P32" s="34" t="s">
        <v>904</v>
      </c>
    </row>
    <row r="33" spans="1:16" ht="60">
      <c r="A33" s="34"/>
      <c r="B33" s="35">
        <v>45416</v>
      </c>
      <c r="C33" s="36" t="s">
        <v>132</v>
      </c>
      <c r="D33" s="36" t="s">
        <v>133</v>
      </c>
      <c r="E33" s="36" t="s">
        <v>1009</v>
      </c>
      <c r="F33" s="34"/>
      <c r="G33" s="37">
        <v>2500</v>
      </c>
      <c r="H33" s="37"/>
      <c r="I33" s="86">
        <f>I32+G33</f>
        <v>194161.4899999999</v>
      </c>
      <c r="J33" s="86"/>
      <c r="K33" s="39"/>
      <c r="L33" s="39"/>
      <c r="M33" s="401">
        <f t="shared" si="0"/>
        <v>3698</v>
      </c>
      <c r="N33" s="186" t="s">
        <v>987</v>
      </c>
      <c r="O33" s="34" t="s">
        <v>8</v>
      </c>
      <c r="P33" s="34" t="s">
        <v>904</v>
      </c>
    </row>
    <row r="34" spans="1:16">
      <c r="A34" s="392"/>
      <c r="B34" s="397">
        <v>45416</v>
      </c>
      <c r="C34" s="392" t="s">
        <v>857</v>
      </c>
      <c r="D34" s="394"/>
      <c r="E34" s="394"/>
      <c r="F34" s="34"/>
      <c r="G34" s="37"/>
      <c r="H34" s="37"/>
      <c r="I34" s="86">
        <f>I33-K34</f>
        <v>194161.24999999991</v>
      </c>
      <c r="J34" s="86"/>
      <c r="K34" s="39">
        <v>0.24</v>
      </c>
      <c r="L34" s="39"/>
      <c r="M34" s="401">
        <f t="shared" si="0"/>
        <v>3698</v>
      </c>
      <c r="N34" s="186" t="s">
        <v>988</v>
      </c>
      <c r="O34" s="34" t="s">
        <v>121</v>
      </c>
      <c r="P34" s="34" t="s">
        <v>876</v>
      </c>
    </row>
    <row r="35" spans="1:16" ht="30">
      <c r="A35" s="395"/>
      <c r="B35" s="396">
        <v>45416</v>
      </c>
      <c r="C35" s="313" t="s">
        <v>989</v>
      </c>
      <c r="D35" s="313" t="s">
        <v>990</v>
      </c>
      <c r="E35" s="313" t="s">
        <v>1011</v>
      </c>
      <c r="F35" s="34"/>
      <c r="G35" s="40">
        <v>3000</v>
      </c>
      <c r="H35" s="37"/>
      <c r="I35" s="86">
        <f>I34+G35</f>
        <v>197161.24999999991</v>
      </c>
      <c r="J35" s="86"/>
      <c r="K35" s="39"/>
      <c r="L35" s="39"/>
      <c r="M35" s="401">
        <f t="shared" si="0"/>
        <v>3698</v>
      </c>
      <c r="N35" s="186" t="s">
        <v>999</v>
      </c>
      <c r="O35" s="34" t="s">
        <v>870</v>
      </c>
      <c r="P35" s="34" t="s">
        <v>904</v>
      </c>
    </row>
    <row r="36" spans="1:16" ht="30">
      <c r="A36" s="34"/>
      <c r="B36" s="391">
        <v>45416</v>
      </c>
      <c r="C36" s="36" t="s">
        <v>36</v>
      </c>
      <c r="D36" s="36" t="s">
        <v>991</v>
      </c>
      <c r="E36" s="36" t="s">
        <v>1011</v>
      </c>
      <c r="F36" s="34"/>
      <c r="G36" s="37">
        <v>2500</v>
      </c>
      <c r="H36" s="37"/>
      <c r="I36" s="86">
        <f>I35+G36</f>
        <v>199661.24999999991</v>
      </c>
      <c r="J36" s="86"/>
      <c r="K36" s="39"/>
      <c r="L36" s="39"/>
      <c r="M36" s="401">
        <f t="shared" si="0"/>
        <v>3698</v>
      </c>
      <c r="N36" s="186" t="s">
        <v>992</v>
      </c>
      <c r="O36" s="34" t="s">
        <v>8</v>
      </c>
      <c r="P36" s="34" t="s">
        <v>904</v>
      </c>
    </row>
    <row r="37" spans="1:16" ht="45">
      <c r="A37" s="34"/>
      <c r="B37" s="391">
        <v>45428</v>
      </c>
      <c r="C37" s="36" t="s">
        <v>997</v>
      </c>
      <c r="D37" s="36" t="s">
        <v>998</v>
      </c>
      <c r="E37" s="36" t="s">
        <v>1007</v>
      </c>
      <c r="F37" s="34"/>
      <c r="G37" s="37">
        <v>1500</v>
      </c>
      <c r="H37" s="37"/>
      <c r="I37" s="86">
        <f>I36+G37</f>
        <v>201161.24999999991</v>
      </c>
      <c r="J37" s="86"/>
      <c r="K37" s="39"/>
      <c r="L37" s="39"/>
      <c r="M37" s="401">
        <f t="shared" si="0"/>
        <v>3698</v>
      </c>
      <c r="N37" s="186" t="s">
        <v>993</v>
      </c>
      <c r="O37" s="34" t="s">
        <v>8</v>
      </c>
      <c r="P37" s="34" t="s">
        <v>904</v>
      </c>
    </row>
    <row r="38" spans="1:16">
      <c r="A38" s="392"/>
      <c r="B38" s="393">
        <v>45429</v>
      </c>
      <c r="C38" s="394" t="s">
        <v>421</v>
      </c>
      <c r="D38" s="394"/>
      <c r="E38" s="394"/>
      <c r="F38" s="34"/>
      <c r="G38" s="37"/>
      <c r="H38" s="37"/>
      <c r="I38" s="86">
        <f>I37-K38</f>
        <v>201161.00999999992</v>
      </c>
      <c r="J38" s="86"/>
      <c r="K38" s="39">
        <v>0.24</v>
      </c>
      <c r="L38" s="39"/>
      <c r="M38" s="401">
        <f t="shared" si="0"/>
        <v>3698</v>
      </c>
      <c r="N38" s="186" t="s">
        <v>995</v>
      </c>
      <c r="O38" s="34" t="s">
        <v>121</v>
      </c>
      <c r="P38" s="34" t="s">
        <v>876</v>
      </c>
    </row>
    <row r="39" spans="1:16" ht="75">
      <c r="A39" s="34"/>
      <c r="B39" s="391">
        <v>45434</v>
      </c>
      <c r="C39" s="36" t="s">
        <v>994</v>
      </c>
      <c r="D39" s="36" t="s">
        <v>1000</v>
      </c>
      <c r="E39" s="36" t="s">
        <v>29</v>
      </c>
      <c r="F39" s="34"/>
      <c r="G39" s="37">
        <v>3000</v>
      </c>
      <c r="H39" s="37"/>
      <c r="I39" s="86">
        <f>I38+G39</f>
        <v>204161.00999999992</v>
      </c>
      <c r="J39" s="86"/>
      <c r="K39" s="39"/>
      <c r="L39" s="39"/>
      <c r="M39" s="401">
        <f t="shared" si="0"/>
        <v>3698</v>
      </c>
      <c r="N39" s="186" t="s">
        <v>996</v>
      </c>
      <c r="O39" s="34" t="s">
        <v>8</v>
      </c>
      <c r="P39" s="34" t="s">
        <v>904</v>
      </c>
    </row>
    <row r="40" spans="1:16">
      <c r="A40" s="392"/>
      <c r="B40" s="393">
        <v>45442</v>
      </c>
      <c r="C40" s="394" t="s">
        <v>421</v>
      </c>
      <c r="D40" s="394"/>
      <c r="E40" s="394"/>
      <c r="F40" s="34"/>
      <c r="G40" s="37"/>
      <c r="H40" s="37"/>
      <c r="I40" s="86">
        <f>I39-K40</f>
        <v>204160.76999999993</v>
      </c>
      <c r="J40" s="86"/>
      <c r="K40" s="39">
        <v>0.24</v>
      </c>
      <c r="L40" s="39"/>
      <c r="M40" s="401">
        <f t="shared" si="0"/>
        <v>3698</v>
      </c>
      <c r="N40" s="186" t="s">
        <v>1001</v>
      </c>
      <c r="O40" s="34" t="s">
        <v>121</v>
      </c>
      <c r="P40" s="34" t="s">
        <v>876</v>
      </c>
    </row>
    <row r="41" spans="1:16" ht="30">
      <c r="A41" s="389"/>
      <c r="B41" s="239">
        <v>45462</v>
      </c>
      <c r="C41" s="219" t="s">
        <v>106</v>
      </c>
      <c r="D41" s="219" t="s">
        <v>1003</v>
      </c>
      <c r="E41" s="219"/>
      <c r="F41" s="34"/>
      <c r="G41" s="37"/>
      <c r="H41" s="37"/>
      <c r="I41" s="86">
        <f>I40-K41</f>
        <v>198732.76999999993</v>
      </c>
      <c r="J41" s="86"/>
      <c r="K41" s="39">
        <v>5428</v>
      </c>
      <c r="L41" s="39"/>
      <c r="M41" s="401">
        <f t="shared" si="0"/>
        <v>3698</v>
      </c>
      <c r="N41" s="186" t="s">
        <v>1002</v>
      </c>
      <c r="O41" s="34" t="s">
        <v>106</v>
      </c>
      <c r="P41" s="34" t="s">
        <v>876</v>
      </c>
    </row>
    <row r="42" spans="1:16">
      <c r="A42" s="392"/>
      <c r="B42" s="393">
        <v>45462</v>
      </c>
      <c r="C42" s="394" t="s">
        <v>121</v>
      </c>
      <c r="D42" s="394" t="s">
        <v>949</v>
      </c>
      <c r="E42" s="394"/>
      <c r="F42" s="34"/>
      <c r="G42" s="37"/>
      <c r="H42" s="37"/>
      <c r="I42" s="86">
        <f>I41-K42</f>
        <v>198726.86999999994</v>
      </c>
      <c r="J42" s="86"/>
      <c r="K42" s="39">
        <v>5.9</v>
      </c>
      <c r="L42" s="39"/>
      <c r="M42" s="401">
        <f t="shared" si="0"/>
        <v>3698</v>
      </c>
      <c r="N42" s="186"/>
      <c r="O42" s="34" t="s">
        <v>121</v>
      </c>
      <c r="P42" s="34" t="s">
        <v>876</v>
      </c>
    </row>
    <row r="43" spans="1:16">
      <c r="A43" s="34"/>
      <c r="B43" s="391">
        <v>45471</v>
      </c>
      <c r="C43" s="36" t="s">
        <v>121</v>
      </c>
      <c r="D43" s="36" t="s">
        <v>639</v>
      </c>
      <c r="E43" s="36"/>
      <c r="F43" s="34"/>
      <c r="G43" s="37"/>
      <c r="H43" s="37"/>
      <c r="I43" s="86">
        <f>I42-K43</f>
        <v>198726.39999999994</v>
      </c>
      <c r="J43" s="86"/>
      <c r="K43" s="39">
        <v>0.47</v>
      </c>
      <c r="L43" s="39"/>
      <c r="M43" s="401">
        <f t="shared" si="0"/>
        <v>3698</v>
      </c>
      <c r="N43" s="186" t="s">
        <v>1004</v>
      </c>
      <c r="O43" s="34" t="s">
        <v>121</v>
      </c>
      <c r="P43" s="34" t="s">
        <v>876</v>
      </c>
    </row>
    <row r="44" spans="1:16" ht="30">
      <c r="A44" s="34"/>
      <c r="B44" s="391">
        <v>45478</v>
      </c>
      <c r="C44" s="36" t="s">
        <v>178</v>
      </c>
      <c r="D44" s="36" t="s">
        <v>29</v>
      </c>
      <c r="E44" s="36" t="s">
        <v>29</v>
      </c>
      <c r="F44" s="34"/>
      <c r="G44" s="37">
        <v>10000</v>
      </c>
      <c r="H44" s="37"/>
      <c r="I44" s="86">
        <f>I43+G44</f>
        <v>208726.39999999994</v>
      </c>
      <c r="J44" s="86"/>
      <c r="K44" s="39"/>
      <c r="L44" s="39"/>
      <c r="M44" s="401">
        <f t="shared" si="0"/>
        <v>3698</v>
      </c>
      <c r="N44" s="186" t="s">
        <v>1005</v>
      </c>
      <c r="O44" s="34" t="s">
        <v>8</v>
      </c>
      <c r="P44" s="34" t="s">
        <v>904</v>
      </c>
    </row>
    <row r="45" spans="1:16" ht="90">
      <c r="A45" s="34"/>
      <c r="B45" s="391">
        <v>45489</v>
      </c>
      <c r="C45" s="36" t="s">
        <v>335</v>
      </c>
      <c r="D45" s="36" t="s">
        <v>1048</v>
      </c>
      <c r="E45" s="36" t="s">
        <v>29</v>
      </c>
      <c r="F45" s="34"/>
      <c r="G45" s="37">
        <v>10000</v>
      </c>
      <c r="H45" s="37"/>
      <c r="I45" s="86">
        <f>I44+G45</f>
        <v>218726.39999999994</v>
      </c>
      <c r="J45" s="86"/>
      <c r="K45" s="39"/>
      <c r="L45" s="39"/>
      <c r="M45" s="401">
        <f t="shared" si="0"/>
        <v>3698</v>
      </c>
      <c r="N45" s="186" t="s">
        <v>1014</v>
      </c>
      <c r="O45" s="34" t="s">
        <v>8</v>
      </c>
      <c r="P45" s="34" t="s">
        <v>904</v>
      </c>
    </row>
    <row r="46" spans="1:16" ht="30">
      <c r="A46" s="34"/>
      <c r="B46" s="391">
        <v>45491</v>
      </c>
      <c r="C46" s="36" t="s">
        <v>1028</v>
      </c>
      <c r="D46" s="36" t="s">
        <v>706</v>
      </c>
      <c r="E46" s="36" t="s">
        <v>1012</v>
      </c>
      <c r="F46" s="34"/>
      <c r="G46" s="37">
        <v>2500</v>
      </c>
      <c r="H46" s="37"/>
      <c r="I46" s="86">
        <f>I45+G46</f>
        <v>221226.39999999994</v>
      </c>
      <c r="J46" s="86"/>
      <c r="K46" s="39"/>
      <c r="L46" s="39"/>
      <c r="M46" s="401">
        <f t="shared" si="0"/>
        <v>3698</v>
      </c>
      <c r="N46" s="186" t="s">
        <v>1015</v>
      </c>
      <c r="O46" s="34" t="s">
        <v>8</v>
      </c>
      <c r="P46" s="34" t="s">
        <v>904</v>
      </c>
    </row>
    <row r="47" spans="1:16" ht="30">
      <c r="A47" s="389"/>
      <c r="B47" s="405">
        <v>45492</v>
      </c>
      <c r="C47" s="219" t="s">
        <v>106</v>
      </c>
      <c r="D47" s="219" t="s">
        <v>106</v>
      </c>
      <c r="E47" s="219"/>
      <c r="F47" s="34"/>
      <c r="G47" s="37"/>
      <c r="H47" s="37"/>
      <c r="I47" s="86">
        <f>I46-K47</f>
        <v>155736.39999999994</v>
      </c>
      <c r="J47" s="86"/>
      <c r="K47" s="39">
        <v>65490</v>
      </c>
      <c r="L47" s="39"/>
      <c r="M47" s="401">
        <f t="shared" si="0"/>
        <v>3698</v>
      </c>
      <c r="N47" s="186" t="s">
        <v>1016</v>
      </c>
      <c r="O47" s="34" t="s">
        <v>106</v>
      </c>
      <c r="P47" s="34" t="s">
        <v>876</v>
      </c>
    </row>
    <row r="48" spans="1:16">
      <c r="A48" s="402"/>
      <c r="B48" s="403">
        <v>45492</v>
      </c>
      <c r="C48" s="404" t="s">
        <v>121</v>
      </c>
      <c r="D48" s="404"/>
      <c r="E48" s="404"/>
      <c r="F48" s="34"/>
      <c r="G48" s="37"/>
      <c r="H48" s="37"/>
      <c r="I48" s="86">
        <f>I47-K48</f>
        <v>155727.54999999993</v>
      </c>
      <c r="J48" s="86"/>
      <c r="K48" s="39">
        <v>8.85</v>
      </c>
      <c r="L48" s="39"/>
      <c r="M48" s="401">
        <f t="shared" si="0"/>
        <v>3698</v>
      </c>
      <c r="N48" s="186" t="s">
        <v>1017</v>
      </c>
      <c r="O48" s="34" t="s">
        <v>121</v>
      </c>
      <c r="P48" s="34" t="s">
        <v>876</v>
      </c>
    </row>
    <row r="49" spans="1:16">
      <c r="A49" s="388"/>
      <c r="B49" s="406">
        <v>45506</v>
      </c>
      <c r="C49" s="238" t="s">
        <v>245</v>
      </c>
      <c r="D49" s="238" t="s">
        <v>979</v>
      </c>
      <c r="E49" s="238"/>
      <c r="F49" s="34"/>
      <c r="G49" s="37">
        <v>1356</v>
      </c>
      <c r="H49" s="37"/>
      <c r="I49" s="86">
        <f t="shared" ref="I49:I55" si="4">I48+G49</f>
        <v>157083.54999999993</v>
      </c>
      <c r="J49" s="86"/>
      <c r="K49" s="39"/>
      <c r="L49" s="39"/>
      <c r="M49" s="401">
        <f t="shared" si="0"/>
        <v>3698</v>
      </c>
      <c r="N49" s="186"/>
      <c r="O49" s="34" t="s">
        <v>245</v>
      </c>
      <c r="P49" s="34" t="s">
        <v>904</v>
      </c>
    </row>
    <row r="50" spans="1:16" ht="30">
      <c r="A50" s="34"/>
      <c r="B50" s="391">
        <v>45531</v>
      </c>
      <c r="C50" s="36" t="s">
        <v>1018</v>
      </c>
      <c r="D50" s="36" t="s">
        <v>788</v>
      </c>
      <c r="E50" s="36" t="s">
        <v>37</v>
      </c>
      <c r="F50" s="34"/>
      <c r="G50" s="37">
        <v>2500</v>
      </c>
      <c r="H50" s="37"/>
      <c r="I50" s="86">
        <f t="shared" si="4"/>
        <v>159583.54999999993</v>
      </c>
      <c r="J50" s="86"/>
      <c r="K50" s="39"/>
      <c r="L50" s="39"/>
      <c r="M50" s="401">
        <f t="shared" si="0"/>
        <v>3698</v>
      </c>
      <c r="N50" s="186" t="s">
        <v>1019</v>
      </c>
      <c r="O50" s="34" t="s">
        <v>8</v>
      </c>
      <c r="P50" s="34" t="s">
        <v>904</v>
      </c>
    </row>
    <row r="51" spans="1:16" ht="30">
      <c r="A51" s="34"/>
      <c r="B51" s="391">
        <v>45532</v>
      </c>
      <c r="C51" s="36" t="s">
        <v>586</v>
      </c>
      <c r="D51" s="36" t="s">
        <v>1050</v>
      </c>
      <c r="E51" s="36" t="s">
        <v>23</v>
      </c>
      <c r="F51" s="34"/>
      <c r="G51" s="37">
        <v>2500</v>
      </c>
      <c r="H51" s="37"/>
      <c r="I51" s="86">
        <f t="shared" si="4"/>
        <v>162083.54999999993</v>
      </c>
      <c r="J51" s="86"/>
      <c r="K51" s="39"/>
      <c r="L51" s="39"/>
      <c r="M51" s="401">
        <f t="shared" si="0"/>
        <v>3698</v>
      </c>
      <c r="N51" s="186" t="s">
        <v>1049</v>
      </c>
      <c r="O51" s="34" t="s">
        <v>8</v>
      </c>
      <c r="P51" s="34" t="s">
        <v>904</v>
      </c>
    </row>
    <row r="52" spans="1:16" ht="90">
      <c r="A52" s="34"/>
      <c r="B52" s="391">
        <v>45532</v>
      </c>
      <c r="C52" s="36" t="s">
        <v>1021</v>
      </c>
      <c r="D52" s="36" t="s">
        <v>1022</v>
      </c>
      <c r="E52" s="36" t="s">
        <v>1007</v>
      </c>
      <c r="F52" s="34"/>
      <c r="G52" s="37">
        <v>2500</v>
      </c>
      <c r="H52" s="37"/>
      <c r="I52" s="86">
        <f>I51+G52</f>
        <v>164583.54999999993</v>
      </c>
      <c r="J52" s="86"/>
      <c r="K52" s="39"/>
      <c r="L52" s="39"/>
      <c r="M52" s="401">
        <f t="shared" si="0"/>
        <v>3698</v>
      </c>
      <c r="N52" s="186" t="s">
        <v>1020</v>
      </c>
      <c r="O52" s="34" t="s">
        <v>8</v>
      </c>
      <c r="P52" s="34" t="s">
        <v>904</v>
      </c>
    </row>
    <row r="53" spans="1:16" ht="30">
      <c r="A53" s="34"/>
      <c r="B53" s="391">
        <v>45534</v>
      </c>
      <c r="C53" s="36" t="s">
        <v>697</v>
      </c>
      <c r="D53" s="36" t="s">
        <v>1024</v>
      </c>
      <c r="E53" s="36" t="s">
        <v>1009</v>
      </c>
      <c r="F53" s="34"/>
      <c r="G53" s="37">
        <v>10000</v>
      </c>
      <c r="H53" s="37"/>
      <c r="I53" s="86">
        <f t="shared" si="4"/>
        <v>174583.54999999993</v>
      </c>
      <c r="J53" s="86"/>
      <c r="K53" s="39"/>
      <c r="L53" s="39"/>
      <c r="M53" s="401">
        <f t="shared" si="0"/>
        <v>3698</v>
      </c>
      <c r="N53" s="186" t="s">
        <v>1025</v>
      </c>
      <c r="O53" s="34" t="s">
        <v>8</v>
      </c>
      <c r="P53" s="34" t="s">
        <v>904</v>
      </c>
    </row>
    <row r="54" spans="1:16" ht="60">
      <c r="A54" s="34"/>
      <c r="B54" s="391">
        <v>45534</v>
      </c>
      <c r="C54" s="36" t="s">
        <v>671</v>
      </c>
      <c r="D54" s="36" t="s">
        <v>672</v>
      </c>
      <c r="E54" s="36" t="s">
        <v>1012</v>
      </c>
      <c r="F54" s="34"/>
      <c r="G54" s="37">
        <v>7500</v>
      </c>
      <c r="H54" s="37"/>
      <c r="I54" s="86">
        <f t="shared" si="4"/>
        <v>182083.54999999993</v>
      </c>
      <c r="J54" s="86"/>
      <c r="K54" s="39"/>
      <c r="L54" s="39"/>
      <c r="M54" s="401">
        <f t="shared" si="0"/>
        <v>3698</v>
      </c>
      <c r="N54" s="186" t="s">
        <v>1023</v>
      </c>
      <c r="O54" s="34" t="s">
        <v>8</v>
      </c>
      <c r="P54" s="34" t="s">
        <v>904</v>
      </c>
    </row>
    <row r="55" spans="1:16" ht="90">
      <c r="A55" s="34"/>
      <c r="B55" s="391">
        <v>45535</v>
      </c>
      <c r="C55" s="36" t="s">
        <v>1026</v>
      </c>
      <c r="D55" s="36" t="s">
        <v>37</v>
      </c>
      <c r="E55" s="36" t="s">
        <v>1011</v>
      </c>
      <c r="F55" s="34"/>
      <c r="G55" s="37">
        <v>3000</v>
      </c>
      <c r="H55" s="37"/>
      <c r="I55" s="86">
        <f t="shared" si="4"/>
        <v>185083.54999999993</v>
      </c>
      <c r="J55" s="86"/>
      <c r="K55" s="39"/>
      <c r="L55" s="39"/>
      <c r="M55" s="401">
        <f t="shared" si="0"/>
        <v>3698</v>
      </c>
      <c r="N55" s="186" t="s">
        <v>1027</v>
      </c>
      <c r="O55" s="34" t="s">
        <v>8</v>
      </c>
      <c r="P55" s="34" t="s">
        <v>904</v>
      </c>
    </row>
    <row r="56" spans="1:16" ht="60">
      <c r="A56" s="34"/>
      <c r="B56" s="391">
        <v>45535</v>
      </c>
      <c r="C56" s="36" t="s">
        <v>103</v>
      </c>
      <c r="D56" s="36" t="s">
        <v>1030</v>
      </c>
      <c r="E56" s="36" t="s">
        <v>1007</v>
      </c>
      <c r="F56" s="34"/>
      <c r="G56" s="37">
        <v>2500</v>
      </c>
      <c r="H56" s="37"/>
      <c r="I56" s="86">
        <f t="shared" ref="I56:I84" si="5">I55+G56</f>
        <v>187583.54999999993</v>
      </c>
      <c r="J56" s="86"/>
      <c r="K56" s="39"/>
      <c r="L56" s="39"/>
      <c r="M56" s="401">
        <f t="shared" si="0"/>
        <v>3698</v>
      </c>
      <c r="N56" s="186" t="s">
        <v>1029</v>
      </c>
      <c r="O56" s="34" t="s">
        <v>8</v>
      </c>
      <c r="P56" s="34" t="s">
        <v>904</v>
      </c>
    </row>
    <row r="57" spans="1:16" ht="75">
      <c r="A57" s="34"/>
      <c r="B57" s="391">
        <v>45536</v>
      </c>
      <c r="C57" s="36" t="s">
        <v>1032</v>
      </c>
      <c r="D57" s="36" t="s">
        <v>1033</v>
      </c>
      <c r="E57" s="36" t="s">
        <v>23</v>
      </c>
      <c r="F57" s="34"/>
      <c r="G57" s="37">
        <v>2500</v>
      </c>
      <c r="H57" s="37"/>
      <c r="I57" s="86">
        <f t="shared" si="5"/>
        <v>190083.54999999993</v>
      </c>
      <c r="J57" s="86"/>
      <c r="K57" s="39"/>
      <c r="L57" s="39"/>
      <c r="M57" s="401">
        <f t="shared" si="0"/>
        <v>3698</v>
      </c>
      <c r="N57" s="186" t="s">
        <v>1031</v>
      </c>
      <c r="O57" s="34" t="s">
        <v>8</v>
      </c>
      <c r="P57" s="34" t="s">
        <v>904</v>
      </c>
    </row>
    <row r="58" spans="1:16" ht="75">
      <c r="A58" s="34"/>
      <c r="B58" s="391">
        <v>45536</v>
      </c>
      <c r="C58" s="36" t="s">
        <v>457</v>
      </c>
      <c r="D58" s="36" t="s">
        <v>1034</v>
      </c>
      <c r="E58" s="36" t="s">
        <v>1011</v>
      </c>
      <c r="F58" s="34"/>
      <c r="G58" s="37">
        <v>5000</v>
      </c>
      <c r="H58" s="37"/>
      <c r="I58" s="86">
        <f t="shared" si="5"/>
        <v>195083.54999999993</v>
      </c>
      <c r="J58" s="86"/>
      <c r="K58" s="39"/>
      <c r="L58" s="39"/>
      <c r="M58" s="401">
        <f t="shared" si="0"/>
        <v>3698</v>
      </c>
      <c r="N58" s="186" t="s">
        <v>1035</v>
      </c>
      <c r="O58" s="34"/>
      <c r="P58" s="34"/>
    </row>
    <row r="59" spans="1:16" ht="75">
      <c r="A59" s="388"/>
      <c r="B59" s="391">
        <v>45536</v>
      </c>
      <c r="C59" s="36" t="s">
        <v>15</v>
      </c>
      <c r="D59" s="36" t="s">
        <v>1067</v>
      </c>
      <c r="E59" s="36" t="s">
        <v>29</v>
      </c>
      <c r="F59" s="34"/>
      <c r="G59" s="37">
        <v>2512</v>
      </c>
      <c r="H59" s="37"/>
      <c r="I59" s="86">
        <f t="shared" si="5"/>
        <v>197595.54999999993</v>
      </c>
      <c r="J59" s="86"/>
      <c r="K59" s="39"/>
      <c r="L59" s="39"/>
      <c r="M59" s="401">
        <f t="shared" si="0"/>
        <v>3698</v>
      </c>
      <c r="N59" s="186" t="s">
        <v>1036</v>
      </c>
      <c r="O59" s="34" t="s">
        <v>8</v>
      </c>
      <c r="P59" s="34" t="s">
        <v>904</v>
      </c>
    </row>
    <row r="60" spans="1:16" ht="90">
      <c r="A60" s="34"/>
      <c r="B60" s="391">
        <v>45536</v>
      </c>
      <c r="C60" s="36" t="s">
        <v>312</v>
      </c>
      <c r="D60" s="36" t="s">
        <v>37</v>
      </c>
      <c r="E60" s="36" t="s">
        <v>1011</v>
      </c>
      <c r="F60" s="34"/>
      <c r="G60" s="37">
        <v>2500</v>
      </c>
      <c r="H60" s="37"/>
      <c r="I60" s="86">
        <f t="shared" si="5"/>
        <v>200095.54999999993</v>
      </c>
      <c r="J60" s="86"/>
      <c r="K60" s="39"/>
      <c r="L60" s="39"/>
      <c r="M60" s="401">
        <f t="shared" si="0"/>
        <v>3698</v>
      </c>
      <c r="N60" s="186" t="s">
        <v>1037</v>
      </c>
      <c r="O60" s="34" t="s">
        <v>8</v>
      </c>
      <c r="P60" s="34" t="s">
        <v>904</v>
      </c>
    </row>
    <row r="61" spans="1:16" ht="75">
      <c r="A61" s="34"/>
      <c r="B61" s="391">
        <v>45536</v>
      </c>
      <c r="C61" s="36" t="s">
        <v>1039</v>
      </c>
      <c r="D61" s="36" t="s">
        <v>435</v>
      </c>
      <c r="E61" s="36" t="s">
        <v>1007</v>
      </c>
      <c r="F61" s="34"/>
      <c r="G61" s="37">
        <v>1500</v>
      </c>
      <c r="H61" s="37"/>
      <c r="I61" s="86">
        <f t="shared" si="5"/>
        <v>201595.54999999993</v>
      </c>
      <c r="J61" s="86"/>
      <c r="K61" s="39"/>
      <c r="L61" s="39"/>
      <c r="M61" s="401">
        <f t="shared" si="0"/>
        <v>3698</v>
      </c>
      <c r="N61" s="186" t="s">
        <v>1038</v>
      </c>
      <c r="O61" s="34" t="s">
        <v>8</v>
      </c>
      <c r="P61" s="34" t="s">
        <v>904</v>
      </c>
    </row>
    <row r="62" spans="1:16" ht="75">
      <c r="A62" s="34"/>
      <c r="B62" s="391">
        <v>45541</v>
      </c>
      <c r="C62" s="36" t="s">
        <v>631</v>
      </c>
      <c r="D62" s="36" t="s">
        <v>37</v>
      </c>
      <c r="E62" s="36" t="s">
        <v>1011</v>
      </c>
      <c r="F62" s="34"/>
      <c r="G62" s="37">
        <v>2500</v>
      </c>
      <c r="H62" s="37"/>
      <c r="I62" s="86">
        <f t="shared" si="5"/>
        <v>204095.54999999993</v>
      </c>
      <c r="J62" s="86"/>
      <c r="K62" s="39"/>
      <c r="L62" s="39"/>
      <c r="M62" s="401">
        <f t="shared" si="0"/>
        <v>3698</v>
      </c>
      <c r="N62" s="186" t="s">
        <v>1040</v>
      </c>
      <c r="O62" s="34" t="s">
        <v>8</v>
      </c>
      <c r="P62" s="34" t="s">
        <v>904</v>
      </c>
    </row>
    <row r="63" spans="1:16" ht="45">
      <c r="A63" s="34"/>
      <c r="B63" s="391">
        <v>45541</v>
      </c>
      <c r="C63" s="36" t="s">
        <v>1042</v>
      </c>
      <c r="D63" s="36" t="s">
        <v>710</v>
      </c>
      <c r="E63" s="36" t="s">
        <v>29</v>
      </c>
      <c r="F63" s="34"/>
      <c r="G63" s="37">
        <v>15000</v>
      </c>
      <c r="H63" s="37"/>
      <c r="I63" s="86">
        <f t="shared" si="5"/>
        <v>219095.54999999993</v>
      </c>
      <c r="J63" s="86"/>
      <c r="K63" s="39"/>
      <c r="L63" s="39"/>
      <c r="M63" s="401">
        <f t="shared" si="0"/>
        <v>3698</v>
      </c>
      <c r="N63" s="186" t="s">
        <v>1041</v>
      </c>
      <c r="O63" s="34" t="s">
        <v>8</v>
      </c>
      <c r="P63" s="34" t="s">
        <v>904</v>
      </c>
    </row>
    <row r="64" spans="1:16" ht="90">
      <c r="A64" s="34"/>
      <c r="B64" s="391">
        <v>45541</v>
      </c>
      <c r="C64" s="36" t="s">
        <v>1044</v>
      </c>
      <c r="D64" s="36" t="s">
        <v>1045</v>
      </c>
      <c r="E64" s="36" t="s">
        <v>29</v>
      </c>
      <c r="F64" s="34"/>
      <c r="G64" s="37">
        <v>2500</v>
      </c>
      <c r="H64" s="37"/>
      <c r="I64" s="86">
        <f t="shared" si="5"/>
        <v>221595.54999999993</v>
      </c>
      <c r="J64" s="86"/>
      <c r="K64" s="39"/>
      <c r="L64" s="39"/>
      <c r="M64" s="401">
        <f t="shared" si="0"/>
        <v>3698</v>
      </c>
      <c r="N64" s="186" t="s">
        <v>1043</v>
      </c>
      <c r="O64" s="34" t="s">
        <v>8</v>
      </c>
      <c r="P64" s="34" t="s">
        <v>904</v>
      </c>
    </row>
    <row r="65" spans="1:16" ht="60">
      <c r="A65" s="34"/>
      <c r="B65" s="391">
        <v>45541</v>
      </c>
      <c r="C65" s="36" t="s">
        <v>81</v>
      </c>
      <c r="D65" s="36" t="s">
        <v>1046</v>
      </c>
      <c r="E65" s="36" t="s">
        <v>1010</v>
      </c>
      <c r="F65" s="34"/>
      <c r="G65" s="37">
        <v>7500</v>
      </c>
      <c r="H65" s="37"/>
      <c r="I65" s="86">
        <f t="shared" si="5"/>
        <v>229095.54999999993</v>
      </c>
      <c r="J65" s="86"/>
      <c r="K65" s="39"/>
      <c r="L65" s="39"/>
      <c r="M65" s="401">
        <f t="shared" si="0"/>
        <v>3698</v>
      </c>
      <c r="N65" s="186" t="s">
        <v>1047</v>
      </c>
      <c r="O65" s="34" t="s">
        <v>8</v>
      </c>
      <c r="P65" s="34" t="s">
        <v>904</v>
      </c>
    </row>
    <row r="66" spans="1:16" ht="60">
      <c r="A66" s="34"/>
      <c r="B66" s="391">
        <v>45543</v>
      </c>
      <c r="C66" s="36" t="s">
        <v>63</v>
      </c>
      <c r="D66" s="36" t="s">
        <v>300</v>
      </c>
      <c r="E66" s="36" t="s">
        <v>1011</v>
      </c>
      <c r="F66" s="34"/>
      <c r="G66" s="37">
        <v>2500</v>
      </c>
      <c r="H66" s="37"/>
      <c r="I66" s="86">
        <f t="shared" si="5"/>
        <v>231595.54999999993</v>
      </c>
      <c r="J66" s="86"/>
      <c r="K66" s="39"/>
      <c r="L66" s="39"/>
      <c r="M66" s="401">
        <f t="shared" si="0"/>
        <v>3698</v>
      </c>
      <c r="N66" s="186" t="s">
        <v>1051</v>
      </c>
      <c r="O66" s="34" t="s">
        <v>8</v>
      </c>
      <c r="P66" s="34" t="s">
        <v>904</v>
      </c>
    </row>
    <row r="67" spans="1:16" ht="75">
      <c r="A67" s="34"/>
      <c r="B67" s="391">
        <v>45544</v>
      </c>
      <c r="C67" s="36" t="s">
        <v>852</v>
      </c>
      <c r="D67" s="36" t="s">
        <v>850</v>
      </c>
      <c r="E67" s="36" t="s">
        <v>29</v>
      </c>
      <c r="F67" s="34"/>
      <c r="G67" s="37">
        <v>2500</v>
      </c>
      <c r="H67" s="37"/>
      <c r="I67" s="86">
        <f t="shared" si="5"/>
        <v>234095.54999999993</v>
      </c>
      <c r="J67" s="86"/>
      <c r="K67" s="39"/>
      <c r="L67" s="39"/>
      <c r="M67" s="401">
        <f t="shared" si="0"/>
        <v>3698</v>
      </c>
      <c r="N67" s="186" t="s">
        <v>1052</v>
      </c>
      <c r="O67" s="34" t="s">
        <v>8</v>
      </c>
      <c r="P67" s="34" t="s">
        <v>904</v>
      </c>
    </row>
    <row r="68" spans="1:16" ht="41.25" customHeight="1">
      <c r="A68" s="34"/>
      <c r="B68" s="391">
        <v>45546</v>
      </c>
      <c r="C68" s="36" t="s">
        <v>1054</v>
      </c>
      <c r="D68" s="36" t="s">
        <v>1055</v>
      </c>
      <c r="E68" s="36" t="s">
        <v>1011</v>
      </c>
      <c r="F68" s="34"/>
      <c r="G68" s="37">
        <v>7500</v>
      </c>
      <c r="H68" s="37"/>
      <c r="I68" s="86">
        <f t="shared" si="5"/>
        <v>241595.54999999993</v>
      </c>
      <c r="J68" s="86"/>
      <c r="K68" s="39"/>
      <c r="L68" s="39"/>
      <c r="M68" s="401">
        <f t="shared" si="0"/>
        <v>3698</v>
      </c>
      <c r="N68" s="186" t="s">
        <v>1056</v>
      </c>
      <c r="O68" s="34" t="s">
        <v>8</v>
      </c>
      <c r="P68" s="34" t="s">
        <v>904</v>
      </c>
    </row>
    <row r="69" spans="1:16" ht="30">
      <c r="A69" s="34"/>
      <c r="B69" s="391">
        <v>45547</v>
      </c>
      <c r="C69" s="36" t="s">
        <v>784</v>
      </c>
      <c r="D69" s="36" t="s">
        <v>1058</v>
      </c>
      <c r="E69" s="36" t="s">
        <v>1010</v>
      </c>
      <c r="F69" s="34"/>
      <c r="G69" s="37">
        <v>2500</v>
      </c>
      <c r="H69" s="37"/>
      <c r="I69" s="86">
        <f t="shared" si="5"/>
        <v>244095.54999999993</v>
      </c>
      <c r="J69" s="86"/>
      <c r="K69" s="39"/>
      <c r="L69" s="39"/>
      <c r="M69" s="401">
        <f t="shared" si="0"/>
        <v>3698</v>
      </c>
      <c r="N69" s="186" t="s">
        <v>1057</v>
      </c>
      <c r="O69" s="34" t="s">
        <v>8</v>
      </c>
      <c r="P69" s="34" t="s">
        <v>904</v>
      </c>
    </row>
    <row r="70" spans="1:16" ht="45">
      <c r="A70" s="34"/>
      <c r="B70" s="391">
        <v>45548</v>
      </c>
      <c r="C70" s="36" t="s">
        <v>1060</v>
      </c>
      <c r="D70" s="36" t="s">
        <v>1061</v>
      </c>
      <c r="E70" s="36" t="s">
        <v>1062</v>
      </c>
      <c r="F70" s="34"/>
      <c r="G70" s="37">
        <v>2500</v>
      </c>
      <c r="H70" s="37"/>
      <c r="I70" s="86">
        <f t="shared" si="5"/>
        <v>246595.54999999993</v>
      </c>
      <c r="J70" s="86"/>
      <c r="K70" s="39"/>
      <c r="L70" s="39"/>
      <c r="M70" s="401">
        <f t="shared" si="0"/>
        <v>3698</v>
      </c>
      <c r="N70" s="186" t="s">
        <v>1059</v>
      </c>
      <c r="O70" s="34" t="s">
        <v>8</v>
      </c>
      <c r="P70" s="34" t="s">
        <v>904</v>
      </c>
    </row>
    <row r="71" spans="1:16" ht="30">
      <c r="A71" s="34"/>
      <c r="B71" s="391">
        <v>45548</v>
      </c>
      <c r="C71" s="36" t="s">
        <v>714</v>
      </c>
      <c r="D71" s="36" t="s">
        <v>1064</v>
      </c>
      <c r="E71" s="36" t="s">
        <v>1010</v>
      </c>
      <c r="F71" s="34"/>
      <c r="G71" s="37">
        <v>2500</v>
      </c>
      <c r="H71" s="37"/>
      <c r="I71" s="86">
        <f t="shared" si="5"/>
        <v>249095.54999999993</v>
      </c>
      <c r="J71" s="86"/>
      <c r="K71" s="39"/>
      <c r="L71" s="39"/>
      <c r="M71" s="401">
        <f t="shared" si="0"/>
        <v>3698</v>
      </c>
      <c r="N71" s="186" t="s">
        <v>1063</v>
      </c>
      <c r="O71" s="34" t="s">
        <v>8</v>
      </c>
      <c r="P71" s="34" t="s">
        <v>904</v>
      </c>
    </row>
    <row r="72" spans="1:16">
      <c r="A72" s="408"/>
      <c r="B72" s="408">
        <v>45548</v>
      </c>
      <c r="C72" s="408" t="s">
        <v>1066</v>
      </c>
      <c r="D72" s="408"/>
      <c r="E72" s="408"/>
      <c r="F72" s="34"/>
      <c r="G72" s="37"/>
      <c r="H72" s="37"/>
      <c r="I72" s="86">
        <f t="shared" si="5"/>
        <v>249095.54999999993</v>
      </c>
      <c r="J72" s="86"/>
      <c r="K72" s="39"/>
      <c r="L72" s="39">
        <v>2000</v>
      </c>
      <c r="M72" s="401">
        <v>1698</v>
      </c>
      <c r="N72" s="186"/>
      <c r="O72" s="34"/>
      <c r="P72" s="34"/>
    </row>
    <row r="73" spans="1:16" ht="60">
      <c r="A73" s="34"/>
      <c r="B73" s="391">
        <v>45549</v>
      </c>
      <c r="C73" s="36" t="s">
        <v>1068</v>
      </c>
      <c r="D73" s="36"/>
      <c r="E73" s="36"/>
      <c r="F73" s="34"/>
      <c r="G73" s="37">
        <v>1500</v>
      </c>
      <c r="H73" s="37"/>
      <c r="I73" s="86">
        <f t="shared" si="5"/>
        <v>250595.54999999993</v>
      </c>
      <c r="J73" s="86"/>
      <c r="K73" s="39"/>
      <c r="L73" s="39"/>
      <c r="M73" s="401">
        <v>1698</v>
      </c>
      <c r="N73" s="186" t="s">
        <v>1069</v>
      </c>
      <c r="O73" s="34" t="s">
        <v>8</v>
      </c>
      <c r="P73" s="34" t="s">
        <v>904</v>
      </c>
    </row>
    <row r="74" spans="1:16" ht="60">
      <c r="A74" s="34"/>
      <c r="B74" s="391">
        <v>45550</v>
      </c>
      <c r="C74" s="36" t="s">
        <v>1071</v>
      </c>
      <c r="D74" s="36" t="s">
        <v>1072</v>
      </c>
      <c r="E74" s="36" t="s">
        <v>29</v>
      </c>
      <c r="F74" s="34"/>
      <c r="G74" s="37">
        <v>2500</v>
      </c>
      <c r="H74" s="37"/>
      <c r="I74" s="86">
        <f t="shared" si="5"/>
        <v>253095.54999999993</v>
      </c>
      <c r="J74" s="86"/>
      <c r="K74" s="39"/>
      <c r="L74" s="39"/>
      <c r="M74" s="401">
        <v>1698</v>
      </c>
      <c r="N74" s="186" t="s">
        <v>1070</v>
      </c>
      <c r="O74" s="34" t="s">
        <v>8</v>
      </c>
      <c r="P74" s="34" t="s">
        <v>904</v>
      </c>
    </row>
    <row r="75" spans="1:16" ht="90">
      <c r="A75" s="410"/>
      <c r="B75" s="391">
        <v>45554</v>
      </c>
      <c r="C75" s="36" t="s">
        <v>1085</v>
      </c>
      <c r="D75" s="36" t="s">
        <v>225</v>
      </c>
      <c r="E75" s="36" t="s">
        <v>1007</v>
      </c>
      <c r="F75" s="34"/>
      <c r="G75" s="37">
        <v>2500</v>
      </c>
      <c r="H75" s="37"/>
      <c r="I75" s="86">
        <f t="shared" si="5"/>
        <v>255595.54999999993</v>
      </c>
      <c r="J75" s="86"/>
      <c r="K75" s="39"/>
      <c r="L75" s="39"/>
      <c r="M75" s="401">
        <v>1698</v>
      </c>
      <c r="N75" s="186" t="s">
        <v>1073</v>
      </c>
      <c r="O75" s="34" t="s">
        <v>8</v>
      </c>
      <c r="P75" s="34" t="s">
        <v>904</v>
      </c>
    </row>
    <row r="76" spans="1:16" ht="30">
      <c r="A76" s="34"/>
      <c r="B76" s="391">
        <v>45556</v>
      </c>
      <c r="C76" s="36" t="s">
        <v>237</v>
      </c>
      <c r="D76" s="36" t="s">
        <v>1065</v>
      </c>
      <c r="E76" s="36" t="s">
        <v>1062</v>
      </c>
      <c r="F76" s="34"/>
      <c r="G76" s="37">
        <v>5000</v>
      </c>
      <c r="H76" s="37"/>
      <c r="I76" s="86">
        <f t="shared" si="5"/>
        <v>260595.54999999993</v>
      </c>
      <c r="J76" s="86"/>
      <c r="K76" s="39"/>
      <c r="L76" s="39"/>
      <c r="M76" s="401">
        <v>1698</v>
      </c>
      <c r="N76" s="186" t="s">
        <v>1074</v>
      </c>
      <c r="O76" s="34" t="s">
        <v>8</v>
      </c>
      <c r="P76" s="34" t="s">
        <v>904</v>
      </c>
    </row>
    <row r="77" spans="1:16">
      <c r="A77" s="281"/>
      <c r="B77" s="391">
        <v>45558</v>
      </c>
      <c r="C77" s="36" t="s">
        <v>1117</v>
      </c>
      <c r="D77" s="36" t="s">
        <v>37</v>
      </c>
      <c r="E77" s="36"/>
      <c r="F77" s="34"/>
      <c r="G77" s="37">
        <v>2500</v>
      </c>
      <c r="H77" s="37"/>
      <c r="I77" s="86">
        <f t="shared" si="5"/>
        <v>263095.54999999993</v>
      </c>
      <c r="J77" s="86"/>
      <c r="K77" s="39"/>
      <c r="L77" s="39"/>
      <c r="M77" s="401">
        <v>1698</v>
      </c>
      <c r="N77" s="186" t="s">
        <v>1075</v>
      </c>
      <c r="O77" s="34" t="s">
        <v>8</v>
      </c>
      <c r="P77" s="34" t="s">
        <v>904</v>
      </c>
    </row>
    <row r="78" spans="1:16" ht="30">
      <c r="A78" s="34"/>
      <c r="B78" s="391">
        <v>45558</v>
      </c>
      <c r="C78" s="36" t="s">
        <v>1076</v>
      </c>
      <c r="D78" s="36" t="s">
        <v>37</v>
      </c>
      <c r="E78" s="36" t="s">
        <v>1011</v>
      </c>
      <c r="F78" s="34"/>
      <c r="G78" s="37">
        <v>3000</v>
      </c>
      <c r="H78" s="37"/>
      <c r="I78" s="86">
        <f t="shared" si="5"/>
        <v>266095.54999999993</v>
      </c>
      <c r="J78" s="86"/>
      <c r="K78" s="39"/>
      <c r="L78" s="39"/>
      <c r="M78" s="401">
        <v>1698</v>
      </c>
      <c r="N78" s="186" t="s">
        <v>1077</v>
      </c>
      <c r="O78" s="34" t="s">
        <v>8</v>
      </c>
      <c r="P78" s="34" t="s">
        <v>904</v>
      </c>
    </row>
    <row r="79" spans="1:16" ht="45">
      <c r="A79" s="34"/>
      <c r="B79" s="391">
        <v>45558</v>
      </c>
      <c r="C79" s="36" t="s">
        <v>1078</v>
      </c>
      <c r="D79" s="36" t="s">
        <v>1079</v>
      </c>
      <c r="E79" s="36" t="s">
        <v>1009</v>
      </c>
      <c r="F79" s="34"/>
      <c r="G79" s="37">
        <v>2500</v>
      </c>
      <c r="H79" s="37"/>
      <c r="I79" s="86">
        <f t="shared" si="5"/>
        <v>268595.54999999993</v>
      </c>
      <c r="J79" s="86"/>
      <c r="K79" s="39"/>
      <c r="L79" s="39"/>
      <c r="M79" s="401">
        <v>1698</v>
      </c>
      <c r="N79" s="186" t="s">
        <v>1080</v>
      </c>
      <c r="O79" s="34" t="s">
        <v>8</v>
      </c>
      <c r="P79" s="34" t="s">
        <v>904</v>
      </c>
    </row>
    <row r="80" spans="1:16" ht="30">
      <c r="A80" s="34"/>
      <c r="B80" s="391">
        <v>45558</v>
      </c>
      <c r="C80" s="36" t="s">
        <v>276</v>
      </c>
      <c r="D80" s="36" t="s">
        <v>37</v>
      </c>
      <c r="E80" s="36" t="s">
        <v>1011</v>
      </c>
      <c r="F80" s="34"/>
      <c r="G80" s="37">
        <v>2500</v>
      </c>
      <c r="H80" s="37"/>
      <c r="I80" s="86">
        <f t="shared" si="5"/>
        <v>271095.54999999993</v>
      </c>
      <c r="J80" s="86"/>
      <c r="K80" s="39"/>
      <c r="L80" s="39"/>
      <c r="M80" s="401">
        <v>1698</v>
      </c>
      <c r="N80" s="186" t="s">
        <v>1081</v>
      </c>
      <c r="O80" s="34" t="s">
        <v>8</v>
      </c>
      <c r="P80" s="34" t="s">
        <v>904</v>
      </c>
    </row>
    <row r="81" spans="1:16">
      <c r="A81" s="281"/>
      <c r="B81" s="391">
        <v>45558</v>
      </c>
      <c r="C81" s="36" t="s">
        <v>97</v>
      </c>
      <c r="D81" s="36" t="s">
        <v>37</v>
      </c>
      <c r="E81" s="36" t="s">
        <v>1007</v>
      </c>
      <c r="F81" s="34"/>
      <c r="G81" s="37">
        <v>2500</v>
      </c>
      <c r="H81" s="37"/>
      <c r="I81" s="86">
        <f t="shared" si="5"/>
        <v>273595.54999999993</v>
      </c>
      <c r="J81" s="86"/>
      <c r="K81" s="39"/>
      <c r="L81" s="39"/>
      <c r="M81" s="401">
        <v>1698</v>
      </c>
      <c r="N81" s="186" t="s">
        <v>1094</v>
      </c>
      <c r="O81" s="34" t="s">
        <v>8</v>
      </c>
      <c r="P81" s="34" t="s">
        <v>904</v>
      </c>
    </row>
    <row r="82" spans="1:16">
      <c r="A82" s="392"/>
      <c r="B82" s="393">
        <v>45562</v>
      </c>
      <c r="C82" s="394" t="s">
        <v>421</v>
      </c>
      <c r="D82" s="394"/>
      <c r="E82" s="394"/>
      <c r="F82" s="34"/>
      <c r="G82" s="37"/>
      <c r="H82" s="37"/>
      <c r="I82" s="86">
        <f>I81+G82-K82</f>
        <v>273594.36999999994</v>
      </c>
      <c r="J82" s="86"/>
      <c r="K82" s="39">
        <v>1.18</v>
      </c>
      <c r="L82" s="39"/>
      <c r="M82" s="401">
        <v>1698</v>
      </c>
      <c r="N82" s="186" t="s">
        <v>121</v>
      </c>
      <c r="O82" s="34" t="s">
        <v>121</v>
      </c>
      <c r="P82" s="34" t="s">
        <v>876</v>
      </c>
    </row>
    <row r="83" spans="1:16" ht="30">
      <c r="A83" s="36"/>
      <c r="B83" s="391">
        <v>45565</v>
      </c>
      <c r="C83" s="36" t="s">
        <v>89</v>
      </c>
      <c r="D83" s="36" t="s">
        <v>1083</v>
      </c>
      <c r="E83" s="36" t="s">
        <v>1011</v>
      </c>
      <c r="F83" s="34"/>
      <c r="G83" s="37">
        <v>2500</v>
      </c>
      <c r="H83" s="37"/>
      <c r="I83" s="86">
        <f t="shared" si="5"/>
        <v>276094.36999999994</v>
      </c>
      <c r="J83" s="86"/>
      <c r="K83" s="39"/>
      <c r="L83" s="39"/>
      <c r="M83" s="401">
        <v>1698</v>
      </c>
      <c r="N83" s="186" t="s">
        <v>1082</v>
      </c>
      <c r="O83" s="34" t="s">
        <v>8</v>
      </c>
      <c r="P83" s="34" t="s">
        <v>904</v>
      </c>
    </row>
    <row r="84" spans="1:16" ht="30">
      <c r="A84" s="36"/>
      <c r="B84" s="391">
        <v>45565</v>
      </c>
      <c r="C84" s="36" t="s">
        <v>361</v>
      </c>
      <c r="D84" s="36" t="s">
        <v>366</v>
      </c>
      <c r="E84" s="36" t="s">
        <v>1011</v>
      </c>
      <c r="F84" s="34"/>
      <c r="G84" s="37">
        <v>2500</v>
      </c>
      <c r="H84" s="37"/>
      <c r="I84" s="86">
        <f t="shared" si="5"/>
        <v>278594.36999999994</v>
      </c>
      <c r="J84" s="86"/>
      <c r="K84" s="39"/>
      <c r="L84" s="39"/>
      <c r="M84" s="401">
        <v>1698</v>
      </c>
      <c r="N84" s="186" t="s">
        <v>1084</v>
      </c>
      <c r="O84" s="34" t="s">
        <v>8</v>
      </c>
      <c r="P84" s="34" t="s">
        <v>904</v>
      </c>
    </row>
    <row r="85" spans="1:16">
      <c r="A85" s="404"/>
      <c r="B85" s="403">
        <v>45580</v>
      </c>
      <c r="C85" s="404" t="s">
        <v>857</v>
      </c>
      <c r="D85" s="404"/>
      <c r="E85" s="404"/>
      <c r="F85" s="34"/>
      <c r="G85" s="37"/>
      <c r="H85" s="37"/>
      <c r="I85" s="86">
        <f>I84+G85-K85</f>
        <v>278592.47999999992</v>
      </c>
      <c r="J85" s="86"/>
      <c r="K85" s="39">
        <v>1.89</v>
      </c>
      <c r="L85" s="39"/>
      <c r="M85" s="401">
        <f t="shared" ref="M85:M118" si="6">M84+J85-L85</f>
        <v>1698</v>
      </c>
      <c r="N85" s="186" t="s">
        <v>1086</v>
      </c>
      <c r="O85" s="34" t="s">
        <v>121</v>
      </c>
      <c r="P85" s="34" t="s">
        <v>876</v>
      </c>
    </row>
    <row r="86" spans="1:16" ht="30">
      <c r="A86" s="282"/>
      <c r="B86" s="391">
        <v>45594</v>
      </c>
      <c r="C86" s="36" t="s">
        <v>46</v>
      </c>
      <c r="D86" s="36" t="s">
        <v>29</v>
      </c>
      <c r="E86" s="36"/>
      <c r="F86" s="34"/>
      <c r="G86" s="37">
        <v>10000</v>
      </c>
      <c r="H86" s="37"/>
      <c r="I86" s="86">
        <f>I85+G86-K86</f>
        <v>288592.47999999992</v>
      </c>
      <c r="J86" s="86"/>
      <c r="K86" s="39"/>
      <c r="L86" s="39"/>
      <c r="M86" s="401">
        <f t="shared" si="6"/>
        <v>1698</v>
      </c>
      <c r="N86" s="186" t="s">
        <v>1087</v>
      </c>
      <c r="O86" s="34" t="s">
        <v>8</v>
      </c>
      <c r="P86" s="34" t="s">
        <v>904</v>
      </c>
    </row>
    <row r="87" spans="1:16" ht="60">
      <c r="A87" s="416"/>
      <c r="B87" s="417">
        <v>45594</v>
      </c>
      <c r="C87" s="416" t="s">
        <v>146</v>
      </c>
      <c r="D87" s="416" t="s">
        <v>552</v>
      </c>
      <c r="E87" s="416" t="s">
        <v>1012</v>
      </c>
      <c r="F87" s="34"/>
      <c r="G87" s="40">
        <v>1000</v>
      </c>
      <c r="H87" s="37"/>
      <c r="I87" s="86">
        <f>I86+G87-K87</f>
        <v>289592.47999999992</v>
      </c>
      <c r="J87" s="86"/>
      <c r="K87" s="39"/>
      <c r="L87" s="39"/>
      <c r="M87" s="401">
        <f t="shared" si="6"/>
        <v>1698</v>
      </c>
      <c r="N87" s="186" t="s">
        <v>1088</v>
      </c>
      <c r="O87" s="34" t="s">
        <v>1089</v>
      </c>
      <c r="P87" s="34" t="s">
        <v>904</v>
      </c>
    </row>
    <row r="88" spans="1:16" ht="60">
      <c r="A88" s="416"/>
      <c r="B88" s="417">
        <v>45594</v>
      </c>
      <c r="C88" s="416" t="s">
        <v>1090</v>
      </c>
      <c r="D88" s="416" t="s">
        <v>43</v>
      </c>
      <c r="E88" s="416" t="s">
        <v>1008</v>
      </c>
      <c r="F88" s="34"/>
      <c r="G88" s="40">
        <v>1000</v>
      </c>
      <c r="H88" s="37"/>
      <c r="I88" s="86">
        <f>I87+G88-K88</f>
        <v>290592.47999999992</v>
      </c>
      <c r="J88" s="86"/>
      <c r="K88" s="39"/>
      <c r="L88" s="39"/>
      <c r="M88" s="401">
        <f t="shared" si="6"/>
        <v>1698</v>
      </c>
      <c r="N88" s="186" t="s">
        <v>1091</v>
      </c>
      <c r="O88" s="34" t="s">
        <v>1089</v>
      </c>
      <c r="P88" s="34" t="s">
        <v>904</v>
      </c>
    </row>
    <row r="89" spans="1:16">
      <c r="A89" s="416"/>
      <c r="B89" s="417">
        <v>45594</v>
      </c>
      <c r="C89" s="416" t="s">
        <v>1095</v>
      </c>
      <c r="D89" s="416" t="s">
        <v>37</v>
      </c>
      <c r="E89" s="416" t="s">
        <v>1011</v>
      </c>
      <c r="F89" s="34"/>
      <c r="G89" s="40"/>
      <c r="H89" s="37"/>
      <c r="I89" s="86">
        <f t="shared" ref="I89:I92" si="7">I88+G89-K89</f>
        <v>290592.47999999992</v>
      </c>
      <c r="J89" s="86">
        <v>1000</v>
      </c>
      <c r="K89" s="39"/>
      <c r="L89" s="39"/>
      <c r="M89" s="401">
        <f t="shared" si="6"/>
        <v>2698</v>
      </c>
      <c r="N89" s="186" t="s">
        <v>1096</v>
      </c>
      <c r="O89" s="34" t="s">
        <v>1089</v>
      </c>
      <c r="P89" s="34" t="s">
        <v>904</v>
      </c>
    </row>
    <row r="90" spans="1:16" s="433" customFormat="1">
      <c r="A90" s="424"/>
      <c r="B90" s="425">
        <v>45594</v>
      </c>
      <c r="C90" s="424" t="s">
        <v>986</v>
      </c>
      <c r="D90" s="424"/>
      <c r="E90" s="424"/>
      <c r="F90" s="426"/>
      <c r="G90" s="427"/>
      <c r="H90" s="428"/>
      <c r="I90" s="429">
        <f t="shared" si="7"/>
        <v>290592.47999999992</v>
      </c>
      <c r="J90" s="429">
        <v>0</v>
      </c>
      <c r="K90" s="430"/>
      <c r="L90" s="430"/>
      <c r="M90" s="431">
        <f t="shared" si="6"/>
        <v>2698</v>
      </c>
      <c r="N90" s="432" t="s">
        <v>1097</v>
      </c>
      <c r="O90" s="426" t="s">
        <v>1089</v>
      </c>
      <c r="P90" s="426" t="s">
        <v>904</v>
      </c>
    </row>
    <row r="91" spans="1:16" s="433" customFormat="1" ht="30">
      <c r="A91" s="424"/>
      <c r="B91" s="425">
        <v>45594</v>
      </c>
      <c r="C91" s="424" t="s">
        <v>1098</v>
      </c>
      <c r="D91" s="424"/>
      <c r="E91" s="424"/>
      <c r="F91" s="426"/>
      <c r="G91" s="428"/>
      <c r="H91" s="428"/>
      <c r="I91" s="429">
        <f>I90+G91-K91</f>
        <v>290592.47999999992</v>
      </c>
      <c r="J91" s="429"/>
      <c r="K91" s="430"/>
      <c r="L91" s="430">
        <v>0</v>
      </c>
      <c r="M91" s="431">
        <f>M90+J91-L91</f>
        <v>2698</v>
      </c>
      <c r="N91" s="432" t="s">
        <v>1099</v>
      </c>
      <c r="O91" s="426" t="s">
        <v>1089</v>
      </c>
      <c r="P91" s="426" t="s">
        <v>876</v>
      </c>
    </row>
    <row r="92" spans="1:16">
      <c r="A92" s="411"/>
      <c r="B92" s="412">
        <v>45597</v>
      </c>
      <c r="C92" s="411" t="s">
        <v>245</v>
      </c>
      <c r="D92" s="411"/>
      <c r="E92" s="411"/>
      <c r="F92" s="34"/>
      <c r="G92" s="37">
        <v>1578</v>
      </c>
      <c r="H92" s="37"/>
      <c r="I92" s="86">
        <f t="shared" si="7"/>
        <v>292170.47999999992</v>
      </c>
      <c r="J92" s="86"/>
      <c r="K92" s="39"/>
      <c r="L92" s="39"/>
      <c r="M92" s="401">
        <f t="shared" si="6"/>
        <v>2698</v>
      </c>
      <c r="N92" s="186" t="s">
        <v>1092</v>
      </c>
      <c r="O92" s="34" t="s">
        <v>245</v>
      </c>
      <c r="P92" s="34" t="s">
        <v>904</v>
      </c>
    </row>
    <row r="93" spans="1:16">
      <c r="A93" s="394"/>
      <c r="B93" s="393">
        <v>45609</v>
      </c>
      <c r="C93" s="394" t="s">
        <v>421</v>
      </c>
      <c r="D93" s="394"/>
      <c r="E93" s="394"/>
      <c r="F93" s="34"/>
      <c r="G93" s="37"/>
      <c r="H93" s="37"/>
      <c r="I93" s="86">
        <f t="shared" ref="I93:I99" si="8">I92+G93-K93</f>
        <v>292170.23999999993</v>
      </c>
      <c r="J93" s="86"/>
      <c r="K93" s="39">
        <v>0.24</v>
      </c>
      <c r="L93" s="39"/>
      <c r="M93" s="401">
        <f t="shared" si="6"/>
        <v>2698</v>
      </c>
      <c r="N93" s="186" t="s">
        <v>1093</v>
      </c>
      <c r="O93" s="34" t="s">
        <v>121</v>
      </c>
      <c r="P93" s="34" t="s">
        <v>876</v>
      </c>
    </row>
    <row r="94" spans="1:16" ht="30">
      <c r="A94" s="418"/>
      <c r="B94" s="417">
        <v>45610</v>
      </c>
      <c r="C94" s="416" t="s">
        <v>953</v>
      </c>
      <c r="D94" s="416" t="s">
        <v>1100</v>
      </c>
      <c r="E94" s="416"/>
      <c r="F94" s="34"/>
      <c r="G94" s="37"/>
      <c r="H94" s="37"/>
      <c r="I94" s="86">
        <f t="shared" si="8"/>
        <v>290170.23999999993</v>
      </c>
      <c r="J94" s="86"/>
      <c r="K94" s="39">
        <v>2000</v>
      </c>
      <c r="L94" s="39"/>
      <c r="M94" s="401">
        <f t="shared" si="6"/>
        <v>2698</v>
      </c>
      <c r="N94" s="36" t="s">
        <v>1119</v>
      </c>
      <c r="O94" s="34" t="s">
        <v>1089</v>
      </c>
      <c r="P94" s="34" t="s">
        <v>876</v>
      </c>
    </row>
    <row r="95" spans="1:16">
      <c r="A95" s="392"/>
      <c r="B95" s="393">
        <v>45610</v>
      </c>
      <c r="C95" s="394" t="s">
        <v>121</v>
      </c>
      <c r="D95" s="394"/>
      <c r="E95" s="394"/>
      <c r="F95" s="34"/>
      <c r="G95" s="37"/>
      <c r="H95" s="37"/>
      <c r="I95" s="86">
        <f t="shared" si="8"/>
        <v>290164.33999999991</v>
      </c>
      <c r="J95" s="86"/>
      <c r="K95" s="39">
        <v>5.9</v>
      </c>
      <c r="L95" s="39"/>
      <c r="M95" s="401">
        <f t="shared" si="6"/>
        <v>2698</v>
      </c>
      <c r="N95" s="36" t="s">
        <v>1101</v>
      </c>
      <c r="O95" s="34" t="s">
        <v>121</v>
      </c>
      <c r="P95" s="34" t="s">
        <v>876</v>
      </c>
    </row>
    <row r="96" spans="1:16" ht="30">
      <c r="A96" s="281"/>
      <c r="B96" s="391">
        <v>45611</v>
      </c>
      <c r="C96" s="36" t="s">
        <v>986</v>
      </c>
      <c r="D96" s="36"/>
      <c r="E96" s="36"/>
      <c r="F96" s="34"/>
      <c r="G96" s="40">
        <v>1000</v>
      </c>
      <c r="H96" s="37"/>
      <c r="I96" s="86">
        <f t="shared" si="8"/>
        <v>291164.33999999991</v>
      </c>
      <c r="J96" s="86"/>
      <c r="K96" s="39"/>
      <c r="L96" s="39">
        <v>1000</v>
      </c>
      <c r="M96" s="401">
        <f t="shared" si="6"/>
        <v>1698</v>
      </c>
      <c r="N96" s="36" t="s">
        <v>1118</v>
      </c>
      <c r="O96" s="34" t="s">
        <v>1089</v>
      </c>
      <c r="P96" s="34" t="s">
        <v>904</v>
      </c>
    </row>
    <row r="97" spans="1:16" ht="30">
      <c r="A97" s="419"/>
      <c r="B97" s="420">
        <v>45623</v>
      </c>
      <c r="C97" s="180" t="s">
        <v>716</v>
      </c>
      <c r="D97" s="180" t="s">
        <v>716</v>
      </c>
      <c r="E97" s="180"/>
      <c r="F97" s="34"/>
      <c r="G97" s="37"/>
      <c r="H97" s="37"/>
      <c r="I97" s="86">
        <f t="shared" si="8"/>
        <v>276164.33999999991</v>
      </c>
      <c r="J97" s="86"/>
      <c r="K97" s="39">
        <v>15000</v>
      </c>
      <c r="L97" s="39"/>
      <c r="M97" s="401">
        <f t="shared" si="6"/>
        <v>1698</v>
      </c>
      <c r="N97" s="36" t="s">
        <v>1102</v>
      </c>
      <c r="O97" s="34" t="s">
        <v>872</v>
      </c>
      <c r="P97" s="34" t="s">
        <v>876</v>
      </c>
    </row>
    <row r="98" spans="1:16">
      <c r="A98" s="392"/>
      <c r="B98" s="393">
        <v>45623</v>
      </c>
      <c r="C98" s="394" t="s">
        <v>121</v>
      </c>
      <c r="D98" s="394"/>
      <c r="E98" s="394"/>
      <c r="F98" s="34"/>
      <c r="G98" s="37"/>
      <c r="H98" s="37"/>
      <c r="I98" s="86">
        <f t="shared" si="8"/>
        <v>276158.43999999989</v>
      </c>
      <c r="J98" s="86"/>
      <c r="K98" s="39">
        <v>5.9</v>
      </c>
      <c r="L98" s="39"/>
      <c r="M98" s="401">
        <f t="shared" si="6"/>
        <v>1698</v>
      </c>
      <c r="N98" s="36" t="s">
        <v>1101</v>
      </c>
      <c r="O98" s="34" t="s">
        <v>121</v>
      </c>
      <c r="P98" s="34" t="s">
        <v>876</v>
      </c>
    </row>
    <row r="99" spans="1:16" ht="30">
      <c r="A99" s="34"/>
      <c r="B99" s="391">
        <v>45629</v>
      </c>
      <c r="C99" s="36" t="s">
        <v>947</v>
      </c>
      <c r="D99" s="36" t="s">
        <v>541</v>
      </c>
      <c r="E99" s="36" t="s">
        <v>1009</v>
      </c>
      <c r="F99" s="34"/>
      <c r="G99" s="37">
        <v>1500</v>
      </c>
      <c r="H99" s="37"/>
      <c r="I99" s="86">
        <f t="shared" si="8"/>
        <v>277658.43999999989</v>
      </c>
      <c r="J99" s="86"/>
      <c r="K99" s="39"/>
      <c r="L99" s="39"/>
      <c r="M99" s="401">
        <f t="shared" si="6"/>
        <v>1698</v>
      </c>
      <c r="N99" s="421" t="s">
        <v>1103</v>
      </c>
      <c r="O99" s="34" t="s">
        <v>8</v>
      </c>
      <c r="P99" s="34" t="s">
        <v>876</v>
      </c>
    </row>
    <row r="100" spans="1:16" ht="30">
      <c r="A100" s="419"/>
      <c r="B100" s="420">
        <v>45630</v>
      </c>
      <c r="C100" s="180" t="s">
        <v>132</v>
      </c>
      <c r="D100" s="180" t="s">
        <v>133</v>
      </c>
      <c r="E100" s="180" t="s">
        <v>1009</v>
      </c>
      <c r="F100" s="34"/>
      <c r="G100" s="40">
        <v>5000</v>
      </c>
      <c r="H100" s="37"/>
      <c r="I100" s="86">
        <f t="shared" ref="I100:I142" si="9">I99+G100-K100</f>
        <v>282658.43999999989</v>
      </c>
      <c r="J100" s="86"/>
      <c r="K100" s="39"/>
      <c r="L100" s="39"/>
      <c r="M100" s="401">
        <f t="shared" si="6"/>
        <v>1698</v>
      </c>
      <c r="N100" s="36" t="s">
        <v>1104</v>
      </c>
      <c r="O100" s="34" t="s">
        <v>872</v>
      </c>
      <c r="P100" s="34" t="s">
        <v>904</v>
      </c>
    </row>
    <row r="101" spans="1:16" ht="30">
      <c r="A101" s="34"/>
      <c r="B101" s="391">
        <v>45638</v>
      </c>
      <c r="C101" s="36" t="s">
        <v>431</v>
      </c>
      <c r="D101" s="36" t="s">
        <v>1111</v>
      </c>
      <c r="E101" s="36" t="s">
        <v>23</v>
      </c>
      <c r="F101" s="34"/>
      <c r="G101" s="37">
        <v>2500</v>
      </c>
      <c r="H101" s="37"/>
      <c r="I101" s="86">
        <f t="shared" si="9"/>
        <v>285158.43999999989</v>
      </c>
      <c r="J101" s="86"/>
      <c r="K101" s="39"/>
      <c r="L101" s="39"/>
      <c r="M101" s="401">
        <f t="shared" si="6"/>
        <v>1698</v>
      </c>
      <c r="N101" s="36" t="s">
        <v>1110</v>
      </c>
      <c r="O101" s="34" t="s">
        <v>8</v>
      </c>
      <c r="P101" s="34" t="s">
        <v>904</v>
      </c>
    </row>
    <row r="102" spans="1:16" ht="60">
      <c r="A102" s="34"/>
      <c r="B102" s="391">
        <v>45639</v>
      </c>
      <c r="C102" s="36" t="s">
        <v>1071</v>
      </c>
      <c r="D102" s="36" t="s">
        <v>29</v>
      </c>
      <c r="E102" s="36" t="s">
        <v>29</v>
      </c>
      <c r="F102" s="34"/>
      <c r="G102" s="37">
        <v>2500</v>
      </c>
      <c r="H102" s="37"/>
      <c r="I102" s="86">
        <f t="shared" si="9"/>
        <v>287658.43999999989</v>
      </c>
      <c r="J102" s="86"/>
      <c r="K102" s="39"/>
      <c r="L102" s="39"/>
      <c r="M102" s="401">
        <f t="shared" si="6"/>
        <v>1698</v>
      </c>
      <c r="N102" s="421" t="s">
        <v>1112</v>
      </c>
      <c r="O102" s="34" t="s">
        <v>8</v>
      </c>
      <c r="P102" s="34" t="s">
        <v>904</v>
      </c>
    </row>
    <row r="103" spans="1:16" ht="60">
      <c r="A103" s="419"/>
      <c r="B103" s="420">
        <v>45639</v>
      </c>
      <c r="C103" s="180" t="s">
        <v>1071</v>
      </c>
      <c r="D103" s="180" t="s">
        <v>29</v>
      </c>
      <c r="E103" s="180" t="s">
        <v>29</v>
      </c>
      <c r="F103" s="34"/>
      <c r="G103" s="40">
        <v>5000</v>
      </c>
      <c r="H103" s="37"/>
      <c r="I103" s="86">
        <f t="shared" si="9"/>
        <v>292658.43999999989</v>
      </c>
      <c r="J103" s="86"/>
      <c r="K103" s="39"/>
      <c r="L103" s="39"/>
      <c r="M103" s="401">
        <f t="shared" si="6"/>
        <v>1698</v>
      </c>
      <c r="N103" s="421" t="s">
        <v>1112</v>
      </c>
      <c r="O103" s="34" t="s">
        <v>872</v>
      </c>
      <c r="P103" s="34" t="s">
        <v>904</v>
      </c>
    </row>
    <row r="104" spans="1:16" ht="60">
      <c r="A104" s="419"/>
      <c r="B104" s="420">
        <v>45639</v>
      </c>
      <c r="C104" s="180" t="s">
        <v>136</v>
      </c>
      <c r="D104" s="180" t="s">
        <v>1114</v>
      </c>
      <c r="E104" s="180" t="s">
        <v>1008</v>
      </c>
      <c r="F104" s="34"/>
      <c r="G104" s="40">
        <v>5000</v>
      </c>
      <c r="H104" s="37"/>
      <c r="I104" s="86">
        <f t="shared" si="9"/>
        <v>297658.43999999989</v>
      </c>
      <c r="J104" s="86"/>
      <c r="K104" s="39"/>
      <c r="L104" s="39"/>
      <c r="M104" s="401">
        <f t="shared" si="6"/>
        <v>1698</v>
      </c>
      <c r="N104" s="36" t="s">
        <v>1113</v>
      </c>
      <c r="O104" s="34" t="s">
        <v>872</v>
      </c>
      <c r="P104" s="34" t="s">
        <v>904</v>
      </c>
    </row>
    <row r="105" spans="1:16" ht="60">
      <c r="A105" s="34"/>
      <c r="B105" s="391">
        <v>45640</v>
      </c>
      <c r="C105" s="36" t="s">
        <v>538</v>
      </c>
      <c r="D105" s="36" t="s">
        <v>584</v>
      </c>
      <c r="E105" s="36" t="s">
        <v>1012</v>
      </c>
      <c r="F105" s="34"/>
      <c r="G105" s="37">
        <v>1500</v>
      </c>
      <c r="H105" s="37"/>
      <c r="I105" s="86">
        <f t="shared" si="9"/>
        <v>299158.43999999989</v>
      </c>
      <c r="J105" s="86"/>
      <c r="K105" s="39"/>
      <c r="L105" s="39"/>
      <c r="M105" s="401">
        <f t="shared" si="6"/>
        <v>1698</v>
      </c>
      <c r="N105" s="36" t="s">
        <v>1115</v>
      </c>
      <c r="O105" s="34" t="s">
        <v>8</v>
      </c>
      <c r="P105" s="34" t="s">
        <v>904</v>
      </c>
    </row>
    <row r="106" spans="1:16" ht="45">
      <c r="A106" s="34"/>
      <c r="B106" s="391">
        <v>45643</v>
      </c>
      <c r="C106" s="36" t="s">
        <v>1122</v>
      </c>
      <c r="D106" s="36" t="s">
        <v>1123</v>
      </c>
      <c r="E106" s="36" t="s">
        <v>1012</v>
      </c>
      <c r="F106" s="34"/>
      <c r="G106" s="37">
        <v>1500</v>
      </c>
      <c r="H106" s="37"/>
      <c r="I106" s="86">
        <f t="shared" si="9"/>
        <v>300658.43999999989</v>
      </c>
      <c r="J106" s="86"/>
      <c r="K106" s="39"/>
      <c r="L106" s="39"/>
      <c r="M106" s="401">
        <f t="shared" si="6"/>
        <v>1698</v>
      </c>
      <c r="N106" s="36" t="s">
        <v>1121</v>
      </c>
      <c r="O106" s="34" t="s">
        <v>8</v>
      </c>
      <c r="P106" s="34" t="s">
        <v>904</v>
      </c>
    </row>
    <row r="107" spans="1:16" ht="30">
      <c r="A107" s="34"/>
      <c r="B107" s="391">
        <v>45643</v>
      </c>
      <c r="C107" s="36" t="s">
        <v>1126</v>
      </c>
      <c r="D107" s="36" t="s">
        <v>1125</v>
      </c>
      <c r="E107" s="36" t="s">
        <v>1007</v>
      </c>
      <c r="F107" s="34"/>
      <c r="G107" s="37">
        <v>1500</v>
      </c>
      <c r="H107" s="37"/>
      <c r="I107" s="86">
        <f t="shared" si="9"/>
        <v>302158.43999999989</v>
      </c>
      <c r="J107" s="86"/>
      <c r="K107" s="39"/>
      <c r="L107" s="39"/>
      <c r="M107" s="401">
        <f t="shared" si="6"/>
        <v>1698</v>
      </c>
      <c r="N107" s="36" t="s">
        <v>1124</v>
      </c>
      <c r="O107" s="34" t="s">
        <v>8</v>
      </c>
      <c r="P107" s="34" t="s">
        <v>904</v>
      </c>
    </row>
    <row r="108" spans="1:16" ht="30">
      <c r="A108" s="34"/>
      <c r="B108" s="391">
        <v>45643</v>
      </c>
      <c r="C108" s="36" t="s">
        <v>1127</v>
      </c>
      <c r="D108" s="36" t="s">
        <v>1125</v>
      </c>
      <c r="E108" s="36" t="s">
        <v>1007</v>
      </c>
      <c r="F108" s="34"/>
      <c r="G108" s="37">
        <v>1500</v>
      </c>
      <c r="H108" s="37"/>
      <c r="I108" s="86">
        <f t="shared" si="9"/>
        <v>303658.43999999989</v>
      </c>
      <c r="J108" s="86"/>
      <c r="K108" s="39"/>
      <c r="L108" s="39"/>
      <c r="M108" s="401">
        <f t="shared" si="6"/>
        <v>1698</v>
      </c>
      <c r="N108" s="36" t="s">
        <v>1124</v>
      </c>
      <c r="O108" s="34" t="s">
        <v>8</v>
      </c>
      <c r="P108" s="34" t="s">
        <v>904</v>
      </c>
    </row>
    <row r="109" spans="1:16" ht="30">
      <c r="A109" s="34"/>
      <c r="B109" s="391">
        <v>45644</v>
      </c>
      <c r="C109" s="36" t="s">
        <v>1129</v>
      </c>
      <c r="D109" s="36" t="s">
        <v>1130</v>
      </c>
      <c r="E109" s="36" t="s">
        <v>1012</v>
      </c>
      <c r="F109" s="34"/>
      <c r="G109" s="37">
        <v>15000</v>
      </c>
      <c r="H109" s="37"/>
      <c r="I109" s="86">
        <f t="shared" si="9"/>
        <v>318658.43999999989</v>
      </c>
      <c r="J109" s="86"/>
      <c r="K109" s="39"/>
      <c r="L109" s="39"/>
      <c r="M109" s="401">
        <f t="shared" si="6"/>
        <v>1698</v>
      </c>
      <c r="N109" s="36" t="s">
        <v>1128</v>
      </c>
      <c r="O109" s="34" t="s">
        <v>8</v>
      </c>
      <c r="P109" s="34" t="s">
        <v>904</v>
      </c>
    </row>
    <row r="110" spans="1:16" ht="30">
      <c r="A110" s="419"/>
      <c r="B110" s="420">
        <v>45644</v>
      </c>
      <c r="C110" s="180" t="s">
        <v>740</v>
      </c>
      <c r="D110" s="180" t="s">
        <v>629</v>
      </c>
      <c r="E110" s="180" t="s">
        <v>1008</v>
      </c>
      <c r="F110" s="34"/>
      <c r="G110" s="40">
        <v>5000</v>
      </c>
      <c r="H110" s="37"/>
      <c r="I110" s="86">
        <f t="shared" si="9"/>
        <v>323658.43999999989</v>
      </c>
      <c r="J110" s="86"/>
      <c r="K110" s="39"/>
      <c r="L110" s="39"/>
      <c r="M110" s="401">
        <f t="shared" si="6"/>
        <v>1698</v>
      </c>
      <c r="N110" s="36" t="s">
        <v>1131</v>
      </c>
      <c r="O110" s="34" t="s">
        <v>872</v>
      </c>
      <c r="P110" s="34" t="s">
        <v>904</v>
      </c>
    </row>
    <row r="111" spans="1:16">
      <c r="A111" s="426"/>
      <c r="B111" s="393">
        <v>45645</v>
      </c>
      <c r="C111" s="394" t="s">
        <v>121</v>
      </c>
      <c r="D111" s="394"/>
      <c r="E111" s="394"/>
      <c r="F111" s="34"/>
      <c r="G111" s="37"/>
      <c r="H111" s="37"/>
      <c r="I111" s="86">
        <f t="shared" si="9"/>
        <v>323658.1999999999</v>
      </c>
      <c r="J111" s="86"/>
      <c r="K111" s="39">
        <v>0.24</v>
      </c>
      <c r="L111" s="39"/>
      <c r="M111" s="401">
        <f t="shared" si="6"/>
        <v>1698</v>
      </c>
      <c r="N111" s="36" t="s">
        <v>1132</v>
      </c>
      <c r="O111" s="34" t="s">
        <v>121</v>
      </c>
      <c r="P111" s="34" t="s">
        <v>876</v>
      </c>
    </row>
    <row r="112" spans="1:16" ht="30">
      <c r="A112" s="419"/>
      <c r="B112" s="420">
        <v>45645</v>
      </c>
      <c r="C112" s="180" t="s">
        <v>351</v>
      </c>
      <c r="D112" s="180" t="s">
        <v>1134</v>
      </c>
      <c r="E112" s="180" t="s">
        <v>1009</v>
      </c>
      <c r="F112" s="34"/>
      <c r="G112" s="40">
        <v>5000</v>
      </c>
      <c r="H112" s="37"/>
      <c r="I112" s="86">
        <f t="shared" si="9"/>
        <v>328658.1999999999</v>
      </c>
      <c r="J112" s="86"/>
      <c r="K112" s="39"/>
      <c r="L112" s="39"/>
      <c r="M112" s="401">
        <f t="shared" si="6"/>
        <v>1698</v>
      </c>
      <c r="N112" s="36" t="s">
        <v>1133</v>
      </c>
      <c r="O112" s="34" t="s">
        <v>872</v>
      </c>
      <c r="P112" s="34" t="s">
        <v>904</v>
      </c>
    </row>
    <row r="113" spans="1:16" ht="30">
      <c r="A113" s="34"/>
      <c r="B113" s="391">
        <v>45646</v>
      </c>
      <c r="C113" s="36" t="s">
        <v>1136</v>
      </c>
      <c r="D113" s="36" t="s">
        <v>1137</v>
      </c>
      <c r="E113" s="36" t="s">
        <v>1012</v>
      </c>
      <c r="F113" s="34"/>
      <c r="G113" s="37">
        <v>1500</v>
      </c>
      <c r="H113" s="37"/>
      <c r="I113" s="86">
        <f t="shared" si="9"/>
        <v>330158.1999999999</v>
      </c>
      <c r="J113" s="86"/>
      <c r="K113" s="39"/>
      <c r="L113" s="39"/>
      <c r="M113" s="401">
        <f t="shared" si="6"/>
        <v>1698</v>
      </c>
      <c r="N113" s="36" t="s">
        <v>1135</v>
      </c>
      <c r="O113" s="34" t="s">
        <v>8</v>
      </c>
      <c r="P113" s="34" t="s">
        <v>904</v>
      </c>
    </row>
    <row r="114" spans="1:16" ht="45">
      <c r="A114" s="419"/>
      <c r="B114" s="420">
        <v>45646</v>
      </c>
      <c r="C114" s="180" t="s">
        <v>1095</v>
      </c>
      <c r="D114" s="180" t="s">
        <v>37</v>
      </c>
      <c r="E114" s="180" t="s">
        <v>1011</v>
      </c>
      <c r="F114" s="34"/>
      <c r="G114" s="40">
        <v>3000</v>
      </c>
      <c r="H114" s="37"/>
      <c r="I114" s="86">
        <f t="shared" si="9"/>
        <v>333158.1999999999</v>
      </c>
      <c r="J114" s="86"/>
      <c r="K114" s="39"/>
      <c r="L114" s="39"/>
      <c r="M114" s="401">
        <f t="shared" si="6"/>
        <v>1698</v>
      </c>
      <c r="N114" s="36" t="s">
        <v>1138</v>
      </c>
      <c r="O114" s="34" t="s">
        <v>872</v>
      </c>
      <c r="P114" s="34" t="s">
        <v>904</v>
      </c>
    </row>
    <row r="115" spans="1:16" ht="30">
      <c r="A115" s="419"/>
      <c r="B115" s="420">
        <v>45646</v>
      </c>
      <c r="C115" s="180" t="s">
        <v>975</v>
      </c>
      <c r="D115" s="180" t="s">
        <v>1140</v>
      </c>
      <c r="E115" s="180" t="s">
        <v>1007</v>
      </c>
      <c r="F115" s="34"/>
      <c r="G115" s="40">
        <v>5000</v>
      </c>
      <c r="H115" s="37"/>
      <c r="I115" s="86">
        <f t="shared" si="9"/>
        <v>338158.1999999999</v>
      </c>
      <c r="J115" s="86"/>
      <c r="K115" s="39"/>
      <c r="L115" s="39"/>
      <c r="M115" s="401">
        <f t="shared" si="6"/>
        <v>1698</v>
      </c>
      <c r="N115" s="36" t="s">
        <v>1139</v>
      </c>
      <c r="O115" s="34" t="s">
        <v>872</v>
      </c>
      <c r="P115" s="34" t="s">
        <v>904</v>
      </c>
    </row>
    <row r="116" spans="1:16" ht="30">
      <c r="A116" s="419"/>
      <c r="B116" s="420">
        <v>45648</v>
      </c>
      <c r="C116" s="180" t="s">
        <v>716</v>
      </c>
      <c r="D116" s="180" t="s">
        <v>716</v>
      </c>
      <c r="E116" s="180"/>
      <c r="F116" s="34"/>
      <c r="G116" s="37"/>
      <c r="H116" s="37"/>
      <c r="I116" s="86">
        <f t="shared" si="9"/>
        <v>286194.1999999999</v>
      </c>
      <c r="J116" s="86"/>
      <c r="K116" s="39">
        <v>51964</v>
      </c>
      <c r="L116" s="39"/>
      <c r="M116" s="401">
        <f t="shared" si="6"/>
        <v>1698</v>
      </c>
      <c r="N116" s="36" t="s">
        <v>1141</v>
      </c>
      <c r="O116" s="34" t="s">
        <v>872</v>
      </c>
      <c r="P116" s="34" t="s">
        <v>876</v>
      </c>
    </row>
    <row r="117" spans="1:16">
      <c r="A117" s="456"/>
      <c r="B117" s="457">
        <v>45648</v>
      </c>
      <c r="C117" s="458" t="s">
        <v>121</v>
      </c>
      <c r="D117" s="458"/>
      <c r="E117" s="458"/>
      <c r="F117" s="34"/>
      <c r="G117" s="37"/>
      <c r="H117" s="37"/>
      <c r="I117" s="86">
        <f t="shared" si="9"/>
        <v>286185.34999999992</v>
      </c>
      <c r="J117" s="86"/>
      <c r="K117" s="39">
        <v>8.85</v>
      </c>
      <c r="L117" s="39"/>
      <c r="M117" s="401">
        <f t="shared" si="6"/>
        <v>1698</v>
      </c>
      <c r="N117" s="36" t="s">
        <v>1101</v>
      </c>
      <c r="O117" s="34" t="s">
        <v>121</v>
      </c>
      <c r="P117" s="34" t="s">
        <v>876</v>
      </c>
    </row>
    <row r="118" spans="1:16" ht="60">
      <c r="A118" s="448"/>
      <c r="B118" s="391">
        <v>45656</v>
      </c>
      <c r="C118" s="449" t="s">
        <v>1173</v>
      </c>
      <c r="D118" s="449" t="s">
        <v>1055</v>
      </c>
      <c r="E118" s="449"/>
      <c r="F118" s="34"/>
      <c r="G118" s="37"/>
      <c r="H118" s="37"/>
      <c r="I118" s="86">
        <f>I117+G118-K118</f>
        <v>259633.34999999992</v>
      </c>
      <c r="J118" s="86"/>
      <c r="K118" s="454">
        <v>26552</v>
      </c>
      <c r="L118" s="39"/>
      <c r="M118" s="401">
        <f t="shared" si="6"/>
        <v>1698</v>
      </c>
      <c r="N118" s="329" t="s">
        <v>1174</v>
      </c>
      <c r="O118" s="34" t="s">
        <v>1188</v>
      </c>
      <c r="P118" s="34" t="s">
        <v>1189</v>
      </c>
    </row>
    <row r="119" spans="1:16">
      <c r="A119" s="392"/>
      <c r="B119" s="393">
        <v>45656</v>
      </c>
      <c r="C119" s="394" t="s">
        <v>121</v>
      </c>
      <c r="D119" s="394"/>
      <c r="E119" s="394"/>
      <c r="F119" s="34"/>
      <c r="G119" s="37"/>
      <c r="H119" s="37"/>
      <c r="I119" s="86">
        <f>I118+G119-K119</f>
        <v>259624.49999999991</v>
      </c>
      <c r="J119" s="86"/>
      <c r="K119" s="454">
        <v>8.85</v>
      </c>
      <c r="L119" s="39"/>
      <c r="M119" s="401">
        <f t="shared" ref="M119:M136" si="10">M118+J119-L119</f>
        <v>1698</v>
      </c>
      <c r="N119" s="36"/>
      <c r="O119" s="34" t="s">
        <v>1188</v>
      </c>
      <c r="P119" s="34" t="s">
        <v>1189</v>
      </c>
    </row>
    <row r="120" spans="1:16" ht="60">
      <c r="A120" s="448"/>
      <c r="B120" s="391">
        <v>45656</v>
      </c>
      <c r="C120" s="449"/>
      <c r="D120" s="449"/>
      <c r="E120" s="449"/>
      <c r="F120" s="34"/>
      <c r="G120" s="447">
        <v>26552</v>
      </c>
      <c r="H120" s="37"/>
      <c r="I120" s="86">
        <f>I119+G120-K120</f>
        <v>286176.49999999988</v>
      </c>
      <c r="J120" s="86"/>
      <c r="K120" s="39"/>
      <c r="L120" s="39"/>
      <c r="M120" s="401">
        <f t="shared" si="10"/>
        <v>1698</v>
      </c>
      <c r="N120" s="329" t="s">
        <v>1187</v>
      </c>
      <c r="O120" s="34" t="s">
        <v>1188</v>
      </c>
      <c r="P120" s="34" t="s">
        <v>1189</v>
      </c>
    </row>
    <row r="121" spans="1:16">
      <c r="A121" s="450"/>
      <c r="B121" s="451">
        <v>45656</v>
      </c>
      <c r="C121" s="452" t="s">
        <v>1190</v>
      </c>
      <c r="D121" s="452"/>
      <c r="E121" s="452"/>
      <c r="F121" s="34"/>
      <c r="G121" s="447">
        <v>8.85</v>
      </c>
      <c r="H121" s="37"/>
      <c r="I121" s="86">
        <f>I120+G121-K121</f>
        <v>286185.34999999986</v>
      </c>
      <c r="J121" s="86"/>
      <c r="K121" s="39"/>
      <c r="L121" s="39"/>
      <c r="M121" s="401">
        <f t="shared" si="10"/>
        <v>1698</v>
      </c>
      <c r="N121" s="329" t="s">
        <v>1191</v>
      </c>
      <c r="O121" s="34" t="s">
        <v>1188</v>
      </c>
      <c r="P121" s="34" t="s">
        <v>1189</v>
      </c>
    </row>
    <row r="122" spans="1:16" ht="30">
      <c r="A122" s="445"/>
      <c r="B122" s="446">
        <v>45667</v>
      </c>
      <c r="C122" s="177" t="s">
        <v>1182</v>
      </c>
      <c r="D122" s="177"/>
      <c r="E122" s="177"/>
      <c r="F122" s="34"/>
      <c r="G122" s="37"/>
      <c r="H122" s="37"/>
      <c r="I122" s="86">
        <f>I121+G122-K122</f>
        <v>236185.34999999986</v>
      </c>
      <c r="J122" s="86">
        <v>50000</v>
      </c>
      <c r="K122" s="39">
        <v>50000</v>
      </c>
      <c r="L122" s="39"/>
      <c r="M122" s="401">
        <f t="shared" si="10"/>
        <v>51698</v>
      </c>
      <c r="N122" s="36" t="s">
        <v>1252</v>
      </c>
      <c r="O122" s="34" t="s">
        <v>1183</v>
      </c>
      <c r="P122" s="34" t="s">
        <v>876</v>
      </c>
    </row>
    <row r="123" spans="1:16" ht="30">
      <c r="A123" s="34"/>
      <c r="B123" s="391">
        <v>45670</v>
      </c>
      <c r="C123" s="36" t="s">
        <v>1233</v>
      </c>
      <c r="D123" s="36" t="s">
        <v>1234</v>
      </c>
      <c r="E123" s="36"/>
      <c r="F123" s="34"/>
      <c r="G123" s="37">
        <v>2500</v>
      </c>
      <c r="H123" s="37"/>
      <c r="I123" s="86">
        <f t="shared" si="9"/>
        <v>238685.34999999986</v>
      </c>
      <c r="J123" s="86"/>
      <c r="K123" s="39"/>
      <c r="L123" s="39"/>
      <c r="M123" s="401">
        <f t="shared" si="10"/>
        <v>51698</v>
      </c>
      <c r="N123" s="36" t="s">
        <v>1184</v>
      </c>
      <c r="O123" s="34" t="s">
        <v>8</v>
      </c>
      <c r="P123" s="34" t="s">
        <v>904</v>
      </c>
    </row>
    <row r="124" spans="1:16">
      <c r="A124" s="34"/>
      <c r="B124" s="391">
        <v>45672</v>
      </c>
      <c r="C124" s="36" t="s">
        <v>121</v>
      </c>
      <c r="D124" s="36"/>
      <c r="E124" s="36"/>
      <c r="F124" s="34"/>
      <c r="G124" s="37"/>
      <c r="H124" s="37"/>
      <c r="I124" s="86">
        <f t="shared" si="9"/>
        <v>238684.87999999986</v>
      </c>
      <c r="J124" s="86"/>
      <c r="K124" s="39">
        <v>0.47</v>
      </c>
      <c r="L124" s="39"/>
      <c r="M124" s="401">
        <f t="shared" si="10"/>
        <v>51698</v>
      </c>
      <c r="N124" s="36" t="s">
        <v>1185</v>
      </c>
      <c r="O124" s="34"/>
      <c r="P124" s="34"/>
    </row>
    <row r="125" spans="1:16" ht="30">
      <c r="A125" s="445"/>
      <c r="B125" s="446">
        <v>45673</v>
      </c>
      <c r="C125" s="177" t="s">
        <v>953</v>
      </c>
      <c r="D125" s="177" t="s">
        <v>29</v>
      </c>
      <c r="E125" s="177"/>
      <c r="F125" s="34"/>
      <c r="G125" s="37"/>
      <c r="H125" s="37"/>
      <c r="I125" s="86">
        <f t="shared" si="9"/>
        <v>238684.87999999986</v>
      </c>
      <c r="J125" s="80">
        <v>20000</v>
      </c>
      <c r="K125" s="39"/>
      <c r="L125" s="39"/>
      <c r="M125" s="401">
        <f t="shared" si="10"/>
        <v>71698</v>
      </c>
      <c r="N125" s="36" t="s">
        <v>1253</v>
      </c>
      <c r="O125" s="34" t="s">
        <v>1183</v>
      </c>
      <c r="P125" s="34" t="s">
        <v>904</v>
      </c>
    </row>
    <row r="126" spans="1:16" ht="45">
      <c r="A126" s="445"/>
      <c r="B126" s="446">
        <v>45673</v>
      </c>
      <c r="C126" s="177" t="s">
        <v>1054</v>
      </c>
      <c r="D126" s="177" t="s">
        <v>37</v>
      </c>
      <c r="E126" s="177"/>
      <c r="F126" s="34"/>
      <c r="G126" s="37"/>
      <c r="H126" s="37"/>
      <c r="I126" s="86">
        <f t="shared" si="9"/>
        <v>238684.87999999986</v>
      </c>
      <c r="J126" s="508">
        <v>10250</v>
      </c>
      <c r="K126" s="39"/>
      <c r="L126" s="39"/>
      <c r="M126" s="401">
        <f t="shared" si="10"/>
        <v>81948</v>
      </c>
      <c r="N126" s="36" t="s">
        <v>1257</v>
      </c>
      <c r="O126" s="34" t="s">
        <v>1183</v>
      </c>
      <c r="P126" s="34" t="s">
        <v>904</v>
      </c>
    </row>
    <row r="127" spans="1:16" ht="45">
      <c r="A127" s="445"/>
      <c r="B127" s="446">
        <v>45673</v>
      </c>
      <c r="C127" s="177" t="s">
        <v>986</v>
      </c>
      <c r="D127" s="177" t="s">
        <v>225</v>
      </c>
      <c r="E127" s="177"/>
      <c r="F127" s="34"/>
      <c r="G127" s="37"/>
      <c r="H127" s="37"/>
      <c r="I127" s="86">
        <f t="shared" si="9"/>
        <v>238684.87999999986</v>
      </c>
      <c r="J127" s="508">
        <v>12785</v>
      </c>
      <c r="K127" s="39"/>
      <c r="L127" s="39"/>
      <c r="M127" s="401">
        <f t="shared" si="10"/>
        <v>94733</v>
      </c>
      <c r="N127" s="36" t="s">
        <v>1256</v>
      </c>
      <c r="O127" s="34" t="s">
        <v>1183</v>
      </c>
      <c r="P127" s="34" t="s">
        <v>904</v>
      </c>
    </row>
    <row r="128" spans="1:16">
      <c r="A128" s="445"/>
      <c r="B128" s="446">
        <v>45673</v>
      </c>
      <c r="C128" s="177" t="s">
        <v>1246</v>
      </c>
      <c r="D128" s="177"/>
      <c r="E128" s="177"/>
      <c r="F128" s="34"/>
      <c r="G128" s="37"/>
      <c r="H128" s="37"/>
      <c r="I128" s="86"/>
      <c r="J128" s="86"/>
      <c r="K128" s="39"/>
      <c r="L128" s="39">
        <v>93035</v>
      </c>
      <c r="M128" s="401">
        <f t="shared" si="10"/>
        <v>1698</v>
      </c>
      <c r="N128" s="36"/>
      <c r="O128" s="34"/>
      <c r="P128" s="34"/>
    </row>
    <row r="129" spans="1:16" ht="60">
      <c r="A129" s="34"/>
      <c r="B129" s="391">
        <v>45677</v>
      </c>
      <c r="C129" s="36" t="s">
        <v>1192</v>
      </c>
      <c r="D129" s="36"/>
      <c r="E129" s="36"/>
      <c r="F129" s="34"/>
      <c r="G129" s="37"/>
      <c r="H129" s="37"/>
      <c r="I129" s="86">
        <f>I124+G129-K129</f>
        <v>220424.87999999986</v>
      </c>
      <c r="J129" s="86"/>
      <c r="K129" s="39">
        <v>18260</v>
      </c>
      <c r="L129" s="39"/>
      <c r="M129" s="401">
        <f t="shared" si="10"/>
        <v>1698</v>
      </c>
      <c r="N129" s="36" t="s">
        <v>1193</v>
      </c>
      <c r="O129" s="34" t="s">
        <v>1188</v>
      </c>
      <c r="P129" s="34" t="s">
        <v>876</v>
      </c>
    </row>
    <row r="130" spans="1:16">
      <c r="A130" s="392"/>
      <c r="B130" s="393">
        <v>45677</v>
      </c>
      <c r="C130" s="394" t="s">
        <v>121</v>
      </c>
      <c r="D130" s="394"/>
      <c r="E130" s="394"/>
      <c r="F130" s="34"/>
      <c r="G130" s="37"/>
      <c r="H130" s="37"/>
      <c r="I130" s="86">
        <f>I129+G130-K130</f>
        <v>220418.97999999986</v>
      </c>
      <c r="J130" s="86"/>
      <c r="K130" s="39">
        <v>5.9</v>
      </c>
      <c r="L130" s="39"/>
      <c r="M130" s="401">
        <f t="shared" si="10"/>
        <v>1698</v>
      </c>
      <c r="N130" s="36"/>
      <c r="O130" s="34" t="s">
        <v>121</v>
      </c>
      <c r="P130" s="34" t="s">
        <v>876</v>
      </c>
    </row>
    <row r="131" spans="1:16" ht="45">
      <c r="A131" s="34"/>
      <c r="B131" s="455">
        <v>45677</v>
      </c>
      <c r="C131" s="36"/>
      <c r="D131" s="36"/>
      <c r="E131" s="36"/>
      <c r="F131" s="34"/>
      <c r="G131" s="453"/>
      <c r="H131" s="37"/>
      <c r="I131" s="86">
        <f t="shared" si="9"/>
        <v>193866.97999999986</v>
      </c>
      <c r="J131" s="86"/>
      <c r="K131" s="454">
        <v>26552</v>
      </c>
      <c r="L131" s="39"/>
      <c r="M131" s="401">
        <f t="shared" si="10"/>
        <v>1698</v>
      </c>
      <c r="N131" s="329" t="s">
        <v>1194</v>
      </c>
      <c r="O131" s="34" t="s">
        <v>1188</v>
      </c>
      <c r="P131" s="34" t="s">
        <v>1189</v>
      </c>
    </row>
    <row r="132" spans="1:16">
      <c r="A132" s="34"/>
      <c r="B132" s="391">
        <v>45677</v>
      </c>
      <c r="C132" s="36"/>
      <c r="D132" s="36"/>
      <c r="E132" s="36"/>
      <c r="F132" s="34"/>
      <c r="G132" s="37"/>
      <c r="H132" s="37"/>
      <c r="I132" s="86">
        <f t="shared" si="9"/>
        <v>193858.12999999986</v>
      </c>
      <c r="J132" s="86"/>
      <c r="K132" s="454">
        <v>8.85</v>
      </c>
      <c r="L132" s="39"/>
      <c r="M132" s="401">
        <f t="shared" si="10"/>
        <v>1698</v>
      </c>
      <c r="N132" s="36" t="s">
        <v>1195</v>
      </c>
      <c r="O132" s="34" t="s">
        <v>1188</v>
      </c>
      <c r="P132" s="34" t="s">
        <v>1189</v>
      </c>
    </row>
    <row r="133" spans="1:16" ht="30">
      <c r="A133" s="34"/>
      <c r="B133" s="391">
        <v>45677</v>
      </c>
      <c r="C133" s="36"/>
      <c r="D133" s="36"/>
      <c r="E133" s="36"/>
      <c r="F133" s="34"/>
      <c r="G133" s="453">
        <v>26552</v>
      </c>
      <c r="H133" s="37"/>
      <c r="I133" s="86">
        <f t="shared" si="9"/>
        <v>220410.12999999986</v>
      </c>
      <c r="J133" s="86"/>
      <c r="K133" s="39"/>
      <c r="L133" s="39"/>
      <c r="M133" s="401">
        <f t="shared" si="10"/>
        <v>1698</v>
      </c>
      <c r="N133" s="329" t="s">
        <v>1196</v>
      </c>
      <c r="O133" s="34" t="s">
        <v>1188</v>
      </c>
      <c r="P133" s="34" t="s">
        <v>1189</v>
      </c>
    </row>
    <row r="134" spans="1:16">
      <c r="A134" s="34"/>
      <c r="B134" s="391">
        <v>45677</v>
      </c>
      <c r="C134" s="36" t="s">
        <v>121</v>
      </c>
      <c r="D134" s="36"/>
      <c r="E134" s="36"/>
      <c r="F134" s="34"/>
      <c r="G134" s="453">
        <v>8.85</v>
      </c>
      <c r="H134" s="37"/>
      <c r="I134" s="86">
        <f t="shared" si="9"/>
        <v>220418.97999999986</v>
      </c>
      <c r="J134" s="86"/>
      <c r="K134" s="39"/>
      <c r="L134" s="39"/>
      <c r="M134" s="401">
        <f t="shared" si="10"/>
        <v>1698</v>
      </c>
      <c r="N134" s="36" t="s">
        <v>1191</v>
      </c>
      <c r="O134" s="34"/>
      <c r="P134" s="34"/>
    </row>
    <row r="135" spans="1:16" ht="30">
      <c r="A135" s="419"/>
      <c r="B135" s="420">
        <v>45678</v>
      </c>
      <c r="C135" s="180" t="s">
        <v>1054</v>
      </c>
      <c r="D135" s="180"/>
      <c r="E135" s="180"/>
      <c r="F135" s="34"/>
      <c r="G135" s="37"/>
      <c r="H135" s="37"/>
      <c r="I135" s="86">
        <f t="shared" si="9"/>
        <v>193866.97999999986</v>
      </c>
      <c r="J135" s="86"/>
      <c r="K135" s="91">
        <v>26552</v>
      </c>
      <c r="L135" s="39"/>
      <c r="M135" s="401">
        <f t="shared" si="10"/>
        <v>1698</v>
      </c>
      <c r="N135" s="459" t="s">
        <v>1197</v>
      </c>
      <c r="O135" s="34" t="s">
        <v>872</v>
      </c>
      <c r="P135" s="34" t="s">
        <v>876</v>
      </c>
    </row>
    <row r="136" spans="1:16">
      <c r="A136" s="392"/>
      <c r="B136" s="393">
        <v>45678</v>
      </c>
      <c r="C136" s="394" t="s">
        <v>121</v>
      </c>
      <c r="D136" s="394"/>
      <c r="E136" s="394"/>
      <c r="F136" s="34"/>
      <c r="G136" s="37"/>
      <c r="H136" s="37"/>
      <c r="I136" s="86">
        <f t="shared" si="9"/>
        <v>193858.12999999986</v>
      </c>
      <c r="J136" s="86"/>
      <c r="K136" s="91">
        <v>8.85</v>
      </c>
      <c r="L136" s="39"/>
      <c r="M136" s="401">
        <f t="shared" si="10"/>
        <v>1698</v>
      </c>
      <c r="N136" s="36"/>
      <c r="O136" s="34" t="s">
        <v>121</v>
      </c>
      <c r="P136" s="34" t="s">
        <v>876</v>
      </c>
    </row>
    <row r="137" spans="1:16" ht="30">
      <c r="A137" s="34"/>
      <c r="B137" s="391">
        <v>45680</v>
      </c>
      <c r="C137" s="36" t="s">
        <v>1248</v>
      </c>
      <c r="D137" s="36"/>
      <c r="E137" s="36"/>
      <c r="F137" s="34"/>
      <c r="G137" s="37">
        <v>7500</v>
      </c>
      <c r="H137" s="37"/>
      <c r="I137" s="86">
        <f t="shared" si="9"/>
        <v>201358.12999999986</v>
      </c>
      <c r="J137" s="86"/>
      <c r="K137" s="39"/>
      <c r="L137" s="39"/>
      <c r="M137" s="39"/>
      <c r="N137" s="36" t="s">
        <v>1249</v>
      </c>
      <c r="O137" s="34" t="s">
        <v>8</v>
      </c>
      <c r="P137" s="34" t="s">
        <v>904</v>
      </c>
    </row>
    <row r="138" spans="1:16">
      <c r="A138" s="388"/>
      <c r="B138" s="406">
        <v>45690</v>
      </c>
      <c r="C138" s="238" t="s">
        <v>245</v>
      </c>
      <c r="D138" s="238"/>
      <c r="E138" s="238"/>
      <c r="F138" s="388"/>
      <c r="G138" s="88">
        <v>1890</v>
      </c>
      <c r="H138" s="37"/>
      <c r="I138" s="86">
        <f t="shared" si="9"/>
        <v>203248.12999999986</v>
      </c>
      <c r="J138" s="86"/>
      <c r="K138" s="39"/>
      <c r="L138" s="39"/>
      <c r="M138" s="39"/>
      <c r="N138" s="36" t="s">
        <v>1250</v>
      </c>
      <c r="O138" s="34" t="s">
        <v>245</v>
      </c>
      <c r="P138" s="34" t="s">
        <v>904</v>
      </c>
    </row>
    <row r="139" spans="1:16" ht="75">
      <c r="A139" s="445"/>
      <c r="B139" s="446">
        <v>45698</v>
      </c>
      <c r="C139" s="177" t="s">
        <v>986</v>
      </c>
      <c r="D139" s="177"/>
      <c r="E139" s="177"/>
      <c r="F139" s="34"/>
      <c r="G139" s="37"/>
      <c r="H139" s="37"/>
      <c r="I139" s="86">
        <f t="shared" si="9"/>
        <v>190463.12999999986</v>
      </c>
      <c r="J139" s="86"/>
      <c r="K139" s="72">
        <v>12785</v>
      </c>
      <c r="L139" s="39"/>
      <c r="M139" s="39"/>
      <c r="N139" s="36" t="s">
        <v>1255</v>
      </c>
      <c r="O139" s="34" t="s">
        <v>1183</v>
      </c>
      <c r="P139" s="34" t="s">
        <v>876</v>
      </c>
    </row>
    <row r="140" spans="1:16">
      <c r="A140" s="392"/>
      <c r="B140" s="393">
        <v>45698</v>
      </c>
      <c r="C140" s="394" t="s">
        <v>121</v>
      </c>
      <c r="D140" s="394"/>
      <c r="E140" s="394"/>
      <c r="F140" s="34"/>
      <c r="G140" s="37"/>
      <c r="H140" s="37"/>
      <c r="I140" s="86">
        <f t="shared" si="9"/>
        <v>190457.22999999986</v>
      </c>
      <c r="J140" s="86"/>
      <c r="K140" s="39">
        <v>5.9</v>
      </c>
      <c r="L140" s="39"/>
      <c r="M140" s="39"/>
      <c r="N140" s="36"/>
      <c r="O140" s="34" t="s">
        <v>121</v>
      </c>
      <c r="P140" s="34" t="s">
        <v>876</v>
      </c>
    </row>
    <row r="141" spans="1:16" ht="75">
      <c r="A141" s="445"/>
      <c r="B141" s="446">
        <v>45698</v>
      </c>
      <c r="C141" s="177" t="s">
        <v>1251</v>
      </c>
      <c r="D141" s="177"/>
      <c r="E141" s="177"/>
      <c r="F141" s="34"/>
      <c r="G141" s="37"/>
      <c r="H141" s="37"/>
      <c r="I141" s="86">
        <f t="shared" si="9"/>
        <v>180207.22999999986</v>
      </c>
      <c r="J141" s="86"/>
      <c r="K141" s="72">
        <v>10250</v>
      </c>
      <c r="L141" s="39"/>
      <c r="M141" s="39"/>
      <c r="N141" s="36" t="s">
        <v>1254</v>
      </c>
      <c r="O141" s="34" t="s">
        <v>1183</v>
      </c>
      <c r="P141" s="34" t="s">
        <v>876</v>
      </c>
    </row>
    <row r="142" spans="1:16">
      <c r="A142" s="392"/>
      <c r="B142" s="393">
        <v>45698</v>
      </c>
      <c r="C142" s="394" t="s">
        <v>121</v>
      </c>
      <c r="D142" s="394"/>
      <c r="E142" s="394"/>
      <c r="F142" s="34"/>
      <c r="G142" s="37"/>
      <c r="H142" s="37"/>
      <c r="I142" s="86">
        <f t="shared" si="9"/>
        <v>180201.32999999987</v>
      </c>
      <c r="J142" s="86"/>
      <c r="K142" s="39">
        <v>5.9</v>
      </c>
      <c r="L142" s="39"/>
      <c r="M142" s="39"/>
      <c r="N142" s="36"/>
      <c r="O142" s="34" t="s">
        <v>121</v>
      </c>
      <c r="P142" s="34" t="s">
        <v>876</v>
      </c>
    </row>
    <row r="143" spans="1:16">
      <c r="A143" s="34"/>
      <c r="B143" s="391"/>
      <c r="C143" s="36"/>
      <c r="D143" s="36"/>
      <c r="E143" s="36"/>
      <c r="F143" s="34"/>
      <c r="G143" s="37"/>
      <c r="H143" s="37"/>
      <c r="I143" s="86"/>
      <c r="J143" s="86"/>
      <c r="K143" s="39"/>
      <c r="L143" s="39"/>
      <c r="M143" s="39"/>
      <c r="N143" s="36"/>
      <c r="O143" s="34"/>
      <c r="P143" s="34"/>
    </row>
    <row r="144" spans="1:16">
      <c r="A144" s="92"/>
      <c r="B144" s="92"/>
      <c r="C144" s="92"/>
      <c r="D144" s="92"/>
      <c r="E144" s="92"/>
      <c r="F144" s="92"/>
      <c r="G144" s="92"/>
      <c r="H144" s="92"/>
      <c r="I144" s="92"/>
      <c r="J144" s="174"/>
      <c r="K144" s="92"/>
      <c r="L144" s="92"/>
      <c r="M144" s="92"/>
      <c r="N144" s="92"/>
      <c r="O144" s="92"/>
      <c r="P144" s="92"/>
    </row>
    <row r="145" spans="1:16">
      <c r="A145" s="92"/>
      <c r="B145" s="92"/>
      <c r="C145" s="92"/>
      <c r="D145" s="92"/>
      <c r="E145" s="92"/>
      <c r="F145" s="92"/>
      <c r="G145" s="92"/>
      <c r="H145" s="92"/>
      <c r="I145" s="92"/>
      <c r="J145" s="174"/>
      <c r="K145" s="92"/>
      <c r="L145" s="92"/>
      <c r="M145" s="92"/>
      <c r="N145" s="92"/>
      <c r="O145" s="92"/>
      <c r="P145" s="92"/>
    </row>
    <row r="146" spans="1:16" customFormat="1" ht="27" thickBot="1">
      <c r="A146" s="413" t="s">
        <v>1053</v>
      </c>
      <c r="B146" s="414"/>
      <c r="C146" s="414"/>
      <c r="D146" s="414"/>
      <c r="E146" s="414"/>
      <c r="F146" s="414"/>
      <c r="G146" s="414"/>
      <c r="H146" s="414"/>
      <c r="I146" s="414"/>
      <c r="J146" s="477"/>
      <c r="K146" s="414"/>
      <c r="L146" s="414"/>
      <c r="M146" s="414"/>
      <c r="N146" s="414"/>
      <c r="O146" s="414"/>
      <c r="P146" s="415"/>
    </row>
    <row r="147" spans="1:16" customFormat="1">
      <c r="J147" s="170"/>
    </row>
    <row r="148" spans="1:16" customFormat="1" ht="15.75" thickBot="1">
      <c r="A148" s="354"/>
      <c r="B148" s="354"/>
      <c r="C148" s="354"/>
      <c r="D148" s="354"/>
      <c r="E148" s="354"/>
      <c r="J148" s="170"/>
    </row>
    <row r="149" spans="1:16" customFormat="1" ht="30">
      <c r="C149" s="355" t="s">
        <v>867</v>
      </c>
      <c r="D149" s="356"/>
      <c r="E149" s="356"/>
      <c r="F149" s="356"/>
      <c r="G149" s="357" t="s">
        <v>113</v>
      </c>
      <c r="H149" s="357"/>
      <c r="I149" s="357" t="s">
        <v>921</v>
      </c>
      <c r="J149" s="480" t="s">
        <v>1247</v>
      </c>
      <c r="K149" t="s">
        <v>1105</v>
      </c>
    </row>
    <row r="150" spans="1:16" customFormat="1">
      <c r="C150" s="359"/>
      <c r="D150" s="360"/>
      <c r="E150" s="360"/>
      <c r="F150" s="360"/>
      <c r="G150" s="361"/>
      <c r="H150" s="361"/>
      <c r="I150" s="361"/>
      <c r="J150" s="481"/>
      <c r="K150" s="478" t="s">
        <v>1106</v>
      </c>
      <c r="L150" s="511">
        <v>245012.59</v>
      </c>
    </row>
    <row r="151" spans="1:16" customFormat="1">
      <c r="C151" s="482" t="s">
        <v>881</v>
      </c>
      <c r="D151" s="360"/>
      <c r="E151" s="361"/>
      <c r="F151" s="360"/>
      <c r="G151" s="361">
        <f>SUM(G6:G28)+SUM(G30:G33)+SUM(G36:G37)+G39+SUM(G44:G46)+SUM(G49:G81)+SUM(G83:G84)+G86+G99+G101+G102+G105+SUM(G106:G109)+G113+G123+G137</f>
        <v>282880</v>
      </c>
      <c r="H151" s="361"/>
      <c r="I151" s="423"/>
      <c r="J151" s="481"/>
      <c r="K151" s="478" t="s">
        <v>1107</v>
      </c>
      <c r="L151" s="511">
        <v>242001.18</v>
      </c>
    </row>
    <row r="152" spans="1:16" customFormat="1">
      <c r="C152" s="483" t="s">
        <v>922</v>
      </c>
      <c r="D152" s="360"/>
      <c r="E152" s="360"/>
      <c r="F152" s="360"/>
      <c r="G152" s="361">
        <f>G100+G103+G104+G110+G112+G114+G115</f>
        <v>33000</v>
      </c>
      <c r="H152" s="361"/>
      <c r="I152" s="361">
        <f>K97+K116+K118</f>
        <v>93516</v>
      </c>
      <c r="J152" s="484">
        <f>I152-G152</f>
        <v>60516</v>
      </c>
      <c r="K152" s="479" t="s">
        <v>1108</v>
      </c>
      <c r="L152" s="511">
        <v>225000</v>
      </c>
    </row>
    <row r="153" spans="1:16" customFormat="1">
      <c r="C153" s="485" t="s">
        <v>923</v>
      </c>
      <c r="D153" s="361">
        <f>G35</f>
        <v>3000</v>
      </c>
      <c r="E153" s="361"/>
      <c r="F153" s="360"/>
      <c r="G153" s="361">
        <f>D153</f>
        <v>3000</v>
      </c>
      <c r="H153" s="361"/>
      <c r="I153" s="361"/>
      <c r="J153" s="484"/>
      <c r="K153" s="479" t="s">
        <v>1109</v>
      </c>
      <c r="L153" s="511">
        <f>G151</f>
        <v>282880</v>
      </c>
    </row>
    <row r="154" spans="1:16" customFormat="1" ht="30">
      <c r="C154" s="486" t="s">
        <v>924</v>
      </c>
      <c r="D154" s="360"/>
      <c r="E154" s="360"/>
      <c r="F154" s="360"/>
      <c r="G154" s="422"/>
      <c r="H154" s="361"/>
      <c r="I154" s="361">
        <f>SUM(K11+K41+K47)</f>
        <v>85137</v>
      </c>
      <c r="J154" s="481"/>
    </row>
    <row r="155" spans="1:16" customFormat="1">
      <c r="C155" s="487" t="s">
        <v>245</v>
      </c>
      <c r="D155" s="361">
        <f>G29+G49+G92+G138</f>
        <v>5790</v>
      </c>
      <c r="E155" s="361"/>
      <c r="F155" s="360"/>
      <c r="G155" s="361">
        <f>D155</f>
        <v>5790</v>
      </c>
      <c r="H155" s="361"/>
      <c r="I155" s="423"/>
      <c r="J155" s="481"/>
    </row>
    <row r="156" spans="1:16" customFormat="1">
      <c r="C156" s="187" t="s">
        <v>925</v>
      </c>
      <c r="D156" s="360"/>
      <c r="E156" s="360"/>
      <c r="F156" s="360"/>
      <c r="G156" s="361">
        <v>20000</v>
      </c>
      <c r="H156" s="361"/>
      <c r="I156" s="361">
        <v>93035</v>
      </c>
      <c r="J156" s="484">
        <f>I156-G156</f>
        <v>73035</v>
      </c>
    </row>
    <row r="157" spans="1:16" customFormat="1">
      <c r="C157" s="488" t="s">
        <v>121</v>
      </c>
      <c r="D157" s="360"/>
      <c r="E157" s="360"/>
      <c r="F157" s="360"/>
      <c r="G157" s="423"/>
      <c r="H157" s="361"/>
      <c r="I157" s="361">
        <f>K12+K34+K38+K82+K85+K93+K95+K98</f>
        <v>21.490000000000002</v>
      </c>
      <c r="J157" s="481"/>
    </row>
    <row r="158" spans="1:16" customFormat="1">
      <c r="C158" s="489" t="s">
        <v>926</v>
      </c>
      <c r="D158" s="360"/>
      <c r="E158" s="360"/>
      <c r="F158" s="360"/>
      <c r="G158" s="361"/>
      <c r="H158" s="361"/>
      <c r="I158" s="361"/>
      <c r="J158" s="484"/>
    </row>
    <row r="159" spans="1:16" customFormat="1">
      <c r="C159" s="409" t="s">
        <v>1066</v>
      </c>
      <c r="D159" s="360"/>
      <c r="E159" s="360"/>
      <c r="F159" s="360"/>
      <c r="G159" s="361"/>
      <c r="H159" s="361"/>
      <c r="I159" s="361">
        <v>2000</v>
      </c>
      <c r="J159" s="481"/>
    </row>
    <row r="160" spans="1:16" customFormat="1">
      <c r="C160" s="490" t="s">
        <v>1089</v>
      </c>
      <c r="D160" s="360"/>
      <c r="E160" s="360"/>
      <c r="F160" s="360"/>
      <c r="G160" s="361">
        <f>G87+G88</f>
        <v>2000</v>
      </c>
      <c r="H160" s="361"/>
      <c r="I160" s="361">
        <v>2000</v>
      </c>
      <c r="J160" s="484">
        <f>I160-G160</f>
        <v>0</v>
      </c>
    </row>
    <row r="161" spans="3:10" customFormat="1">
      <c r="C161" s="359"/>
      <c r="D161" s="363" t="s">
        <v>819</v>
      </c>
      <c r="E161" s="363"/>
      <c r="F161" s="363"/>
      <c r="G161" s="364">
        <f>SUM(G151:G160)</f>
        <v>346670</v>
      </c>
      <c r="H161" s="364"/>
      <c r="I161" s="364">
        <f>SUM(I151:I160)</f>
        <v>275709.49</v>
      </c>
      <c r="J161" s="481">
        <f>SUM(J151:J160)</f>
        <v>133551</v>
      </c>
    </row>
    <row r="162" spans="3:10" customFormat="1">
      <c r="C162" s="359"/>
      <c r="D162" s="360"/>
      <c r="E162" s="360"/>
      <c r="F162" s="360"/>
      <c r="G162" s="361"/>
      <c r="H162" s="361"/>
      <c r="I162" s="361"/>
      <c r="J162" s="481"/>
    </row>
    <row r="163" spans="3:10" customFormat="1" ht="15.75" thickBot="1">
      <c r="C163" s="491"/>
      <c r="D163" s="371" t="s">
        <v>927</v>
      </c>
      <c r="E163" s="371"/>
      <c r="F163" s="371"/>
      <c r="G163" s="372"/>
      <c r="H163" s="372"/>
      <c r="I163" s="372">
        <f>I161-G161</f>
        <v>-70960.510000000009</v>
      </c>
      <c r="J163" s="492"/>
    </row>
    <row r="164" spans="3:10" customFormat="1">
      <c r="C164" s="324" t="s">
        <v>928</v>
      </c>
      <c r="G164" s="19"/>
      <c r="H164" s="19"/>
      <c r="I164" s="19"/>
      <c r="J164" s="170"/>
    </row>
  </sheetData>
  <autoFilter ref="A1:P117"/>
  <mergeCells count="2">
    <mergeCell ref="G2:J2"/>
    <mergeCell ref="K2:L2"/>
  </mergeCells>
  <pageMargins left="0.25" right="0.25" top="0.75" bottom="0.75" header="0.3" footer="0.3"/>
  <pageSetup paperSize="9" scale="92" fitToWidth="2" fitToHeight="0" orientation="landscape"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33" workbookViewId="0">
      <selection activeCell="K30" sqref="K30"/>
    </sheetView>
  </sheetViews>
  <sheetFormatPr defaultRowHeight="15"/>
  <cols>
    <col min="2" max="2" width="16.7109375" customWidth="1"/>
    <col min="3" max="3" width="27.5703125" customWidth="1"/>
    <col min="4" max="4" width="45.85546875" customWidth="1"/>
    <col min="5" max="5" width="18.28515625" style="19" customWidth="1"/>
    <col min="6" max="6" width="16.85546875" style="19" customWidth="1"/>
  </cols>
  <sheetData>
    <row r="1" spans="1:6" ht="26.25">
      <c r="A1" s="375" t="s">
        <v>932</v>
      </c>
      <c r="B1" s="376"/>
      <c r="C1" s="376"/>
      <c r="D1" s="376"/>
    </row>
    <row r="2" spans="1:6" ht="26.25">
      <c r="A2" s="375"/>
      <c r="B2" s="376"/>
      <c r="C2" s="376"/>
      <c r="D2" s="376"/>
    </row>
    <row r="3" spans="1:6" ht="26.25">
      <c r="A3" s="316" t="s">
        <v>881</v>
      </c>
    </row>
    <row r="4" spans="1:6" ht="18.75">
      <c r="A4" s="325"/>
      <c r="B4" s="325"/>
      <c r="C4" s="325"/>
      <c r="D4" s="325"/>
      <c r="E4" s="326" t="s">
        <v>908</v>
      </c>
      <c r="F4" s="326" t="s">
        <v>876</v>
      </c>
    </row>
    <row r="5" spans="1:6" ht="30">
      <c r="A5" s="92">
        <v>1</v>
      </c>
      <c r="B5" s="35">
        <v>45020</v>
      </c>
      <c r="C5" s="36" t="s">
        <v>73</v>
      </c>
      <c r="D5" s="36" t="s">
        <v>382</v>
      </c>
      <c r="E5" s="37">
        <v>1500</v>
      </c>
      <c r="F5" s="93"/>
    </row>
    <row r="6" spans="1:6" ht="30">
      <c r="A6" s="92">
        <f>A5+1</f>
        <v>2</v>
      </c>
      <c r="B6" s="35">
        <v>45020</v>
      </c>
      <c r="C6" s="36" t="s">
        <v>878</v>
      </c>
      <c r="D6" s="36" t="s">
        <v>591</v>
      </c>
      <c r="E6" s="37">
        <v>2500</v>
      </c>
      <c r="F6" s="93"/>
    </row>
    <row r="7" spans="1:6" ht="30">
      <c r="A7" s="92">
        <f t="shared" ref="A7:A61" si="0">A6+1</f>
        <v>3</v>
      </c>
      <c r="B7" s="35">
        <v>45020</v>
      </c>
      <c r="C7" s="36" t="s">
        <v>879</v>
      </c>
      <c r="D7" s="36" t="s">
        <v>29</v>
      </c>
      <c r="E7" s="37">
        <v>2500</v>
      </c>
      <c r="F7" s="93"/>
    </row>
    <row r="8" spans="1:6" ht="30">
      <c r="A8" s="92">
        <f t="shared" si="0"/>
        <v>4</v>
      </c>
      <c r="B8" s="35">
        <v>45020</v>
      </c>
      <c r="C8" s="36" t="s">
        <v>538</v>
      </c>
      <c r="D8" s="36" t="s">
        <v>584</v>
      </c>
      <c r="E8" s="37">
        <v>1500</v>
      </c>
      <c r="F8" s="93"/>
    </row>
    <row r="9" spans="1:6" ht="30">
      <c r="A9" s="92">
        <f t="shared" si="0"/>
        <v>5</v>
      </c>
      <c r="B9" s="35">
        <v>45020</v>
      </c>
      <c r="C9" s="36" t="s">
        <v>540</v>
      </c>
      <c r="D9" s="36" t="s">
        <v>541</v>
      </c>
      <c r="E9" s="37">
        <v>1500</v>
      </c>
      <c r="F9" s="93"/>
    </row>
    <row r="10" spans="1:6" ht="30">
      <c r="A10" s="92">
        <f t="shared" si="0"/>
        <v>6</v>
      </c>
      <c r="B10" s="35">
        <v>45020</v>
      </c>
      <c r="C10" s="36" t="s">
        <v>15</v>
      </c>
      <c r="D10" s="36" t="s">
        <v>709</v>
      </c>
      <c r="E10" s="37">
        <v>2500</v>
      </c>
      <c r="F10" s="93"/>
    </row>
    <row r="11" spans="1:6">
      <c r="A11" s="92">
        <f t="shared" si="0"/>
        <v>7</v>
      </c>
      <c r="B11" s="35">
        <v>45021</v>
      </c>
      <c r="C11" s="36" t="s">
        <v>679</v>
      </c>
      <c r="D11" s="36" t="s">
        <v>225</v>
      </c>
      <c r="E11" s="37">
        <v>2500</v>
      </c>
      <c r="F11" s="93"/>
    </row>
    <row r="12" spans="1:6" ht="30">
      <c r="A12" s="92">
        <f t="shared" si="0"/>
        <v>8</v>
      </c>
      <c r="B12" s="35">
        <v>45021</v>
      </c>
      <c r="C12" s="36" t="s">
        <v>546</v>
      </c>
      <c r="D12" s="36" t="s">
        <v>545</v>
      </c>
      <c r="E12" s="37">
        <v>2500</v>
      </c>
      <c r="F12" s="93"/>
    </row>
    <row r="13" spans="1:6" ht="45">
      <c r="A13" s="92">
        <f t="shared" si="0"/>
        <v>9</v>
      </c>
      <c r="B13" s="35">
        <v>45021</v>
      </c>
      <c r="C13" s="36" t="s">
        <v>549</v>
      </c>
      <c r="D13" s="36" t="s">
        <v>548</v>
      </c>
      <c r="E13" s="37">
        <v>2500</v>
      </c>
      <c r="F13" s="93"/>
    </row>
    <row r="14" spans="1:6">
      <c r="A14" s="92">
        <f t="shared" si="0"/>
        <v>10</v>
      </c>
      <c r="B14" s="35">
        <v>45023</v>
      </c>
      <c r="C14" s="36" t="s">
        <v>302</v>
      </c>
      <c r="D14" s="36" t="s">
        <v>23</v>
      </c>
      <c r="E14" s="37">
        <v>2500</v>
      </c>
      <c r="F14" s="93"/>
    </row>
    <row r="15" spans="1:6">
      <c r="A15" s="92">
        <f t="shared" si="0"/>
        <v>11</v>
      </c>
      <c r="B15" s="35">
        <v>45026</v>
      </c>
      <c r="C15" s="36" t="s">
        <v>146</v>
      </c>
      <c r="D15" s="36" t="s">
        <v>552</v>
      </c>
      <c r="E15" s="37">
        <v>2500</v>
      </c>
      <c r="F15" s="93"/>
    </row>
    <row r="16" spans="1:6">
      <c r="A16" s="92">
        <f t="shared" si="0"/>
        <v>12</v>
      </c>
      <c r="B16" s="35">
        <v>45026</v>
      </c>
      <c r="C16" s="36" t="s">
        <v>554</v>
      </c>
      <c r="D16" s="36" t="s">
        <v>29</v>
      </c>
      <c r="E16" s="37">
        <v>2500</v>
      </c>
      <c r="F16" s="93"/>
    </row>
    <row r="17" spans="1:6" ht="30">
      <c r="A17" s="92">
        <f t="shared" si="0"/>
        <v>13</v>
      </c>
      <c r="B17" s="35">
        <v>45026</v>
      </c>
      <c r="C17" s="36" t="s">
        <v>555</v>
      </c>
      <c r="D17" s="36" t="s">
        <v>557</v>
      </c>
      <c r="E17" s="37">
        <v>1500</v>
      </c>
      <c r="F17" s="93"/>
    </row>
    <row r="18" spans="1:6" ht="30">
      <c r="A18" s="92">
        <f t="shared" si="0"/>
        <v>14</v>
      </c>
      <c r="B18" s="35">
        <v>45028</v>
      </c>
      <c r="C18" s="36" t="s">
        <v>135</v>
      </c>
      <c r="D18" s="36" t="s">
        <v>559</v>
      </c>
      <c r="E18" s="37">
        <v>2500</v>
      </c>
      <c r="F18" s="93"/>
    </row>
    <row r="19" spans="1:6">
      <c r="A19" s="92">
        <f t="shared" si="0"/>
        <v>15</v>
      </c>
      <c r="B19" s="35">
        <v>45031</v>
      </c>
      <c r="C19" s="36" t="s">
        <v>560</v>
      </c>
      <c r="D19" s="36" t="s">
        <v>270</v>
      </c>
      <c r="E19" s="37">
        <v>2500</v>
      </c>
      <c r="F19" s="93"/>
    </row>
    <row r="20" spans="1:6">
      <c r="A20" s="92">
        <f t="shared" si="0"/>
        <v>16</v>
      </c>
      <c r="B20" s="35">
        <v>45034</v>
      </c>
      <c r="C20" s="36" t="s">
        <v>592</v>
      </c>
      <c r="D20" s="36" t="s">
        <v>562</v>
      </c>
      <c r="E20" s="37">
        <v>2500</v>
      </c>
      <c r="F20" s="93"/>
    </row>
    <row r="21" spans="1:6" ht="30">
      <c r="A21" s="92">
        <f t="shared" si="0"/>
        <v>17</v>
      </c>
      <c r="B21" s="35">
        <v>45034</v>
      </c>
      <c r="C21" s="36" t="s">
        <v>565</v>
      </c>
      <c r="D21" s="36" t="s">
        <v>564</v>
      </c>
      <c r="E21" s="37">
        <v>2500</v>
      </c>
      <c r="F21" s="93"/>
    </row>
    <row r="22" spans="1:6" ht="30">
      <c r="A22" s="92">
        <f t="shared" si="0"/>
        <v>18</v>
      </c>
      <c r="B22" s="35">
        <v>45035</v>
      </c>
      <c r="C22" s="36" t="s">
        <v>567</v>
      </c>
      <c r="D22" s="36" t="s">
        <v>566</v>
      </c>
      <c r="E22" s="37">
        <v>6000</v>
      </c>
      <c r="F22" s="93"/>
    </row>
    <row r="23" spans="1:6">
      <c r="A23" s="92">
        <f t="shared" si="0"/>
        <v>19</v>
      </c>
      <c r="B23" s="35">
        <v>45042</v>
      </c>
      <c r="C23" s="36" t="s">
        <v>570</v>
      </c>
      <c r="D23" s="36" t="s">
        <v>569</v>
      </c>
      <c r="E23" s="37">
        <v>5000</v>
      </c>
      <c r="F23" s="93"/>
    </row>
    <row r="24" spans="1:6" ht="30">
      <c r="A24" s="92">
        <f t="shared" si="0"/>
        <v>20</v>
      </c>
      <c r="B24" s="35">
        <v>45043</v>
      </c>
      <c r="C24" s="36" t="s">
        <v>573</v>
      </c>
      <c r="D24" s="36" t="s">
        <v>572</v>
      </c>
      <c r="E24" s="37">
        <v>7500</v>
      </c>
      <c r="F24" s="93"/>
    </row>
    <row r="25" spans="1:6" ht="30">
      <c r="A25" s="92">
        <f t="shared" si="0"/>
        <v>21</v>
      </c>
      <c r="B25" s="35">
        <v>45045</v>
      </c>
      <c r="C25" s="36" t="s">
        <v>575</v>
      </c>
      <c r="D25" s="36" t="s">
        <v>593</v>
      </c>
      <c r="E25" s="37">
        <v>7500</v>
      </c>
      <c r="F25" s="93"/>
    </row>
    <row r="26" spans="1:6" ht="30">
      <c r="A26" s="92">
        <f t="shared" si="0"/>
        <v>22</v>
      </c>
      <c r="B26" s="35">
        <v>45045</v>
      </c>
      <c r="C26" s="36" t="s">
        <v>333</v>
      </c>
      <c r="D26" s="36" t="s">
        <v>711</v>
      </c>
      <c r="E26" s="37">
        <v>7500</v>
      </c>
      <c r="F26" s="93"/>
    </row>
    <row r="27" spans="1:6">
      <c r="A27" s="92">
        <f t="shared" si="0"/>
        <v>23</v>
      </c>
      <c r="B27" s="35">
        <v>45052</v>
      </c>
      <c r="C27" s="36" t="s">
        <v>594</v>
      </c>
      <c r="D27" s="36" t="s">
        <v>43</v>
      </c>
      <c r="E27" s="37">
        <v>2500</v>
      </c>
      <c r="F27" s="93"/>
    </row>
    <row r="28" spans="1:6">
      <c r="A28" s="92">
        <f t="shared" si="0"/>
        <v>24</v>
      </c>
      <c r="B28" s="35">
        <v>45056</v>
      </c>
      <c r="C28" s="36" t="s">
        <v>580</v>
      </c>
      <c r="D28" s="36" t="s">
        <v>582</v>
      </c>
      <c r="E28" s="37">
        <v>2500</v>
      </c>
      <c r="F28" s="93"/>
    </row>
    <row r="29" spans="1:6" ht="30">
      <c r="A29" s="92">
        <f t="shared" si="0"/>
        <v>25</v>
      </c>
      <c r="B29" s="35">
        <v>45061</v>
      </c>
      <c r="C29" s="36" t="s">
        <v>586</v>
      </c>
      <c r="D29" s="36" t="s">
        <v>587</v>
      </c>
      <c r="E29" s="37">
        <v>2500</v>
      </c>
      <c r="F29" s="93"/>
    </row>
    <row r="30" spans="1:6" ht="45">
      <c r="A30" s="92">
        <f t="shared" si="0"/>
        <v>26</v>
      </c>
      <c r="B30" s="35">
        <v>45072</v>
      </c>
      <c r="C30" s="36" t="s">
        <v>142</v>
      </c>
      <c r="D30" s="36" t="s">
        <v>617</v>
      </c>
      <c r="E30" s="37">
        <v>10000</v>
      </c>
      <c r="F30" s="93"/>
    </row>
    <row r="31" spans="1:6">
      <c r="A31" s="92">
        <f t="shared" si="0"/>
        <v>27</v>
      </c>
      <c r="B31" s="35">
        <v>45072</v>
      </c>
      <c r="C31" s="36" t="s">
        <v>620</v>
      </c>
      <c r="D31" s="36" t="s">
        <v>621</v>
      </c>
      <c r="E31" s="37">
        <v>2500</v>
      </c>
      <c r="F31" s="93"/>
    </row>
    <row r="32" spans="1:6" ht="30">
      <c r="A32" s="92">
        <f t="shared" si="0"/>
        <v>28</v>
      </c>
      <c r="B32" s="35">
        <v>45072</v>
      </c>
      <c r="C32" s="36" t="s">
        <v>623</v>
      </c>
      <c r="D32" s="36" t="s">
        <v>626</v>
      </c>
      <c r="E32" s="37">
        <v>2500</v>
      </c>
      <c r="F32" s="93"/>
    </row>
    <row r="33" spans="1:6" ht="30">
      <c r="A33" s="92">
        <f t="shared" si="0"/>
        <v>29</v>
      </c>
      <c r="B33" s="35">
        <v>45073</v>
      </c>
      <c r="C33" s="36" t="s">
        <v>628</v>
      </c>
      <c r="D33" s="36" t="s">
        <v>629</v>
      </c>
      <c r="E33" s="37">
        <v>2500</v>
      </c>
      <c r="F33" s="93"/>
    </row>
    <row r="34" spans="1:6" ht="30">
      <c r="A34" s="92">
        <f t="shared" si="0"/>
        <v>30</v>
      </c>
      <c r="B34" s="35">
        <v>45075</v>
      </c>
      <c r="C34" s="36" t="s">
        <v>351</v>
      </c>
      <c r="D34" s="36" t="s">
        <v>686</v>
      </c>
      <c r="E34" s="37">
        <v>7500</v>
      </c>
      <c r="F34" s="93"/>
    </row>
    <row r="35" spans="1:6">
      <c r="A35" s="92">
        <f t="shared" si="0"/>
        <v>31</v>
      </c>
      <c r="B35" s="35">
        <v>45076</v>
      </c>
      <c r="C35" s="36" t="s">
        <v>631</v>
      </c>
      <c r="D35" s="36" t="s">
        <v>37</v>
      </c>
      <c r="E35" s="37">
        <v>2500</v>
      </c>
      <c r="F35" s="93"/>
    </row>
    <row r="36" spans="1:6" ht="30">
      <c r="A36" s="92">
        <f t="shared" si="0"/>
        <v>32</v>
      </c>
      <c r="B36" s="35">
        <v>45084</v>
      </c>
      <c r="C36" s="36" t="s">
        <v>633</v>
      </c>
      <c r="D36" s="36" t="s">
        <v>688</v>
      </c>
      <c r="E36" s="37">
        <v>15000</v>
      </c>
      <c r="F36" s="93"/>
    </row>
    <row r="37" spans="1:6">
      <c r="A37" s="92">
        <f t="shared" si="0"/>
        <v>33</v>
      </c>
      <c r="B37" s="35">
        <v>45113</v>
      </c>
      <c r="C37" s="36" t="s">
        <v>634</v>
      </c>
      <c r="D37" s="36" t="s">
        <v>43</v>
      </c>
      <c r="E37" s="50">
        <v>2500</v>
      </c>
      <c r="F37" s="93"/>
    </row>
    <row r="38" spans="1:6">
      <c r="A38" s="92">
        <f t="shared" si="0"/>
        <v>34</v>
      </c>
      <c r="B38" s="35">
        <v>45117</v>
      </c>
      <c r="C38" s="36" t="s">
        <v>132</v>
      </c>
      <c r="D38" s="36" t="s">
        <v>133</v>
      </c>
      <c r="E38" s="50">
        <v>2500</v>
      </c>
      <c r="F38" s="93"/>
    </row>
    <row r="39" spans="1:6" ht="60">
      <c r="A39" s="92">
        <f t="shared" si="0"/>
        <v>35</v>
      </c>
      <c r="B39" s="35">
        <v>45145</v>
      </c>
      <c r="C39" s="36" t="s">
        <v>642</v>
      </c>
      <c r="D39" s="36" t="s">
        <v>644</v>
      </c>
      <c r="E39" s="50">
        <v>7500</v>
      </c>
      <c r="F39" s="93"/>
    </row>
    <row r="40" spans="1:6" ht="30">
      <c r="A40" s="92">
        <f t="shared" si="0"/>
        <v>36</v>
      </c>
      <c r="B40" s="35">
        <v>45150</v>
      </c>
      <c r="C40" s="36" t="s">
        <v>647</v>
      </c>
      <c r="D40" s="36" t="s">
        <v>648</v>
      </c>
      <c r="E40" s="50">
        <v>10000</v>
      </c>
      <c r="F40" s="93"/>
    </row>
    <row r="41" spans="1:6">
      <c r="A41" s="92">
        <f t="shared" si="0"/>
        <v>37</v>
      </c>
      <c r="B41" s="35">
        <v>45154</v>
      </c>
      <c r="C41" s="36" t="s">
        <v>130</v>
      </c>
      <c r="D41" s="36" t="s">
        <v>131</v>
      </c>
      <c r="E41" s="50">
        <v>2500</v>
      </c>
      <c r="F41" s="93"/>
    </row>
    <row r="42" spans="1:6" ht="60">
      <c r="A42" s="92">
        <f t="shared" si="0"/>
        <v>38</v>
      </c>
      <c r="B42" s="35">
        <v>45174</v>
      </c>
      <c r="C42" s="36" t="s">
        <v>671</v>
      </c>
      <c r="D42" s="36" t="s">
        <v>672</v>
      </c>
      <c r="E42" s="50">
        <v>7500</v>
      </c>
      <c r="F42" s="93"/>
    </row>
    <row r="43" spans="1:6" ht="30">
      <c r="A43" s="92">
        <f t="shared" si="0"/>
        <v>39</v>
      </c>
      <c r="B43" s="35">
        <v>45174</v>
      </c>
      <c r="C43" s="36" t="s">
        <v>36</v>
      </c>
      <c r="D43" s="36" t="s">
        <v>673</v>
      </c>
      <c r="E43" s="50">
        <v>2500</v>
      </c>
      <c r="F43" s="93"/>
    </row>
    <row r="44" spans="1:6">
      <c r="A44" s="92">
        <f t="shared" si="0"/>
        <v>40</v>
      </c>
      <c r="B44" s="35">
        <v>45176</v>
      </c>
      <c r="C44" s="36" t="s">
        <v>312</v>
      </c>
      <c r="D44" s="36" t="s">
        <v>37</v>
      </c>
      <c r="E44" s="50">
        <v>2500</v>
      </c>
      <c r="F44" s="93"/>
    </row>
    <row r="45" spans="1:6" ht="45">
      <c r="A45" s="92">
        <f t="shared" si="0"/>
        <v>41</v>
      </c>
      <c r="B45" s="35">
        <v>45177</v>
      </c>
      <c r="C45" s="36" t="s">
        <v>680</v>
      </c>
      <c r="D45" s="36" t="s">
        <v>681</v>
      </c>
      <c r="E45" s="50">
        <v>7500</v>
      </c>
      <c r="F45" s="93"/>
    </row>
    <row r="46" spans="1:6">
      <c r="A46" s="92">
        <f t="shared" si="0"/>
        <v>42</v>
      </c>
      <c r="B46" s="35" t="s">
        <v>360</v>
      </c>
      <c r="C46" s="36" t="s">
        <v>360</v>
      </c>
      <c r="D46" s="36" t="s">
        <v>360</v>
      </c>
      <c r="E46" s="50" t="s">
        <v>360</v>
      </c>
      <c r="F46" s="93"/>
    </row>
    <row r="47" spans="1:6">
      <c r="A47" s="92">
        <f t="shared" si="0"/>
        <v>43</v>
      </c>
      <c r="B47" s="35">
        <v>45177</v>
      </c>
      <c r="C47" s="36" t="s">
        <v>683</v>
      </c>
      <c r="D47" s="36" t="s">
        <v>37</v>
      </c>
      <c r="E47" s="50">
        <v>2500</v>
      </c>
      <c r="F47" s="93"/>
    </row>
    <row r="48" spans="1:6" ht="30">
      <c r="A48" s="92">
        <f t="shared" si="0"/>
        <v>44</v>
      </c>
      <c r="B48" s="35">
        <v>45183</v>
      </c>
      <c r="C48" s="36" t="s">
        <v>705</v>
      </c>
      <c r="D48" s="36" t="s">
        <v>706</v>
      </c>
      <c r="E48" s="50">
        <v>2500</v>
      </c>
      <c r="F48" s="93"/>
    </row>
    <row r="49" spans="1:6">
      <c r="A49" s="92">
        <f t="shared" si="0"/>
        <v>45</v>
      </c>
      <c r="B49" s="35">
        <v>45189</v>
      </c>
      <c r="C49" s="36" t="s">
        <v>39</v>
      </c>
      <c r="D49" s="36" t="s">
        <v>699</v>
      </c>
      <c r="E49" s="50">
        <v>2500</v>
      </c>
      <c r="F49" s="93"/>
    </row>
    <row r="50" spans="1:6" ht="30">
      <c r="A50" s="92">
        <f t="shared" si="0"/>
        <v>46</v>
      </c>
      <c r="B50" s="35">
        <v>45189</v>
      </c>
      <c r="C50" s="36" t="s">
        <v>708</v>
      </c>
      <c r="D50" s="36" t="s">
        <v>703</v>
      </c>
      <c r="E50" s="50">
        <v>1500</v>
      </c>
      <c r="F50" s="93"/>
    </row>
    <row r="51" spans="1:6" ht="45">
      <c r="A51" s="92">
        <f t="shared" si="0"/>
        <v>47</v>
      </c>
      <c r="B51" s="35">
        <v>45189</v>
      </c>
      <c r="C51" s="36" t="s">
        <v>697</v>
      </c>
      <c r="D51" s="36" t="s">
        <v>698</v>
      </c>
      <c r="E51" s="50">
        <v>10000</v>
      </c>
      <c r="F51" s="93"/>
    </row>
    <row r="52" spans="1:6" ht="45">
      <c r="A52" s="92">
        <f t="shared" si="0"/>
        <v>48</v>
      </c>
      <c r="B52" s="35">
        <v>45189</v>
      </c>
      <c r="C52" s="36" t="s">
        <v>696</v>
      </c>
      <c r="D52" s="36" t="s">
        <v>710</v>
      </c>
      <c r="E52" s="50">
        <v>15000</v>
      </c>
      <c r="F52" s="93"/>
    </row>
    <row r="53" spans="1:6" ht="45">
      <c r="A53" s="92">
        <f t="shared" si="0"/>
        <v>49</v>
      </c>
      <c r="B53" s="35">
        <v>45234</v>
      </c>
      <c r="C53" s="36" t="s">
        <v>714</v>
      </c>
      <c r="D53" s="36" t="s">
        <v>378</v>
      </c>
      <c r="E53" s="50">
        <v>2500</v>
      </c>
      <c r="F53" s="93"/>
    </row>
    <row r="54" spans="1:6">
      <c r="A54" s="92">
        <f t="shared" si="0"/>
        <v>50</v>
      </c>
      <c r="B54" s="35">
        <v>45238</v>
      </c>
      <c r="C54" s="36" t="s">
        <v>719</v>
      </c>
      <c r="D54" s="36"/>
      <c r="E54" s="50">
        <v>1500</v>
      </c>
      <c r="F54" s="93"/>
    </row>
    <row r="55" spans="1:6" ht="30">
      <c r="A55" s="92">
        <f t="shared" si="0"/>
        <v>51</v>
      </c>
      <c r="B55" s="35">
        <v>45274</v>
      </c>
      <c r="C55" s="36" t="s">
        <v>759</v>
      </c>
      <c r="D55" s="36" t="s">
        <v>366</v>
      </c>
      <c r="E55" s="37">
        <v>2500</v>
      </c>
      <c r="F55" s="93"/>
    </row>
    <row r="56" spans="1:6">
      <c r="A56" s="92">
        <f t="shared" si="0"/>
        <v>52</v>
      </c>
      <c r="B56" s="35">
        <v>45274</v>
      </c>
      <c r="C56" s="36" t="s">
        <v>89</v>
      </c>
      <c r="D56" s="36" t="s">
        <v>365</v>
      </c>
      <c r="E56" s="37">
        <v>2500</v>
      </c>
      <c r="F56" s="93"/>
    </row>
    <row r="57" spans="1:6">
      <c r="A57" s="92">
        <f t="shared" si="0"/>
        <v>53</v>
      </c>
      <c r="B57" s="35">
        <v>45293</v>
      </c>
      <c r="C57" s="36" t="s">
        <v>431</v>
      </c>
      <c r="D57" s="36" t="s">
        <v>23</v>
      </c>
      <c r="E57" s="50">
        <v>2500</v>
      </c>
      <c r="F57" s="93"/>
    </row>
    <row r="58" spans="1:6">
      <c r="A58" s="92">
        <f t="shared" si="0"/>
        <v>54</v>
      </c>
      <c r="B58" s="35">
        <v>45294</v>
      </c>
      <c r="C58" s="36" t="s">
        <v>874</v>
      </c>
      <c r="D58" s="36"/>
      <c r="E58" s="50">
        <v>2500</v>
      </c>
      <c r="F58" s="93"/>
    </row>
    <row r="59" spans="1:6" ht="30">
      <c r="A59" s="92">
        <f t="shared" si="0"/>
        <v>55</v>
      </c>
      <c r="B59" s="35">
        <v>45304</v>
      </c>
      <c r="C59" s="36" t="s">
        <v>784</v>
      </c>
      <c r="D59" s="36" t="s">
        <v>785</v>
      </c>
      <c r="E59" s="50">
        <v>2500</v>
      </c>
      <c r="F59" s="93"/>
    </row>
    <row r="60" spans="1:6" ht="30">
      <c r="A60" s="92">
        <f t="shared" si="0"/>
        <v>56</v>
      </c>
      <c r="B60" s="35">
        <v>45309</v>
      </c>
      <c r="C60" s="36" t="s">
        <v>440</v>
      </c>
      <c r="D60" s="36" t="s">
        <v>788</v>
      </c>
      <c r="E60" s="50">
        <v>2500</v>
      </c>
      <c r="F60" s="93"/>
    </row>
    <row r="61" spans="1:6">
      <c r="A61" s="92">
        <f t="shared" si="0"/>
        <v>57</v>
      </c>
      <c r="B61" s="35">
        <v>45310</v>
      </c>
      <c r="C61" s="36" t="s">
        <v>276</v>
      </c>
      <c r="D61" s="36" t="s">
        <v>37</v>
      </c>
      <c r="E61" s="50">
        <v>2500</v>
      </c>
      <c r="F61" s="93"/>
    </row>
    <row r="62" spans="1:6">
      <c r="A62" s="381">
        <v>58</v>
      </c>
      <c r="B62" s="379">
        <v>45358</v>
      </c>
      <c r="C62" s="380" t="s">
        <v>941</v>
      </c>
      <c r="D62" s="380" t="s">
        <v>941</v>
      </c>
      <c r="E62" s="382">
        <v>2500</v>
      </c>
      <c r="F62" s="383"/>
    </row>
    <row r="64" spans="1:6">
      <c r="D64" s="329" t="s">
        <v>882</v>
      </c>
      <c r="E64" s="328">
        <f>SUM(E5:E62)</f>
        <v>225000</v>
      </c>
      <c r="F64" s="93"/>
    </row>
    <row r="65" spans="1:6" ht="26.25">
      <c r="A65" s="316" t="s">
        <v>872</v>
      </c>
    </row>
    <row r="66" spans="1:6" ht="18.75">
      <c r="A66" s="325"/>
      <c r="B66" s="325"/>
      <c r="C66" s="325"/>
      <c r="D66" s="325"/>
      <c r="E66" s="326" t="s">
        <v>908</v>
      </c>
      <c r="F66" s="326" t="s">
        <v>876</v>
      </c>
    </row>
    <row r="67" spans="1:6">
      <c r="A67" s="92"/>
      <c r="B67" s="310">
        <v>45238</v>
      </c>
      <c r="C67" s="180" t="s">
        <v>716</v>
      </c>
      <c r="D67" s="36" t="s">
        <v>716</v>
      </c>
      <c r="E67" s="318"/>
      <c r="F67" s="183">
        <v>15005.9</v>
      </c>
    </row>
    <row r="68" spans="1:6">
      <c r="A68" s="92"/>
      <c r="B68" s="310">
        <v>45264</v>
      </c>
      <c r="C68" s="180" t="s">
        <v>720</v>
      </c>
      <c r="D68" s="36"/>
      <c r="E68" s="318"/>
      <c r="F68" s="183">
        <v>3000</v>
      </c>
    </row>
    <row r="69" spans="1:6">
      <c r="A69" s="92"/>
      <c r="B69" s="310">
        <v>45269</v>
      </c>
      <c r="C69" s="180" t="s">
        <v>723</v>
      </c>
      <c r="D69" s="36" t="s">
        <v>256</v>
      </c>
      <c r="E69" s="317">
        <v>5000</v>
      </c>
      <c r="F69" s="290"/>
    </row>
    <row r="70" spans="1:6" ht="30">
      <c r="A70" s="92"/>
      <c r="B70" s="310">
        <v>45269</v>
      </c>
      <c r="C70" s="180" t="s">
        <v>540</v>
      </c>
      <c r="D70" s="36" t="s">
        <v>451</v>
      </c>
      <c r="E70" s="317">
        <v>2000</v>
      </c>
      <c r="F70" s="290"/>
    </row>
    <row r="71" spans="1:6" ht="30">
      <c r="A71" s="92"/>
      <c r="B71" s="310">
        <v>45269</v>
      </c>
      <c r="C71" s="180" t="s">
        <v>740</v>
      </c>
      <c r="D71" s="36" t="s">
        <v>762</v>
      </c>
      <c r="E71" s="317">
        <v>5000</v>
      </c>
      <c r="F71" s="290"/>
    </row>
    <row r="72" spans="1:6">
      <c r="A72" s="92"/>
      <c r="B72" s="310">
        <v>45269</v>
      </c>
      <c r="C72" s="180" t="s">
        <v>549</v>
      </c>
      <c r="D72" s="36"/>
      <c r="E72" s="317">
        <v>2500</v>
      </c>
      <c r="F72" s="290"/>
    </row>
    <row r="73" spans="1:6">
      <c r="A73" s="92"/>
      <c r="B73" s="310">
        <v>45269</v>
      </c>
      <c r="C73" s="180" t="s">
        <v>720</v>
      </c>
      <c r="D73" s="36"/>
      <c r="E73" s="290"/>
      <c r="F73" s="283">
        <v>14000</v>
      </c>
    </row>
    <row r="74" spans="1:6">
      <c r="A74" s="92"/>
      <c r="B74" s="310">
        <v>44904</v>
      </c>
      <c r="C74" s="180" t="s">
        <v>739</v>
      </c>
      <c r="D74" s="36"/>
      <c r="E74" s="290"/>
      <c r="F74" s="283">
        <v>57870</v>
      </c>
    </row>
    <row r="75" spans="1:6" ht="30">
      <c r="A75" s="92"/>
      <c r="B75" s="310">
        <v>45269</v>
      </c>
      <c r="C75" s="180" t="s">
        <v>738</v>
      </c>
      <c r="D75" s="36"/>
      <c r="E75" s="290"/>
      <c r="F75" s="183">
        <v>7705</v>
      </c>
    </row>
    <row r="76" spans="1:6">
      <c r="A76" s="92"/>
      <c r="B76" s="310">
        <v>45274</v>
      </c>
      <c r="C76" s="180" t="s">
        <v>723</v>
      </c>
      <c r="D76" s="36"/>
      <c r="E76" s="290"/>
      <c r="F76" s="183">
        <v>1500</v>
      </c>
    </row>
    <row r="77" spans="1:6">
      <c r="A77" s="92"/>
      <c r="B77" s="310">
        <v>45274</v>
      </c>
      <c r="C77" s="180" t="s">
        <v>753</v>
      </c>
      <c r="D77" s="36"/>
      <c r="E77" s="290"/>
      <c r="F77" s="283">
        <v>4572</v>
      </c>
    </row>
    <row r="78" spans="1:6">
      <c r="A78" s="92"/>
      <c r="B78" s="310">
        <v>45274</v>
      </c>
      <c r="C78" s="180" t="s">
        <v>756</v>
      </c>
      <c r="D78" s="36" t="s">
        <v>761</v>
      </c>
      <c r="E78" s="317">
        <v>5000</v>
      </c>
      <c r="F78" s="290"/>
    </row>
    <row r="79" spans="1:6">
      <c r="D79" s="323"/>
      <c r="E79" s="322" t="s">
        <v>887</v>
      </c>
      <c r="F79" s="322" t="s">
        <v>888</v>
      </c>
    </row>
    <row r="80" spans="1:6">
      <c r="D80" s="327" t="s">
        <v>884</v>
      </c>
      <c r="E80" s="328">
        <f>SUM(E67:E78)</f>
        <v>19500</v>
      </c>
      <c r="F80" s="328">
        <f>SUM(F67:F78)</f>
        <v>103652.9</v>
      </c>
    </row>
    <row r="81" spans="1:6" ht="26.25">
      <c r="D81" s="330" t="s">
        <v>909</v>
      </c>
      <c r="E81" s="93"/>
      <c r="F81" s="334">
        <f>F80-E80</f>
        <v>84152.9</v>
      </c>
    </row>
    <row r="82" spans="1:6" ht="26.25">
      <c r="A82" s="316" t="s">
        <v>907</v>
      </c>
    </row>
    <row r="83" spans="1:6" ht="18.75">
      <c r="A83" s="325"/>
      <c r="B83" s="325"/>
      <c r="C83" s="325"/>
      <c r="D83" s="325"/>
      <c r="E83" s="326" t="s">
        <v>908</v>
      </c>
      <c r="F83" s="326" t="s">
        <v>876</v>
      </c>
    </row>
    <row r="84" spans="1:6">
      <c r="A84" s="92"/>
      <c r="B84" s="312">
        <v>45094</v>
      </c>
      <c r="C84" s="313" t="s">
        <v>687</v>
      </c>
      <c r="D84" s="36" t="s">
        <v>392</v>
      </c>
      <c r="E84" s="315">
        <v>6000</v>
      </c>
      <c r="F84" s="290"/>
    </row>
    <row r="85" spans="1:6">
      <c r="A85" s="92"/>
      <c r="B85" s="312">
        <v>45108</v>
      </c>
      <c r="C85" s="313" t="s">
        <v>312</v>
      </c>
      <c r="D85" s="36" t="s">
        <v>37</v>
      </c>
      <c r="E85" s="315">
        <v>3000</v>
      </c>
      <c r="F85" s="290"/>
    </row>
    <row r="86" spans="1:6" ht="30">
      <c r="A86" s="92"/>
      <c r="B86" s="312">
        <v>45119</v>
      </c>
      <c r="C86" s="313" t="s">
        <v>638</v>
      </c>
      <c r="D86" s="36"/>
      <c r="E86" s="320"/>
      <c r="F86" s="314">
        <v>19475.900000000001</v>
      </c>
    </row>
    <row r="87" spans="1:6">
      <c r="A87" s="92"/>
      <c r="B87" s="312">
        <v>45157</v>
      </c>
      <c r="C87" s="313" t="s">
        <v>650</v>
      </c>
      <c r="D87" s="36" t="s">
        <v>677</v>
      </c>
      <c r="E87" s="315">
        <v>2000</v>
      </c>
      <c r="F87" s="290"/>
    </row>
    <row r="88" spans="1:6">
      <c r="A88" s="92"/>
      <c r="B88" s="312">
        <v>45335</v>
      </c>
      <c r="C88" s="313" t="s">
        <v>862</v>
      </c>
      <c r="D88" s="36"/>
      <c r="E88" s="318"/>
      <c r="F88" s="314">
        <v>18290</v>
      </c>
    </row>
    <row r="89" spans="1:6">
      <c r="A89" s="92"/>
      <c r="B89" s="312">
        <v>45336</v>
      </c>
      <c r="C89" s="313" t="s">
        <v>687</v>
      </c>
      <c r="D89" s="36" t="s">
        <v>392</v>
      </c>
      <c r="E89" s="315">
        <v>6000</v>
      </c>
      <c r="F89" s="290"/>
    </row>
    <row r="90" spans="1:6">
      <c r="B90" s="312">
        <v>45342</v>
      </c>
      <c r="C90" s="377" t="s">
        <v>936</v>
      </c>
      <c r="D90" s="378" t="s">
        <v>937</v>
      </c>
      <c r="E90" s="315">
        <v>6000</v>
      </c>
    </row>
    <row r="91" spans="1:6">
      <c r="B91" s="384">
        <v>45349</v>
      </c>
      <c r="C91" s="385" t="s">
        <v>312</v>
      </c>
      <c r="D91" s="378" t="s">
        <v>37</v>
      </c>
      <c r="E91" s="315">
        <v>3000</v>
      </c>
    </row>
    <row r="92" spans="1:6">
      <c r="D92" s="227" t="s">
        <v>889</v>
      </c>
      <c r="E92" s="318">
        <f>SUM(E84:E91)</f>
        <v>26000</v>
      </c>
      <c r="F92" s="228">
        <f>SUM(F84:F90)</f>
        <v>37765.9</v>
      </c>
    </row>
    <row r="93" spans="1:6" ht="23.25">
      <c r="D93" s="331" t="s">
        <v>909</v>
      </c>
      <c r="E93" s="332"/>
      <c r="F93" s="333">
        <f>F92-E92</f>
        <v>11765.900000000001</v>
      </c>
    </row>
    <row r="94" spans="1:6" ht="26.25">
      <c r="A94" s="316" t="s">
        <v>106</v>
      </c>
    </row>
    <row r="96" spans="1:6" ht="18.75">
      <c r="A96" s="325"/>
      <c r="B96" s="325"/>
      <c r="C96" s="325"/>
      <c r="D96" s="325"/>
      <c r="E96" s="326" t="s">
        <v>908</v>
      </c>
      <c r="F96" s="326" t="s">
        <v>876</v>
      </c>
    </row>
    <row r="97" spans="1:6">
      <c r="A97" s="92"/>
      <c r="B97" s="239">
        <v>45052</v>
      </c>
      <c r="C97" s="219" t="s">
        <v>247</v>
      </c>
      <c r="D97" s="92"/>
      <c r="E97" s="93"/>
      <c r="F97" s="182">
        <v>23841.9</v>
      </c>
    </row>
    <row r="98" spans="1:6">
      <c r="A98" s="92"/>
      <c r="B98" s="239">
        <v>45072</v>
      </c>
      <c r="C98" s="219"/>
      <c r="D98" s="92"/>
      <c r="E98" s="93"/>
      <c r="F98" s="182">
        <v>2601.9</v>
      </c>
    </row>
    <row r="99" spans="1:6">
      <c r="A99" s="92"/>
      <c r="B99" s="239">
        <v>45131</v>
      </c>
      <c r="C99" s="219" t="s">
        <v>106</v>
      </c>
      <c r="D99" s="92"/>
      <c r="E99" s="93"/>
      <c r="F99" s="182">
        <v>65498.85</v>
      </c>
    </row>
    <row r="100" spans="1:6">
      <c r="A100" s="92"/>
      <c r="B100" s="239">
        <v>45167</v>
      </c>
      <c r="C100" s="219" t="s">
        <v>247</v>
      </c>
      <c r="D100" s="92"/>
      <c r="E100" s="93"/>
      <c r="F100" s="182">
        <v>15935.9</v>
      </c>
    </row>
    <row r="101" spans="1:6">
      <c r="A101" s="92"/>
      <c r="B101" s="239">
        <v>45195</v>
      </c>
      <c r="C101" s="219" t="s">
        <v>247</v>
      </c>
      <c r="D101" s="92"/>
      <c r="E101" s="93"/>
      <c r="F101" s="219">
        <v>946.95</v>
      </c>
    </row>
    <row r="102" spans="1:6">
      <c r="A102" s="92"/>
      <c r="B102" s="239">
        <v>45289</v>
      </c>
      <c r="C102" s="219" t="s">
        <v>247</v>
      </c>
      <c r="D102" s="92"/>
      <c r="E102" s="93"/>
      <c r="F102" s="296">
        <v>3080</v>
      </c>
    </row>
    <row r="103" spans="1:6">
      <c r="A103" s="92"/>
      <c r="B103" s="239">
        <v>45334</v>
      </c>
      <c r="C103" s="219" t="s">
        <v>247</v>
      </c>
      <c r="D103" s="92"/>
      <c r="E103" s="93"/>
      <c r="F103" s="182">
        <v>3363</v>
      </c>
    </row>
    <row r="104" spans="1:6">
      <c r="A104" s="92"/>
      <c r="B104" s="239">
        <v>45334</v>
      </c>
      <c r="C104" s="219" t="s">
        <v>247</v>
      </c>
      <c r="D104" s="92"/>
      <c r="E104" s="93"/>
      <c r="F104" s="182">
        <v>2124</v>
      </c>
    </row>
    <row r="106" spans="1:6">
      <c r="D106" s="327" t="s">
        <v>502</v>
      </c>
      <c r="E106" s="328"/>
      <c r="F106" s="328">
        <f>SUM(F97:F104)</f>
        <v>117392.49999999999</v>
      </c>
    </row>
    <row r="107" spans="1:6" ht="23.25">
      <c r="D107" s="92" t="s">
        <v>910</v>
      </c>
      <c r="E107" s="93"/>
      <c r="F107" s="333">
        <v>117392.49999999999</v>
      </c>
    </row>
    <row r="108" spans="1:6" ht="26.25">
      <c r="A108" s="316" t="s">
        <v>245</v>
      </c>
    </row>
    <row r="109" spans="1:6" ht="18.75">
      <c r="A109" s="325"/>
      <c r="B109" s="325"/>
      <c r="C109" s="325"/>
      <c r="D109" s="325"/>
      <c r="E109" s="326" t="s">
        <v>908</v>
      </c>
      <c r="F109" s="326" t="s">
        <v>876</v>
      </c>
    </row>
    <row r="110" spans="1:6">
      <c r="A110" s="92"/>
      <c r="B110" s="237">
        <v>45047</v>
      </c>
      <c r="C110" s="238" t="s">
        <v>311</v>
      </c>
      <c r="D110" s="92"/>
      <c r="E110" s="49">
        <v>1034</v>
      </c>
      <c r="F110" s="93"/>
    </row>
    <row r="111" spans="1:6">
      <c r="A111" s="92"/>
      <c r="B111" s="237">
        <v>45141</v>
      </c>
      <c r="C111" s="238" t="s">
        <v>311</v>
      </c>
      <c r="D111" s="92"/>
      <c r="E111" s="49">
        <v>1452</v>
      </c>
      <c r="F111" s="93"/>
    </row>
    <row r="112" spans="1:6">
      <c r="A112" s="92"/>
      <c r="B112" s="237">
        <v>45233</v>
      </c>
      <c r="C112" s="238" t="s">
        <v>311</v>
      </c>
      <c r="D112" s="92"/>
      <c r="E112" s="49">
        <v>1340</v>
      </c>
      <c r="F112" s="93"/>
    </row>
    <row r="113" spans="1:10">
      <c r="A113" s="92"/>
      <c r="B113" s="237">
        <v>45325</v>
      </c>
      <c r="C113" s="238" t="s">
        <v>245</v>
      </c>
      <c r="D113" s="92"/>
      <c r="E113" s="49">
        <v>1255</v>
      </c>
      <c r="F113" s="93"/>
    </row>
    <row r="115" spans="1:10">
      <c r="D115" s="327" t="s">
        <v>896</v>
      </c>
      <c r="E115" s="328">
        <f>SUM(E110:E113)</f>
        <v>5081</v>
      </c>
      <c r="F115" s="328"/>
    </row>
    <row r="118" spans="1:10" ht="26.25">
      <c r="A118" s="316" t="s">
        <v>906</v>
      </c>
    </row>
    <row r="119" spans="1:10" ht="18.75">
      <c r="A119" s="325"/>
      <c r="B119" s="325"/>
      <c r="C119" s="325"/>
      <c r="D119" s="325"/>
      <c r="E119" s="326" t="s">
        <v>908</v>
      </c>
      <c r="F119" s="326" t="s">
        <v>876</v>
      </c>
    </row>
    <row r="120" spans="1:10" ht="30">
      <c r="A120" s="92"/>
      <c r="B120" s="311">
        <v>45304</v>
      </c>
      <c r="C120" s="154" t="s">
        <v>897</v>
      </c>
      <c r="D120" s="36" t="s">
        <v>29</v>
      </c>
      <c r="E120" s="189">
        <v>26000</v>
      </c>
      <c r="F120" s="290"/>
    </row>
    <row r="121" spans="1:10" ht="30">
      <c r="A121" s="92"/>
      <c r="B121" s="311">
        <v>45304</v>
      </c>
      <c r="C121" s="154" t="s">
        <v>878</v>
      </c>
      <c r="D121" s="36" t="s">
        <v>68</v>
      </c>
      <c r="E121" s="189">
        <v>28000</v>
      </c>
      <c r="F121" s="290"/>
    </row>
    <row r="122" spans="1:10">
      <c r="A122" s="92"/>
      <c r="B122" s="311">
        <v>45304</v>
      </c>
      <c r="C122" s="154" t="s">
        <v>846</v>
      </c>
      <c r="D122" s="36" t="s">
        <v>225</v>
      </c>
      <c r="E122" s="189">
        <v>50000</v>
      </c>
      <c r="F122" s="290"/>
    </row>
    <row r="123" spans="1:10">
      <c r="A123" s="92"/>
      <c r="B123" s="311">
        <v>45305</v>
      </c>
      <c r="C123" s="154" t="s">
        <v>898</v>
      </c>
      <c r="D123" s="36"/>
      <c r="E123" s="318"/>
      <c r="F123" s="309">
        <v>94380</v>
      </c>
    </row>
    <row r="124" spans="1:10">
      <c r="A124" s="92"/>
      <c r="B124" s="311">
        <v>45308</v>
      </c>
      <c r="C124" s="154" t="s">
        <v>132</v>
      </c>
      <c r="D124" s="36" t="s">
        <v>133</v>
      </c>
      <c r="E124" s="153">
        <v>15000</v>
      </c>
      <c r="F124" s="290"/>
    </row>
    <row r="125" spans="1:10">
      <c r="A125" s="92"/>
      <c r="B125" s="311">
        <v>45310</v>
      </c>
      <c r="C125" s="154" t="s">
        <v>841</v>
      </c>
      <c r="D125" s="36" t="s">
        <v>842</v>
      </c>
      <c r="E125" s="153">
        <v>5000</v>
      </c>
      <c r="F125" s="290"/>
    </row>
    <row r="126" spans="1:10">
      <c r="A126" s="92"/>
      <c r="B126" s="311">
        <v>45310</v>
      </c>
      <c r="C126" s="154" t="s">
        <v>276</v>
      </c>
      <c r="D126" s="36" t="s">
        <v>37</v>
      </c>
      <c r="E126" s="153">
        <v>10000</v>
      </c>
      <c r="F126" s="290"/>
    </row>
    <row r="127" spans="1:10">
      <c r="A127" s="92"/>
      <c r="B127" s="311">
        <v>45315</v>
      </c>
      <c r="C127" s="154" t="s">
        <v>846</v>
      </c>
      <c r="D127" s="36" t="s">
        <v>225</v>
      </c>
      <c r="E127" s="318"/>
      <c r="F127" s="309">
        <v>50000</v>
      </c>
    </row>
    <row r="128" spans="1:10" ht="45">
      <c r="A128" s="92"/>
      <c r="B128" s="311">
        <v>45315</v>
      </c>
      <c r="C128" s="154" t="s">
        <v>852</v>
      </c>
      <c r="D128" s="36" t="s">
        <v>850</v>
      </c>
      <c r="E128" s="153">
        <v>10000</v>
      </c>
      <c r="F128" s="290"/>
      <c r="J128" s="19"/>
    </row>
    <row r="129" spans="1:6">
      <c r="A129" s="92"/>
      <c r="B129" s="311">
        <v>45315</v>
      </c>
      <c r="C129" s="154" t="s">
        <v>912</v>
      </c>
      <c r="D129" s="36" t="s">
        <v>913</v>
      </c>
      <c r="E129" s="153">
        <v>9620</v>
      </c>
      <c r="F129" s="290"/>
    </row>
    <row r="130" spans="1:6" ht="30">
      <c r="A130" s="92"/>
      <c r="B130" s="311">
        <v>45316</v>
      </c>
      <c r="C130" s="154" t="s">
        <v>36</v>
      </c>
      <c r="D130" s="36" t="s">
        <v>853</v>
      </c>
      <c r="E130" s="153">
        <v>5000</v>
      </c>
      <c r="F130" s="290"/>
    </row>
    <row r="131" spans="1:6">
      <c r="A131" s="92"/>
      <c r="B131" s="311">
        <v>45341</v>
      </c>
      <c r="C131" s="154" t="s">
        <v>136</v>
      </c>
      <c r="D131" s="36" t="s">
        <v>591</v>
      </c>
      <c r="E131" s="318"/>
      <c r="F131" s="309">
        <v>28000</v>
      </c>
    </row>
    <row r="132" spans="1:6" ht="30">
      <c r="A132" s="92"/>
      <c r="B132" s="311">
        <v>45341</v>
      </c>
      <c r="C132" s="154" t="s">
        <v>879</v>
      </c>
      <c r="D132" s="36" t="s">
        <v>29</v>
      </c>
      <c r="E132" s="318"/>
      <c r="F132" s="309">
        <v>6000</v>
      </c>
    </row>
    <row r="135" spans="1:6">
      <c r="D135" s="329" t="s">
        <v>905</v>
      </c>
      <c r="E135" s="328">
        <f>SUM(E120:E132)</f>
        <v>158620</v>
      </c>
      <c r="F135" s="328">
        <f>SUM(F120:F132)</f>
        <v>178380</v>
      </c>
    </row>
    <row r="136" spans="1:6" ht="23.25">
      <c r="D136" s="96" t="s">
        <v>909</v>
      </c>
      <c r="E136" s="284"/>
      <c r="F136" s="333">
        <f>F135-E135</f>
        <v>19760</v>
      </c>
    </row>
    <row r="138" spans="1:6" ht="26.25">
      <c r="A138" s="316" t="s">
        <v>121</v>
      </c>
    </row>
    <row r="139" spans="1:6" ht="18.75">
      <c r="A139" s="325"/>
      <c r="B139" s="325"/>
      <c r="C139" s="325"/>
      <c r="D139" s="325"/>
      <c r="E139" s="326" t="s">
        <v>908</v>
      </c>
      <c r="F139" s="326" t="s">
        <v>876</v>
      </c>
    </row>
    <row r="140" spans="1:6">
      <c r="A140" s="92"/>
      <c r="B140" s="35">
        <v>45126</v>
      </c>
      <c r="C140" s="36" t="s">
        <v>639</v>
      </c>
      <c r="D140" s="92"/>
      <c r="E140" s="93"/>
      <c r="F140" s="39">
        <v>0.47</v>
      </c>
    </row>
    <row r="141" spans="1:6">
      <c r="A141" s="92"/>
      <c r="B141" s="35">
        <v>45146</v>
      </c>
      <c r="C141" s="36" t="s">
        <v>645</v>
      </c>
      <c r="D141" s="92"/>
      <c r="E141" s="93"/>
      <c r="F141" s="39">
        <v>0.24</v>
      </c>
    </row>
    <row r="142" spans="1:6">
      <c r="A142" s="92"/>
      <c r="B142" s="35">
        <v>45161</v>
      </c>
      <c r="C142" s="36" t="s">
        <v>651</v>
      </c>
      <c r="D142" s="92"/>
      <c r="E142" s="93"/>
      <c r="F142" s="39">
        <v>0.24</v>
      </c>
    </row>
    <row r="143" spans="1:6">
      <c r="A143" s="92"/>
      <c r="B143" s="35">
        <v>45183</v>
      </c>
      <c r="C143" s="36" t="s">
        <v>691</v>
      </c>
      <c r="D143" s="92"/>
      <c r="E143" s="93"/>
      <c r="F143" s="39">
        <v>0.24</v>
      </c>
    </row>
    <row r="144" spans="1:6">
      <c r="A144" s="92"/>
      <c r="B144" s="35">
        <v>45198</v>
      </c>
      <c r="C144" s="36" t="s">
        <v>693</v>
      </c>
      <c r="D144" s="92"/>
      <c r="E144" s="93"/>
      <c r="F144" s="39">
        <v>0.24</v>
      </c>
    </row>
    <row r="145" spans="1:6">
      <c r="A145" s="92"/>
      <c r="B145" s="35">
        <v>45272</v>
      </c>
      <c r="C145" s="36" t="s">
        <v>749</v>
      </c>
      <c r="D145" s="92"/>
      <c r="E145" s="93"/>
      <c r="F145" s="39">
        <v>1.42</v>
      </c>
    </row>
    <row r="146" spans="1:6">
      <c r="A146" s="92"/>
      <c r="B146" s="35">
        <v>45289</v>
      </c>
      <c r="C146" s="36" t="s">
        <v>121</v>
      </c>
      <c r="D146" s="92"/>
      <c r="E146" s="93"/>
      <c r="F146" s="39">
        <v>5.9</v>
      </c>
    </row>
    <row r="147" spans="1:6">
      <c r="A147" s="92"/>
      <c r="B147" s="35">
        <v>45315</v>
      </c>
      <c r="C147" s="36" t="s">
        <v>121</v>
      </c>
      <c r="D147" s="92"/>
      <c r="E147" s="93"/>
      <c r="F147" s="39">
        <v>8.85</v>
      </c>
    </row>
    <row r="148" spans="1:6">
      <c r="A148" s="92"/>
      <c r="B148" s="35">
        <v>45332</v>
      </c>
      <c r="C148" s="36" t="s">
        <v>857</v>
      </c>
      <c r="D148" s="92"/>
      <c r="E148" s="93"/>
      <c r="F148" s="39">
        <v>1.89</v>
      </c>
    </row>
    <row r="149" spans="1:6">
      <c r="A149" s="92"/>
      <c r="B149" s="35">
        <v>45334</v>
      </c>
      <c r="C149" s="36" t="s">
        <v>121</v>
      </c>
      <c r="D149" s="92"/>
      <c r="E149" s="93"/>
      <c r="F149" s="39">
        <v>5.9</v>
      </c>
    </row>
    <row r="150" spans="1:6">
      <c r="A150" s="92"/>
      <c r="B150" s="35">
        <v>45334</v>
      </c>
      <c r="C150" s="36" t="s">
        <v>121</v>
      </c>
      <c r="D150" s="92"/>
      <c r="E150" s="93"/>
      <c r="F150" s="39">
        <v>5.9</v>
      </c>
    </row>
    <row r="151" spans="1:6">
      <c r="A151" s="92"/>
      <c r="B151" s="35">
        <v>45335</v>
      </c>
      <c r="C151" s="36" t="s">
        <v>121</v>
      </c>
      <c r="D151" s="92"/>
      <c r="E151" s="93"/>
      <c r="F151" s="39">
        <v>5.9</v>
      </c>
    </row>
    <row r="152" spans="1:6">
      <c r="A152" s="92"/>
      <c r="B152" s="35">
        <v>45341</v>
      </c>
      <c r="C152" s="36" t="s">
        <v>121</v>
      </c>
      <c r="D152" s="92"/>
      <c r="E152" s="93"/>
      <c r="F152" s="39">
        <v>8.85</v>
      </c>
    </row>
    <row r="153" spans="1:6">
      <c r="A153" s="92"/>
      <c r="B153" s="35">
        <v>45341</v>
      </c>
      <c r="C153" s="36" t="s">
        <v>121</v>
      </c>
      <c r="D153" s="92"/>
      <c r="E153" s="93"/>
      <c r="F153" s="39">
        <v>5.9</v>
      </c>
    </row>
    <row r="154" spans="1:6">
      <c r="A154" s="92"/>
      <c r="B154" s="35">
        <v>45353</v>
      </c>
      <c r="C154" s="36" t="s">
        <v>857</v>
      </c>
      <c r="D154" s="92"/>
      <c r="E154" s="93"/>
      <c r="F154" s="39">
        <v>0.94</v>
      </c>
    </row>
    <row r="156" spans="1:6" ht="23.25">
      <c r="D156" s="96" t="s">
        <v>911</v>
      </c>
      <c r="E156" s="284"/>
      <c r="F156" s="333">
        <f>SUM(F140:F154)</f>
        <v>52.879999999999995</v>
      </c>
    </row>
    <row r="158" spans="1:6" ht="26.25">
      <c r="A158" s="316" t="s">
        <v>914</v>
      </c>
    </row>
    <row r="159" spans="1:6" ht="18.75">
      <c r="A159" s="325"/>
      <c r="B159" s="325"/>
      <c r="C159" s="325"/>
      <c r="D159" s="325"/>
      <c r="E159" s="326" t="s">
        <v>908</v>
      </c>
      <c r="F159" s="326" t="s">
        <v>876</v>
      </c>
    </row>
    <row r="160" spans="1:6">
      <c r="A160" s="92"/>
      <c r="B160" s="336">
        <v>45198</v>
      </c>
      <c r="C160" s="337" t="s">
        <v>694</v>
      </c>
      <c r="D160" s="92"/>
      <c r="E160" s="93"/>
      <c r="F160" s="338">
        <v>1000</v>
      </c>
    </row>
    <row r="161" spans="1:6">
      <c r="A161" s="92"/>
      <c r="B161" s="336">
        <v>45226</v>
      </c>
      <c r="C161" s="337" t="s">
        <v>146</v>
      </c>
      <c r="D161" s="92"/>
      <c r="E161" s="93">
        <v>1000</v>
      </c>
      <c r="F161" s="338"/>
    </row>
    <row r="162" spans="1:6">
      <c r="A162" s="92"/>
      <c r="B162" s="336">
        <v>45335</v>
      </c>
      <c r="C162" s="337" t="s">
        <v>865</v>
      </c>
      <c r="D162" s="92"/>
      <c r="E162" s="93"/>
      <c r="F162" s="338">
        <v>2000</v>
      </c>
    </row>
    <row r="163" spans="1:6">
      <c r="E163" s="19">
        <v>1000</v>
      </c>
      <c r="F163" s="19">
        <v>2000</v>
      </c>
    </row>
    <row r="164" spans="1:6" ht="23.25">
      <c r="D164" s="96" t="s">
        <v>911</v>
      </c>
      <c r="E164" s="284"/>
      <c r="F164" s="333">
        <v>2000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Deposits</vt:lpstr>
      <vt:lpstr>Daybook 21-22</vt:lpstr>
      <vt:lpstr>2022FamilyMeet</vt:lpstr>
      <vt:lpstr>Daybook 22-23</vt:lpstr>
      <vt:lpstr>2023 Pongal</vt:lpstr>
      <vt:lpstr>2023 Medical Camp</vt:lpstr>
      <vt:lpstr>Daybook 23-24</vt:lpstr>
      <vt:lpstr>Daybook 24-25</vt:lpstr>
      <vt:lpstr>23-24 Breakdown</vt:lpstr>
      <vt:lpstr>Income Stmt</vt:lpstr>
      <vt:lpstr>2023FamilyMeet</vt:lpstr>
      <vt:lpstr>2024FamilyMeet</vt:lpstr>
      <vt:lpstr>2025 Pongalfest</vt:lpstr>
      <vt:lpstr>Family_Meet_YOY</vt:lpstr>
      <vt:lpstr>2024 PongalFest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2024-09-14T06:34:20Z</cp:lastPrinted>
  <dcterms:created xsi:type="dcterms:W3CDTF">2021-04-20T08:54:02Z</dcterms:created>
  <dcterms:modified xsi:type="dcterms:W3CDTF">2025-02-10T11:18:28Z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