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709" activeTab="6"/>
  </bookViews>
  <sheets>
    <sheet name="TONG HOP DON HANG" sheetId="6" r:id="rId1"/>
    <sheet name="CHI TIET NPP" sheetId="9" r:id="rId2"/>
    <sheet name="HCM" sheetId="1" r:id="rId3"/>
    <sheet name="MIEN TAY" sheetId="2" r:id="rId4"/>
    <sheet name="MIEN DONG" sheetId="3" r:id="rId5"/>
    <sheet name="TAY NGUYEN" sheetId="7" r:id="rId6"/>
    <sheet name="MIEN TRUNG" sheetId="10" r:id="rId7"/>
  </sheets>
  <definedNames>
    <definedName name="_xlnm._FilterDatabase" localSheetId="2" hidden="1">HCM!$A$6:$H$17</definedName>
    <definedName name="_xlnm._FilterDatabase" localSheetId="4" hidden="1">'MIEN DONG'!$A$6:$H$10</definedName>
    <definedName name="_xlnm._FilterDatabase" localSheetId="3" hidden="1">'MIEN TAY'!$A$6:$H$11</definedName>
  </definedNames>
  <calcPr calcId="162913"/>
</workbook>
</file>

<file path=xl/calcChain.xml><?xml version="1.0" encoding="utf-8"?>
<calcChain xmlns="http://schemas.openxmlformats.org/spreadsheetml/2006/main">
  <c r="E67" i="9" l="1"/>
  <c r="E68" i="9"/>
  <c r="E69" i="9"/>
  <c r="E70" i="9"/>
  <c r="E71" i="9"/>
  <c r="E72" i="9"/>
  <c r="E73" i="9"/>
  <c r="E74" i="9"/>
  <c r="E75" i="9"/>
  <c r="E56" i="9"/>
  <c r="E57" i="9"/>
  <c r="E58" i="9"/>
  <c r="E59" i="9"/>
  <c r="E60" i="9"/>
  <c r="E61" i="9"/>
  <c r="E62" i="9"/>
  <c r="E63" i="9"/>
  <c r="E64" i="9"/>
  <c r="E55" i="9"/>
  <c r="E39" i="9"/>
  <c r="E47" i="9"/>
  <c r="E48" i="9"/>
  <c r="E49" i="9"/>
  <c r="E50" i="9"/>
  <c r="E51" i="9"/>
  <c r="E52" i="9"/>
  <c r="E53" i="9"/>
  <c r="F14" i="7"/>
  <c r="E14" i="7"/>
  <c r="H14" i="1"/>
  <c r="H12" i="1"/>
  <c r="H9" i="2"/>
  <c r="H7" i="2"/>
  <c r="H8" i="10"/>
  <c r="F8" i="10"/>
  <c r="E8" i="10"/>
  <c r="F7" i="10"/>
  <c r="E7" i="10"/>
  <c r="H9" i="10"/>
  <c r="F9" i="10"/>
  <c r="E9" i="10"/>
  <c r="E8" i="3"/>
  <c r="F8" i="3"/>
  <c r="H8" i="3"/>
  <c r="E9" i="3"/>
  <c r="F9" i="3"/>
  <c r="H9" i="3"/>
  <c r="F7" i="3"/>
  <c r="E7" i="3"/>
  <c r="F10" i="2"/>
  <c r="H7" i="1"/>
  <c r="F7" i="1"/>
  <c r="E7" i="1"/>
  <c r="F11" i="1"/>
  <c r="E14" i="1"/>
  <c r="F14" i="1"/>
  <c r="E40" i="9"/>
  <c r="E11" i="1"/>
  <c r="E16" i="9"/>
  <c r="E19" i="9"/>
  <c r="C11" i="6"/>
  <c r="H8" i="7"/>
  <c r="H9" i="7"/>
  <c r="H10" i="7"/>
  <c r="H11" i="7"/>
  <c r="H12" i="7"/>
  <c r="H13" i="7"/>
  <c r="H14" i="7"/>
  <c r="H7" i="7"/>
  <c r="H8" i="1"/>
  <c r="H9" i="1"/>
  <c r="H10" i="1"/>
  <c r="H13" i="1"/>
  <c r="H15" i="1"/>
  <c r="H16" i="1"/>
  <c r="E16" i="1"/>
  <c r="F16" i="1"/>
  <c r="E15" i="1"/>
  <c r="F15" i="1"/>
  <c r="E13" i="1"/>
  <c r="F13" i="1"/>
  <c r="F10" i="10"/>
  <c r="E12" i="1"/>
  <c r="F12" i="1"/>
  <c r="E13" i="9"/>
  <c r="E14" i="9"/>
  <c r="E15" i="9"/>
  <c r="E17" i="9"/>
  <c r="H8" i="2"/>
  <c r="H10" i="2"/>
  <c r="G11" i="2"/>
  <c r="E10" i="1"/>
  <c r="F10" i="1"/>
  <c r="E9" i="1"/>
  <c r="F9" i="1"/>
  <c r="E13" i="7"/>
  <c r="F13" i="7"/>
  <c r="E66" i="9"/>
  <c r="E8" i="9"/>
  <c r="H13" i="10"/>
  <c r="F13" i="10"/>
  <c r="E13" i="10"/>
  <c r="E34" i="9"/>
  <c r="E35" i="9"/>
  <c r="E36" i="9"/>
  <c r="E37" i="9"/>
  <c r="E8" i="1"/>
  <c r="F8" i="1"/>
  <c r="H12" i="10"/>
  <c r="E12" i="7"/>
  <c r="F12" i="7"/>
  <c r="E12" i="10"/>
  <c r="F12" i="10"/>
  <c r="H11" i="10"/>
  <c r="F11" i="7"/>
  <c r="E11" i="7"/>
  <c r="F10" i="7"/>
  <c r="E10" i="7"/>
  <c r="F11" i="10"/>
  <c r="E11" i="10"/>
  <c r="E9" i="7"/>
  <c r="F9" i="7"/>
  <c r="H10" i="10"/>
  <c r="E10" i="10"/>
  <c r="E10" i="2"/>
  <c r="E31" i="9"/>
  <c r="E32" i="9"/>
  <c r="E33" i="9"/>
  <c r="E9" i="2"/>
  <c r="F9" i="2"/>
  <c r="E8" i="2"/>
  <c r="F8" i="2"/>
  <c r="F7" i="2"/>
  <c r="E7" i="2"/>
  <c r="G10" i="3"/>
  <c r="C8" i="6"/>
  <c r="G14" i="10"/>
  <c r="C10" i="6" s="1"/>
  <c r="G17" i="1"/>
  <c r="C6" i="6" s="1"/>
  <c r="E41" i="9"/>
  <c r="E42" i="9"/>
  <c r="E43" i="9"/>
  <c r="E44" i="9"/>
  <c r="E45" i="9"/>
  <c r="E46" i="9"/>
  <c r="E20" i="9"/>
  <c r="E26" i="9"/>
  <c r="E21" i="9"/>
  <c r="E22" i="9"/>
  <c r="E23" i="9"/>
  <c r="E24" i="9"/>
  <c r="E25" i="9"/>
  <c r="E27" i="9"/>
  <c r="E28" i="9"/>
  <c r="E29" i="9"/>
  <c r="E30" i="9"/>
  <c r="E9" i="9"/>
  <c r="E10" i="9"/>
  <c r="E11" i="9"/>
  <c r="E12" i="9"/>
  <c r="E8" i="7"/>
  <c r="F8" i="7"/>
  <c r="G15" i="7"/>
  <c r="C9" i="6" s="1"/>
  <c r="F7" i="7"/>
  <c r="E7" i="7"/>
  <c r="H7" i="3"/>
  <c r="C7" i="6"/>
  <c r="H14" i="10" l="1"/>
  <c r="D10" i="6" s="1"/>
  <c r="E11" i="6"/>
  <c r="E65" i="9"/>
  <c r="H15" i="7"/>
  <c r="D9" i="6" s="1"/>
  <c r="E54" i="9"/>
  <c r="H10" i="3"/>
  <c r="D8" i="6" s="1"/>
  <c r="E8" i="6" s="1"/>
  <c r="H11" i="2"/>
  <c r="D7" i="6" s="1"/>
  <c r="E7" i="6" s="1"/>
  <c r="H17" i="1"/>
  <c r="D6" i="6" s="1"/>
  <c r="E7" i="9"/>
  <c r="E18" i="9"/>
  <c r="E38" i="9"/>
  <c r="E9" i="6"/>
  <c r="E10" i="6"/>
  <c r="C13" i="6"/>
  <c r="D13" i="6" l="1"/>
  <c r="E6" i="6"/>
  <c r="E13" i="6" s="1"/>
  <c r="E76" i="9"/>
</calcChain>
</file>

<file path=xl/sharedStrings.xml><?xml version="1.0" encoding="utf-8"?>
<sst xmlns="http://schemas.openxmlformats.org/spreadsheetml/2006/main" count="310" uniqueCount="222">
  <si>
    <t>STT</t>
  </si>
  <si>
    <t>Gò Vấp</t>
  </si>
  <si>
    <t>Quận 12</t>
  </si>
  <si>
    <t>số DDH</t>
  </si>
  <si>
    <t>TÊN NPP</t>
  </si>
  <si>
    <t>Số tiền trên
ĐĐH</t>
  </si>
  <si>
    <t>NGÀY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</si>
  <si>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ĐÔNG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</si>
  <si>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TÂY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</si>
  <si>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HCM</t>
    </r>
  </si>
  <si>
    <t>HCM-DH02</t>
  </si>
  <si>
    <t>HCM-DH03</t>
  </si>
  <si>
    <t>HCM-DH04</t>
  </si>
  <si>
    <t>HCM-DH05</t>
  </si>
  <si>
    <t>HCM-DH06</t>
  </si>
  <si>
    <t>HCM-DH07</t>
  </si>
  <si>
    <t>HCM-DH08</t>
  </si>
  <si>
    <t>HCM-DH09</t>
  </si>
  <si>
    <t>HCM-DH10</t>
  </si>
  <si>
    <t>MT-DH01</t>
  </si>
  <si>
    <t>MT-DH02</t>
  </si>
  <si>
    <t>MT-DH03</t>
  </si>
  <si>
    <t>MT-DH04</t>
  </si>
  <si>
    <t>MT-DH05</t>
  </si>
  <si>
    <t>MT-DH06</t>
  </si>
  <si>
    <t>MT-DH07</t>
  </si>
  <si>
    <t>MD-DH01</t>
  </si>
  <si>
    <t>MD-DH02</t>
  </si>
  <si>
    <t>MD-DH03</t>
  </si>
  <si>
    <t>KHU VỰC</t>
  </si>
  <si>
    <t>HCM</t>
  </si>
  <si>
    <t>MIỀN TÂY</t>
  </si>
  <si>
    <t>MIỀN ĐÔNG</t>
  </si>
  <si>
    <t>TỔNG CỘNG:</t>
  </si>
  <si>
    <t>BẢNG TỔNG HỢP ĐƠN HÀNG</t>
  </si>
  <si>
    <t>NPP Thiên Thanh</t>
  </si>
  <si>
    <t>T.SỐ 
CHƯA C.KHẤU</t>
  </si>
  <si>
    <t xml:space="preserve">NPP Ngọc Hùng </t>
  </si>
  <si>
    <t>Đồng Nai 3</t>
  </si>
  <si>
    <t>NPP Hưng Phát</t>
  </si>
  <si>
    <t>Bình Phước 2</t>
  </si>
  <si>
    <t>Bình Phước 1</t>
  </si>
  <si>
    <t>NPP Hữu Trung</t>
  </si>
  <si>
    <t>Đồng Nai 2</t>
  </si>
  <si>
    <t>NPP Linh Nhi</t>
  </si>
  <si>
    <t>TN-DH01</t>
  </si>
  <si>
    <t>TN-DH02</t>
  </si>
  <si>
    <t>TN-DH03</t>
  </si>
  <si>
    <t>TN-DH04</t>
  </si>
  <si>
    <t>TN-DH05</t>
  </si>
  <si>
    <t>TN-DH06</t>
  </si>
  <si>
    <t>TN-DH07</t>
  </si>
  <si>
    <t>TN-DH08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</si>
  <si>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TÂY NGUYÊN</t>
    </r>
  </si>
  <si>
    <t>TÂY NGUYÊN</t>
  </si>
  <si>
    <t>NPP Thiên Đăng</t>
  </si>
  <si>
    <t>NPP Phạm Văn Hưng</t>
  </si>
  <si>
    <t>NPP Huy Phong</t>
  </si>
  <si>
    <t>Tây Ninh</t>
  </si>
  <si>
    <t>NPP Quốc Cường</t>
  </si>
  <si>
    <t>Long An</t>
  </si>
  <si>
    <t>Quận 9</t>
  </si>
  <si>
    <t>NPP Dương Hoàng Phúc</t>
  </si>
  <si>
    <t>Đồng Nai 1</t>
  </si>
  <si>
    <t>NPP Minh Hiếu</t>
  </si>
  <si>
    <t>NPP Minh Huy</t>
  </si>
  <si>
    <t>NPP Quang Phúc</t>
  </si>
  <si>
    <t>NPP Đức Duy</t>
  </si>
  <si>
    <t>NPP Minh Khương</t>
  </si>
  <si>
    <t>NPP Đạt Lợi</t>
  </si>
  <si>
    <t>Kiên Giang</t>
  </si>
  <si>
    <t>Bạc Liêu</t>
  </si>
  <si>
    <t>NPP Thành Phương</t>
  </si>
  <si>
    <t>HỖ TRỢ</t>
  </si>
  <si>
    <t>NPP 6%</t>
  </si>
  <si>
    <t>HCM-DH01</t>
  </si>
  <si>
    <t>NPP Ánh Như</t>
  </si>
  <si>
    <t>Sóc Trăng</t>
  </si>
  <si>
    <t>NPP Ngọc Hân</t>
  </si>
  <si>
    <t>TỔNG SỐ</t>
  </si>
  <si>
    <t>Bình Tân</t>
  </si>
  <si>
    <t>Cần Thơ 1</t>
  </si>
  <si>
    <t>Cần Thơ 2</t>
  </si>
  <si>
    <t>An Giang 1</t>
  </si>
  <si>
    <t>An Giang 2</t>
  </si>
  <si>
    <t>Hậu Giang</t>
  </si>
  <si>
    <t>hcm01</t>
  </si>
  <si>
    <t>hcm02</t>
  </si>
  <si>
    <t>hcm03</t>
  </si>
  <si>
    <t>hcm04</t>
  </si>
  <si>
    <t>hcm05</t>
  </si>
  <si>
    <t>hcm06</t>
  </si>
  <si>
    <t>hcm07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</si>
  <si>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</si>
  <si>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</si>
  <si>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</si>
  <si>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</si>
  <si>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</si>
  <si>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</si>
  <si>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</si>
  <si>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</si>
  <si>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</si>
  <si>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mt10</t>
  </si>
  <si>
    <t>mt11</t>
  </si>
  <si>
    <t>mt12</t>
  </si>
  <si>
    <t>mt13</t>
  </si>
  <si>
    <t>mt14</t>
  </si>
  <si>
    <t>mt15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</si>
  <si>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</si>
  <si>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</si>
  <si>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</si>
  <si>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</si>
  <si>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</si>
  <si>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</si>
  <si>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</si>
  <si>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</si>
  <si>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</si>
  <si>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</si>
  <si>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</si>
  <si>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</si>
  <si>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Bà Rịa</t>
  </si>
  <si>
    <t>mt16</t>
  </si>
  <si>
    <t>NPP Song Thành</t>
  </si>
  <si>
    <t>NPP Lê Tâm Minh</t>
  </si>
  <si>
    <t>tn01</t>
  </si>
  <si>
    <t>tn02</t>
  </si>
  <si>
    <t>tn03</t>
  </si>
  <si>
    <t>NPP Hiệp Phượng</t>
  </si>
  <si>
    <t>Đồng Nai</t>
  </si>
  <si>
    <t>MÃ 
NPP</t>
  </si>
  <si>
    <t>MÃ
NPP</t>
  </si>
  <si>
    <t>MTr01</t>
  </si>
  <si>
    <t>MIỀN TRUNG</t>
  </si>
  <si>
    <t>MTr02</t>
  </si>
  <si>
    <t>MTr03</t>
  </si>
  <si>
    <t>MTr04</t>
  </si>
  <si>
    <t>MTr05</t>
  </si>
  <si>
    <t>MTr06</t>
  </si>
  <si>
    <t>Đà Nẵng</t>
  </si>
  <si>
    <t>NPP Thành Yên</t>
  </si>
  <si>
    <t>Huế</t>
  </si>
  <si>
    <t>NPP Nga Huyền</t>
  </si>
  <si>
    <t>Nha Trang</t>
  </si>
  <si>
    <t>NPP Ty Ty</t>
  </si>
  <si>
    <t>NPP Tài Lộc</t>
  </si>
  <si>
    <t>Vĩnh Long</t>
  </si>
  <si>
    <t>NPP Hợp Duyên</t>
  </si>
  <si>
    <t>BẢNG THEO DÕI CHI TIẾT NHÀ PP</t>
  </si>
  <si>
    <t>Buôn Hồ</t>
  </si>
  <si>
    <t>Đắc Lắc</t>
  </si>
  <si>
    <t>mt17</t>
  </si>
  <si>
    <t>NPP Hưng Thịnh</t>
  </si>
  <si>
    <t>NPP Gia An</t>
  </si>
  <si>
    <t>Quy Nhơn</t>
  </si>
  <si>
    <t>NPP Bảo Phương</t>
  </si>
  <si>
    <t>tn04</t>
  </si>
  <si>
    <t>tn05</t>
  </si>
  <si>
    <t>tn06</t>
  </si>
  <si>
    <t>tn07</t>
  </si>
  <si>
    <t>Gia Lai</t>
  </si>
  <si>
    <t>NPP Như Hà</t>
  </si>
  <si>
    <t>Lâm Đồng</t>
  </si>
  <si>
    <t>NPP Bảo Tú</t>
  </si>
  <si>
    <t>mt18</t>
  </si>
  <si>
    <t>mt19</t>
  </si>
  <si>
    <t>NPP Thiên Thiên Food</t>
  </si>
  <si>
    <t>CHIẾT KHẤU</t>
  </si>
  <si>
    <t>NPP Quỳnh Dao</t>
  </si>
  <si>
    <t>NPP Anh Thư</t>
  </si>
  <si>
    <t>MTr07</t>
  </si>
  <si>
    <t>MTr08</t>
  </si>
  <si>
    <t>MTr09</t>
  </si>
  <si>
    <t>MTr10</t>
  </si>
  <si>
    <t>Diên Khánh</t>
  </si>
  <si>
    <t>NPP Hồ Thị Loan</t>
  </si>
  <si>
    <t>hcm08</t>
  </si>
  <si>
    <t>hcm09</t>
  </si>
  <si>
    <t>Quận 7</t>
  </si>
  <si>
    <t>NPP Huỳnh Huy Anh</t>
  </si>
  <si>
    <t>DÌ MINH</t>
  </si>
  <si>
    <t>NPP Trường Giang</t>
  </si>
  <si>
    <t>Quảng Bình</t>
  </si>
  <si>
    <t>NPP Nguyệt Phúc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</si>
  <si>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TRUNG</t>
    </r>
  </si>
  <si>
    <t xml:space="preserve">Quảng Trị </t>
  </si>
  <si>
    <t>Bình Dương 1</t>
  </si>
  <si>
    <t>Bình Dương 2</t>
  </si>
  <si>
    <t>tn08</t>
  </si>
  <si>
    <t>tn09</t>
  </si>
  <si>
    <t>tn10</t>
  </si>
  <si>
    <t>hcm10</t>
  </si>
  <si>
    <t>md13</t>
  </si>
  <si>
    <t>md14</t>
  </si>
  <si>
    <t>md15</t>
  </si>
  <si>
    <t>Phan Thiết</t>
  </si>
  <si>
    <t>Bắc Bình</t>
  </si>
  <si>
    <t>Chú Trung</t>
  </si>
  <si>
    <t>Quận 4</t>
  </si>
  <si>
    <t>mtr07</t>
  </si>
  <si>
    <t>T.SỐ 
ĐÃ C.KHẤU</t>
  </si>
  <si>
    <t>Tân Phú</t>
  </si>
  <si>
    <t>Long Xuyên</t>
  </si>
  <si>
    <t>NPP Kim Lê</t>
  </si>
  <si>
    <t>NPP Linh Trang</t>
  </si>
  <si>
    <t>Mỹ Dung</t>
  </si>
  <si>
    <t>THÁNG 02-2017</t>
  </si>
  <si>
    <t>mtr08</t>
  </si>
  <si>
    <t>Anh Bình</t>
  </si>
  <si>
    <t>mtr04</t>
  </si>
  <si>
    <t>Hóc Môn</t>
  </si>
  <si>
    <t>Gia Phú</t>
  </si>
  <si>
    <t>Đông Phương</t>
  </si>
  <si>
    <t>mtr01</t>
  </si>
  <si>
    <t>mtr09</t>
  </si>
  <si>
    <t>Phú Yên</t>
  </si>
  <si>
    <t>NPP Lan Chính</t>
  </si>
  <si>
    <t>Quảng Nam</t>
  </si>
  <si>
    <t>NPP An Phúc</t>
  </si>
  <si>
    <t>mtr10</t>
  </si>
  <si>
    <t>NPP Như Ngọc</t>
  </si>
  <si>
    <t>Cà Mau</t>
  </si>
  <si>
    <t>NPP Thịnh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</si>
</sst>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i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i/>
      <sz val="8"/>
      <color rgb="FFFFFF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0"/>
      <color rgb="FF0070C0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2" fillId="4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4" fontId="12" fillId="4" borderId="4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64" fontId="16" fillId="4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2" borderId="1" xfId="0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4" fontId="19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4"/>
  <sheetViews>
    <sheetView zoomScaleNormal="100" workbookViewId="0"/>
  </sheetViews>
  <sheetFormatPr defaultRowHeight="18.75" customHeight="1" x14ac:dyDescent="0.25"/>
  <cols>
    <col min="1" max="1" width="7" style="1" customWidth="1"/>
    <col min="2" max="2" width="20" style="1" customWidth="1"/>
    <col min="3" max="3" width="19.140625" style="1" customWidth="1"/>
    <col min="4" max="4" width="15.85546875" style="1" customWidth="1"/>
    <col min="5" max="5" width="19.7109375" style="1" bestFit="1" customWidth="1"/>
    <col min="6" max="16384" width="9.140625" style="1"/>
  </cols>
  <sheetData>
    <row r="1" spans="1:5" ht="21.75" customHeight="1" x14ac:dyDescent="0.25">
      <c r="A1" s="12"/>
      <c r="B1" s="12"/>
    </row>
    <row r="2" spans="1:5" ht="35.25" customHeight="1" x14ac:dyDescent="0.25">
      <c r="A2" s="59" t="s">
        <v>34</v>
      </c>
      <c r="B2" s="59"/>
      <c r="C2" s="59"/>
      <c r="D2" s="59"/>
      <c r="E2" s="59"/>
    </row>
    <row r="3" spans="1:5" ht="33.75" customHeight="1" x14ac:dyDescent="0.25">
      <c r="A3" s="60" t="s">
        <v>205</v>
      </c>
      <c r="B3" s="60"/>
      <c r="C3" s="60"/>
      <c r="D3" s="60"/>
      <c r="E3" s="60"/>
    </row>
    <row r="4" spans="1:5" s="8" customFormat="1" ht="31.5" customHeight="1" x14ac:dyDescent="0.25">
      <c r="A4" s="63" t="s">
        <v>0</v>
      </c>
      <c r="B4" s="63" t="s">
        <v>29</v>
      </c>
      <c r="C4" s="61" t="s">
        <v>36</v>
      </c>
      <c r="D4" s="57" t="s">
        <v>73</v>
      </c>
      <c r="E4" s="61" t="s">
        <v>199</v>
      </c>
    </row>
    <row r="5" spans="1:5" s="8" customFormat="1" ht="31.5" customHeight="1" x14ac:dyDescent="0.25">
      <c r="A5" s="64"/>
      <c r="B5" s="64"/>
      <c r="C5" s="62"/>
      <c r="D5" s="23" t="s">
        <v>166</v>
      </c>
      <c r="E5" s="62"/>
    </row>
    <row r="6" spans="1:5" s="8" customFormat="1" ht="31.5" customHeight="1" x14ac:dyDescent="0.25">
      <c r="A6" s="16">
        <v>1</v>
      </c>
      <c r="B6" s="10" t="s">
        <v>30</v>
      </c>
      <c r="C6" s="56">
        <f>HCM!G17</f>
        <v>153038500</v>
      </c>
      <c r="D6" s="11">
        <f>HCM!H17</f>
        <v>8702520</v>
      </c>
      <c r="E6" s="11">
        <f>C6-D6</f>
        <v>144335980</v>
      </c>
    </row>
    <row r="7" spans="1:5" s="8" customFormat="1" ht="31.5" customHeight="1" x14ac:dyDescent="0.25">
      <c r="A7" s="16">
        <v>2</v>
      </c>
      <c r="B7" s="10" t="s">
        <v>31</v>
      </c>
      <c r="C7" s="56">
        <f>'MIEN TAY'!G11</f>
        <v>132777000</v>
      </c>
      <c r="D7" s="11">
        <f>'MIEN TAY'!H11</f>
        <v>8602170</v>
      </c>
      <c r="E7" s="11">
        <f>C7-D7</f>
        <v>124174830</v>
      </c>
    </row>
    <row r="8" spans="1:5" s="8" customFormat="1" ht="31.5" customHeight="1" x14ac:dyDescent="0.25">
      <c r="A8" s="16">
        <v>3</v>
      </c>
      <c r="B8" s="10" t="s">
        <v>32</v>
      </c>
      <c r="C8" s="56">
        <f>'MIEN DONG'!G10</f>
        <v>119187000</v>
      </c>
      <c r="D8" s="11">
        <f>'MIEN DONG'!H10</f>
        <v>7151220</v>
      </c>
      <c r="E8" s="11">
        <f t="shared" ref="E8:E11" si="0">C8-D8</f>
        <v>112035780</v>
      </c>
    </row>
    <row r="9" spans="1:5" s="8" customFormat="1" ht="31.5" customHeight="1" x14ac:dyDescent="0.25">
      <c r="A9" s="16">
        <v>4</v>
      </c>
      <c r="B9" s="20" t="s">
        <v>54</v>
      </c>
      <c r="C9" s="56">
        <f>'TAY NGUYEN'!G15</f>
        <v>414481000</v>
      </c>
      <c r="D9" s="11">
        <f>'TAY NGUYEN'!H15</f>
        <v>24868860</v>
      </c>
      <c r="E9" s="11">
        <f t="shared" si="0"/>
        <v>389612140</v>
      </c>
    </row>
    <row r="10" spans="1:5" s="8" customFormat="1" ht="31.5" customHeight="1" x14ac:dyDescent="0.25">
      <c r="A10" s="16">
        <v>5</v>
      </c>
      <c r="B10" s="20" t="s">
        <v>132</v>
      </c>
      <c r="C10" s="56">
        <f>'MIEN TRUNG'!G14</f>
        <v>309352000</v>
      </c>
      <c r="D10" s="11">
        <f>'MIEN TRUNG'!H14</f>
        <v>18219240</v>
      </c>
      <c r="E10" s="11">
        <f t="shared" si="0"/>
        <v>291132760</v>
      </c>
    </row>
    <row r="11" spans="1:5" s="8" customFormat="1" ht="31.5" customHeight="1" x14ac:dyDescent="0.25">
      <c r="A11" s="16">
        <v>6</v>
      </c>
      <c r="B11" s="10" t="s">
        <v>179</v>
      </c>
      <c r="C11" s="56" t="e">
        <f>#REF!</f>
        <v>#REF!</v>
      </c>
      <c r="D11" s="11"/>
      <c r="E11" s="11" t="e">
        <f t="shared" si="0"/>
        <v>#REF!</v>
      </c>
    </row>
    <row r="12" spans="1:5" s="8" customFormat="1" ht="10.5" customHeight="1" x14ac:dyDescent="0.25">
      <c r="A12" s="51"/>
      <c r="B12" s="52"/>
      <c r="C12" s="50"/>
      <c r="D12" s="50"/>
      <c r="E12" s="50"/>
    </row>
    <row r="13" spans="1:5" s="8" customFormat="1" ht="30" customHeight="1" x14ac:dyDescent="0.25">
      <c r="A13" s="13"/>
      <c r="B13" s="13" t="s">
        <v>33</v>
      </c>
      <c r="C13" s="9" t="e">
        <f t="shared" ref="C13:E13" si="1">SUM(C6:C12)</f>
        <v>#REF!</v>
      </c>
      <c r="D13" s="9">
        <f t="shared" si="1"/>
        <v>67544010</v>
      </c>
      <c r="E13" s="9" t="e">
        <f t="shared" si="1"/>
        <v>#REF!</v>
      </c>
    </row>
    <row r="14" spans="1:5" s="8" customFormat="1" ht="21.75" customHeight="1" x14ac:dyDescent="0.25">
      <c r="C14" s="42"/>
    </row>
  </sheetData>
  <mergeCells count="6">
    <mergeCell ref="A2:E2"/>
    <mergeCell ref="A3:E3"/>
    <mergeCell ref="C4:C5"/>
    <mergeCell ref="B4:B5"/>
    <mergeCell ref="A4:A5"/>
    <mergeCell ref="E4:E5"/>
  </mergeCells>
  <pageMargins left="0" right="0" top="0" bottom="0" header="0" footer="0"/>
  <pageSetup scale="8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7"/>
  <sheetViews>
    <sheetView zoomScaleNormal="10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ColWidth="9.140625" defaultRowHeight="15" x14ac:dyDescent="0.25"/>
  <cols>
    <col min="1" max="1" width="5.5703125" style="1" customWidth="1"/>
    <col min="2" max="2" width="7.85546875" style="3" bestFit="1" customWidth="1"/>
    <col min="3" max="3" width="14" style="1" customWidth="1"/>
    <col min="4" max="4" width="23.5703125" style="1" customWidth="1"/>
    <col min="5" max="5" width="15.28515625" style="1" customWidth="1"/>
    <col min="6" max="16384" width="9.140625" style="1"/>
  </cols>
  <sheetData>
    <row r="1" spans="1:5" ht="22.5" customHeight="1" x14ac:dyDescent="0.25">
      <c r="A1" s="12"/>
      <c r="B1" s="47"/>
      <c r="C1" s="47"/>
      <c r="D1" s="48"/>
      <c r="E1" s="47"/>
    </row>
    <row r="2" spans="1:5" ht="32.25" customHeight="1" x14ac:dyDescent="0.25">
      <c r="A2" s="59" t="s">
        <v>147</v>
      </c>
      <c r="B2" s="59"/>
      <c r="C2" s="59"/>
      <c r="D2" s="59"/>
      <c r="E2" s="59"/>
    </row>
    <row r="3" spans="1:5" ht="25.5" customHeight="1" x14ac:dyDescent="0.25">
      <c r="A3" s="65" t="s">
        <v>205</v>
      </c>
      <c r="B3" s="65"/>
      <c r="C3" s="65"/>
      <c r="D3" s="65"/>
      <c r="E3" s="65"/>
    </row>
    <row r="4" spans="1:5" s="8" customFormat="1" ht="41.25" customHeight="1" x14ac:dyDescent="0.25">
      <c r="A4" s="66" t="s">
        <v>0</v>
      </c>
      <c r="B4" s="68" t="s">
        <v>130</v>
      </c>
      <c r="C4" s="66" t="s">
        <v>29</v>
      </c>
      <c r="D4" s="66" t="s">
        <v>4</v>
      </c>
      <c r="E4" s="68" t="s">
        <v>79</v>
      </c>
    </row>
    <row r="5" spans="1:5" s="8" customFormat="1" ht="41.25" customHeight="1" x14ac:dyDescent="0.25">
      <c r="A5" s="67"/>
      <c r="B5" s="69"/>
      <c r="C5" s="67"/>
      <c r="D5" s="67"/>
      <c r="E5" s="69"/>
    </row>
    <row r="6" spans="1:5" s="8" customFormat="1" ht="12.7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</row>
    <row r="7" spans="1:5" s="8" customFormat="1" ht="20.25" customHeight="1" x14ac:dyDescent="0.25">
      <c r="A7" s="29"/>
      <c r="B7" s="30"/>
      <c r="C7" s="31"/>
      <c r="D7" s="32" t="s">
        <v>30</v>
      </c>
      <c r="E7" s="33">
        <f>SUM(E8:E17)</f>
        <v>153038500</v>
      </c>
    </row>
    <row r="8" spans="1:5" s="8" customFormat="1" ht="20.25" customHeight="1" x14ac:dyDescent="0.25">
      <c r="A8" s="34">
        <v>1</v>
      </c>
      <c r="B8" s="35" t="s">
        <v>86</v>
      </c>
      <c r="C8" s="36" t="s">
        <v>1</v>
      </c>
      <c r="D8" s="37" t="s">
        <v>37</v>
      </c>
      <c r="E8" s="38">
        <f>SUMIF(HCM!$D$7:$D$16,B8,HCM!$G$7:$G$16)</f>
        <v>42041000</v>
      </c>
    </row>
    <row r="9" spans="1:5" s="8" customFormat="1" ht="20.25" customHeight="1" x14ac:dyDescent="0.25">
      <c r="A9" s="34">
        <v>2</v>
      </c>
      <c r="B9" s="35" t="s">
        <v>87</v>
      </c>
      <c r="C9" s="36" t="s">
        <v>61</v>
      </c>
      <c r="D9" s="37" t="s">
        <v>62</v>
      </c>
      <c r="E9" s="38">
        <f>SUMIF(HCM!$D$7:$D$16,B9,HCM!$G$7:$G$16)</f>
        <v>33514000</v>
      </c>
    </row>
    <row r="10" spans="1:5" s="8" customFormat="1" ht="20.25" customHeight="1" x14ac:dyDescent="0.25">
      <c r="A10" s="34">
        <v>3</v>
      </c>
      <c r="B10" s="35" t="s">
        <v>88</v>
      </c>
      <c r="C10" s="36" t="s">
        <v>2</v>
      </c>
      <c r="D10" s="37" t="s">
        <v>35</v>
      </c>
      <c r="E10" s="38">
        <f>SUMIF(HCM!$D$7:$D$16,B10,HCM!$G$7:$G$16)</f>
        <v>0</v>
      </c>
    </row>
    <row r="11" spans="1:5" s="8" customFormat="1" ht="20.25" customHeight="1" x14ac:dyDescent="0.25">
      <c r="A11" s="34">
        <v>4</v>
      </c>
      <c r="B11" s="35" t="s">
        <v>89</v>
      </c>
      <c r="C11" s="36" t="s">
        <v>177</v>
      </c>
      <c r="D11" s="37" t="s">
        <v>178</v>
      </c>
      <c r="E11" s="38">
        <f>SUMIF(HCM!$D$7:$D$16,B11,HCM!$G$7:$G$16)</f>
        <v>0</v>
      </c>
    </row>
    <row r="12" spans="1:5" s="8" customFormat="1" ht="20.25" customHeight="1" x14ac:dyDescent="0.25">
      <c r="A12" s="34">
        <v>5</v>
      </c>
      <c r="B12" s="35" t="s">
        <v>90</v>
      </c>
      <c r="C12" s="36" t="s">
        <v>80</v>
      </c>
      <c r="D12" s="37" t="s">
        <v>180</v>
      </c>
      <c r="E12" s="38">
        <f>SUMIF(HCM!$D$7:$D$16,B12,HCM!$G$7:$G$16)</f>
        <v>24405000</v>
      </c>
    </row>
    <row r="13" spans="1:5" s="8" customFormat="1" ht="20.25" customHeight="1" x14ac:dyDescent="0.25">
      <c r="A13" s="34">
        <v>6</v>
      </c>
      <c r="B13" s="35" t="s">
        <v>91</v>
      </c>
      <c r="C13" s="36" t="s">
        <v>200</v>
      </c>
      <c r="D13" s="37" t="s">
        <v>204</v>
      </c>
      <c r="E13" s="38">
        <f>SUMIF(HCM!$D$7:$D$16,B13,HCM!$G$7:$G$16)</f>
        <v>22279000</v>
      </c>
    </row>
    <row r="14" spans="1:5" s="8" customFormat="1" ht="20.25" customHeight="1" x14ac:dyDescent="0.25">
      <c r="A14" s="34">
        <v>7</v>
      </c>
      <c r="B14" s="35" t="s">
        <v>92</v>
      </c>
      <c r="C14" s="36" t="s">
        <v>197</v>
      </c>
      <c r="D14" s="36" t="s">
        <v>196</v>
      </c>
      <c r="E14" s="38">
        <f>SUMIF(HCM!$D$7:$D$16,B14,HCM!$G$7:$G$16)</f>
        <v>0</v>
      </c>
    </row>
    <row r="15" spans="1:5" s="8" customFormat="1" ht="20.25" customHeight="1" x14ac:dyDescent="0.25">
      <c r="A15" s="34">
        <v>8</v>
      </c>
      <c r="B15" s="35" t="s">
        <v>175</v>
      </c>
      <c r="C15" s="36" t="s">
        <v>209</v>
      </c>
      <c r="D15" s="37" t="s">
        <v>210</v>
      </c>
      <c r="E15" s="38">
        <f>SUMIF(HCM!$D$7:$D$16,B15,HCM!$G$7:$G$16)</f>
        <v>22803000</v>
      </c>
    </row>
    <row r="16" spans="1:5" s="8" customFormat="1" ht="20.25" customHeight="1" x14ac:dyDescent="0.25">
      <c r="A16" s="34">
        <v>9</v>
      </c>
      <c r="B16" s="35" t="s">
        <v>176</v>
      </c>
      <c r="C16" s="36" t="s">
        <v>1</v>
      </c>
      <c r="D16" s="37" t="s">
        <v>211</v>
      </c>
      <c r="E16" s="38">
        <f>SUMIF(HCM!$D$7:$D$16,B16,HCM!$G$7:$G$16)</f>
        <v>7996500</v>
      </c>
    </row>
    <row r="17" spans="1:5" s="8" customFormat="1" ht="20.25" customHeight="1" x14ac:dyDescent="0.25">
      <c r="A17" s="34">
        <v>10</v>
      </c>
      <c r="B17" s="35" t="s">
        <v>190</v>
      </c>
      <c r="C17" s="36"/>
      <c r="D17" s="37"/>
      <c r="E17" s="38">
        <f>SUMIF(HCM!$D$7:$D$16,B17,HCM!$G$7:$G$16)</f>
        <v>0</v>
      </c>
    </row>
    <row r="18" spans="1:5" s="8" customFormat="1" ht="20.25" customHeight="1" x14ac:dyDescent="0.25">
      <c r="A18" s="29"/>
      <c r="B18" s="30"/>
      <c r="C18" s="31"/>
      <c r="D18" s="32" t="s">
        <v>31</v>
      </c>
      <c r="E18" s="33">
        <f>SUM(E19:E37)</f>
        <v>132777000</v>
      </c>
    </row>
    <row r="19" spans="1:5" s="8" customFormat="1" ht="20.25" customHeight="1" x14ac:dyDescent="0.25">
      <c r="A19" s="34">
        <v>1</v>
      </c>
      <c r="B19" s="35" t="s">
        <v>93</v>
      </c>
      <c r="C19" s="36" t="s">
        <v>60</v>
      </c>
      <c r="D19" s="37" t="s">
        <v>144</v>
      </c>
      <c r="E19" s="38">
        <f>SUMIF('MIEN TAY'!$D$7:$D$10,'CHI TIET NPP'!B19,'MIEN TAY'!$G$7:$G$10)</f>
        <v>69222000</v>
      </c>
    </row>
    <row r="20" spans="1:5" s="8" customFormat="1" ht="20.25" customHeight="1" x14ac:dyDescent="0.25">
      <c r="A20" s="34">
        <v>2</v>
      </c>
      <c r="B20" s="35" t="s">
        <v>94</v>
      </c>
      <c r="C20" s="36" t="s">
        <v>81</v>
      </c>
      <c r="D20" s="37" t="s">
        <v>55</v>
      </c>
      <c r="E20" s="38">
        <f>SUMIF('MIEN TAY'!$D$7:$D$10,'CHI TIET NPP'!B20,'MIEN TAY'!$G$7:$G$10)</f>
        <v>0</v>
      </c>
    </row>
    <row r="21" spans="1:5" s="8" customFormat="1" ht="20.25" customHeight="1" x14ac:dyDescent="0.25">
      <c r="A21" s="34">
        <v>3</v>
      </c>
      <c r="B21" s="35" t="s">
        <v>95</v>
      </c>
      <c r="C21" s="36" t="s">
        <v>82</v>
      </c>
      <c r="D21" s="37" t="s">
        <v>57</v>
      </c>
      <c r="E21" s="38">
        <f>SUMIF('MIEN TAY'!$D$7:$D$10,'CHI TIET NPP'!B21,'MIEN TAY'!$G$7:$G$10)</f>
        <v>0</v>
      </c>
    </row>
    <row r="22" spans="1:5" s="8" customFormat="1" ht="20.25" customHeight="1" x14ac:dyDescent="0.25">
      <c r="A22" s="34">
        <v>4</v>
      </c>
      <c r="B22" s="35" t="s">
        <v>96</v>
      </c>
      <c r="C22" s="36" t="s">
        <v>83</v>
      </c>
      <c r="D22" s="37" t="s">
        <v>69</v>
      </c>
      <c r="E22" s="38">
        <f>SUMIF('MIEN TAY'!$D$7:$D$10,'CHI TIET NPP'!B22,'MIEN TAY'!$G$7:$G$10)</f>
        <v>0</v>
      </c>
    </row>
    <row r="23" spans="1:5" s="8" customFormat="1" ht="20.25" customHeight="1" x14ac:dyDescent="0.25">
      <c r="A23" s="34">
        <v>5</v>
      </c>
      <c r="B23" s="35" t="s">
        <v>97</v>
      </c>
      <c r="C23" s="36" t="s">
        <v>84</v>
      </c>
      <c r="D23" s="37" t="s">
        <v>68</v>
      </c>
      <c r="E23" s="38">
        <f>SUMIF('MIEN TAY'!$D$7:$D$10,'CHI TIET NPP'!B23,'MIEN TAY'!$G$7:$G$10)</f>
        <v>0</v>
      </c>
    </row>
    <row r="24" spans="1:5" s="8" customFormat="1" ht="20.25" customHeight="1" x14ac:dyDescent="0.25">
      <c r="A24" s="34">
        <v>6</v>
      </c>
      <c r="B24" s="35" t="s">
        <v>98</v>
      </c>
      <c r="C24" s="36" t="s">
        <v>71</v>
      </c>
      <c r="D24" s="37" t="s">
        <v>72</v>
      </c>
      <c r="E24" s="38">
        <f>SUMIF('MIEN TAY'!$D$7:$D$10,'CHI TIET NPP'!B24,'MIEN TAY'!$G$7:$G$10)</f>
        <v>0</v>
      </c>
    </row>
    <row r="25" spans="1:5" s="8" customFormat="1" ht="20.25" customHeight="1" x14ac:dyDescent="0.25">
      <c r="A25" s="34">
        <v>7</v>
      </c>
      <c r="B25" s="35" t="s">
        <v>99</v>
      </c>
      <c r="C25" s="36" t="s">
        <v>77</v>
      </c>
      <c r="D25" s="37" t="s">
        <v>78</v>
      </c>
      <c r="E25" s="38">
        <f>SUMIF('MIEN TAY'!$D$7:$D$10,'CHI TIET NPP'!B25,'MIEN TAY'!$G$7:$G$10)</f>
        <v>0</v>
      </c>
    </row>
    <row r="26" spans="1:5" s="8" customFormat="1" ht="20.25" customHeight="1" x14ac:dyDescent="0.25">
      <c r="A26" s="34">
        <v>8</v>
      </c>
      <c r="B26" s="35" t="s">
        <v>100</v>
      </c>
      <c r="C26" s="36" t="s">
        <v>145</v>
      </c>
      <c r="D26" s="37" t="s">
        <v>146</v>
      </c>
      <c r="E26" s="38">
        <f>SUMIF('MIEN TAY'!$D$7:$D$10,'CHI TIET NPP'!B26,'MIEN TAY'!$G$7:$G$10)</f>
        <v>0</v>
      </c>
    </row>
    <row r="27" spans="1:5" s="8" customFormat="1" ht="20.25" customHeight="1" x14ac:dyDescent="0.25">
      <c r="A27" s="34">
        <v>9</v>
      </c>
      <c r="B27" s="35" t="s">
        <v>101</v>
      </c>
      <c r="C27" s="36" t="s">
        <v>85</v>
      </c>
      <c r="D27" s="37" t="s">
        <v>151</v>
      </c>
      <c r="E27" s="38">
        <f>SUMIF('MIEN TAY'!$D$7:$D$10,'CHI TIET NPP'!B27,'MIEN TAY'!$G$7:$G$10)</f>
        <v>0</v>
      </c>
    </row>
    <row r="28" spans="1:5" s="8" customFormat="1" ht="20.25" customHeight="1" x14ac:dyDescent="0.25">
      <c r="A28" s="34">
        <v>10</v>
      </c>
      <c r="B28" s="35" t="s">
        <v>102</v>
      </c>
      <c r="C28" s="36" t="s">
        <v>70</v>
      </c>
      <c r="D28" s="37" t="s">
        <v>152</v>
      </c>
      <c r="E28" s="38">
        <f>SUMIF('MIEN TAY'!$D$7:$D$10,'CHI TIET NPP'!B28,'MIEN TAY'!$G$7:$G$10)</f>
        <v>0</v>
      </c>
    </row>
    <row r="29" spans="1:5" s="8" customFormat="1" ht="20.25" customHeight="1" x14ac:dyDescent="0.25">
      <c r="A29" s="34">
        <v>11</v>
      </c>
      <c r="B29" s="35" t="s">
        <v>103</v>
      </c>
      <c r="C29" s="36" t="s">
        <v>201</v>
      </c>
      <c r="D29" s="37" t="s">
        <v>202</v>
      </c>
      <c r="E29" s="38">
        <f>SUMIF('MIEN TAY'!$D$7:$D$10,'CHI TIET NPP'!B29,'MIEN TAY'!$G$7:$G$10)</f>
        <v>63555000</v>
      </c>
    </row>
    <row r="30" spans="1:5" s="8" customFormat="1" ht="20.25" customHeight="1" x14ac:dyDescent="0.25">
      <c r="A30" s="34">
        <v>12</v>
      </c>
      <c r="B30" s="35" t="s">
        <v>104</v>
      </c>
      <c r="C30" s="36" t="s">
        <v>220</v>
      </c>
      <c r="D30" s="37" t="s">
        <v>221</v>
      </c>
      <c r="E30" s="38">
        <f>SUMIF('MIEN TAY'!$D$7:$D$10,'CHI TIET NPP'!B30,'MIEN TAY'!$G$7:$G$10)</f>
        <v>0</v>
      </c>
    </row>
    <row r="31" spans="1:5" s="8" customFormat="1" ht="20.25" customHeight="1" x14ac:dyDescent="0.25">
      <c r="A31" s="34">
        <v>13</v>
      </c>
      <c r="B31" s="35" t="s">
        <v>105</v>
      </c>
      <c r="C31" s="36"/>
      <c r="D31" s="37"/>
      <c r="E31" s="38">
        <f>SUMIF('MIEN TAY'!$D$7:$D$10,'CHI TIET NPP'!B31,'MIEN TAY'!$G$7:$G$10)</f>
        <v>0</v>
      </c>
    </row>
    <row r="32" spans="1:5" s="8" customFormat="1" ht="20.25" customHeight="1" x14ac:dyDescent="0.25">
      <c r="A32" s="34">
        <v>14</v>
      </c>
      <c r="B32" s="35" t="s">
        <v>106</v>
      </c>
      <c r="C32" s="36"/>
      <c r="D32" s="37"/>
      <c r="E32" s="38">
        <f>SUMIF('MIEN TAY'!$D$7:$D$10,'CHI TIET NPP'!B32,'MIEN TAY'!$G$7:$G$10)</f>
        <v>0</v>
      </c>
    </row>
    <row r="33" spans="1:5" s="8" customFormat="1" ht="20.25" customHeight="1" x14ac:dyDescent="0.25">
      <c r="A33" s="34">
        <v>15</v>
      </c>
      <c r="B33" s="35" t="s">
        <v>107</v>
      </c>
      <c r="C33" s="36"/>
      <c r="D33" s="37"/>
      <c r="E33" s="38">
        <f>SUMIF('MIEN TAY'!$D$7:$D$10,'CHI TIET NPP'!B33,'MIEN TAY'!$G$7:$G$10)</f>
        <v>0</v>
      </c>
    </row>
    <row r="34" spans="1:5" s="8" customFormat="1" ht="20.25" customHeight="1" x14ac:dyDescent="0.25">
      <c r="A34" s="34">
        <v>16</v>
      </c>
      <c r="B34" s="35" t="s">
        <v>121</v>
      </c>
      <c r="C34" s="36"/>
      <c r="D34" s="37"/>
      <c r="E34" s="38">
        <f>SUMIF('MIEN TAY'!$D$7:$D$10,'CHI TIET NPP'!B34,'MIEN TAY'!$G$7:$G$10)</f>
        <v>0</v>
      </c>
    </row>
    <row r="35" spans="1:5" s="8" customFormat="1" ht="20.25" customHeight="1" x14ac:dyDescent="0.25">
      <c r="A35" s="34">
        <v>17</v>
      </c>
      <c r="B35" s="35" t="s">
        <v>150</v>
      </c>
      <c r="C35" s="36"/>
      <c r="D35" s="37"/>
      <c r="E35" s="38">
        <f>SUMIF('MIEN TAY'!$D$7:$D$10,'CHI TIET NPP'!B35,'MIEN TAY'!$G$7:$G$10)</f>
        <v>0</v>
      </c>
    </row>
    <row r="36" spans="1:5" s="8" customFormat="1" ht="20.25" customHeight="1" x14ac:dyDescent="0.25">
      <c r="A36" s="34">
        <v>18</v>
      </c>
      <c r="B36" s="35" t="s">
        <v>163</v>
      </c>
      <c r="C36" s="36"/>
      <c r="D36" s="37"/>
      <c r="E36" s="38">
        <f>SUMIF('MIEN TAY'!$D$7:$D$10,'CHI TIET NPP'!B36,'MIEN TAY'!$G$7:$G$10)</f>
        <v>0</v>
      </c>
    </row>
    <row r="37" spans="1:5" s="8" customFormat="1" ht="20.25" customHeight="1" x14ac:dyDescent="0.25">
      <c r="A37" s="34">
        <v>19</v>
      </c>
      <c r="B37" s="35" t="s">
        <v>164</v>
      </c>
      <c r="C37" s="36"/>
      <c r="D37" s="37"/>
      <c r="E37" s="38">
        <f>SUMIF('MIEN TAY'!$D$7:$D$10,'CHI TIET NPP'!B37,'MIEN TAY'!$G$7:$G$10)</f>
        <v>0</v>
      </c>
    </row>
    <row r="38" spans="1:5" s="8" customFormat="1" ht="20.25" customHeight="1" x14ac:dyDescent="0.25">
      <c r="A38" s="29"/>
      <c r="B38" s="39"/>
      <c r="C38" s="31"/>
      <c r="D38" s="32" t="s">
        <v>32</v>
      </c>
      <c r="E38" s="33">
        <f>SUM(E39:E53)</f>
        <v>119187000</v>
      </c>
    </row>
    <row r="39" spans="1:5" s="8" customFormat="1" ht="20.25" customHeight="1" x14ac:dyDescent="0.25">
      <c r="A39" s="40">
        <v>1</v>
      </c>
      <c r="B39" s="35" t="s">
        <v>108</v>
      </c>
      <c r="C39" s="36" t="s">
        <v>128</v>
      </c>
      <c r="D39" s="37" t="s">
        <v>67</v>
      </c>
      <c r="E39" s="38">
        <f>SUMIF('MIEN DONG'!$D$7:$D$9,'CHI TIET NPP'!B39,'MIEN DONG'!$G$7:$G$9)</f>
        <v>36270000</v>
      </c>
    </row>
    <row r="40" spans="1:5" s="8" customFormat="1" ht="20.25" customHeight="1" x14ac:dyDescent="0.25">
      <c r="A40" s="40">
        <v>2</v>
      </c>
      <c r="B40" s="35" t="s">
        <v>109</v>
      </c>
      <c r="C40" s="36" t="s">
        <v>63</v>
      </c>
      <c r="D40" s="37" t="s">
        <v>66</v>
      </c>
      <c r="E40" s="38">
        <f>SUMIF('MIEN DONG'!$D$7:$D$9,'CHI TIET NPP'!B40,'MIEN DONG'!$G$7:$G$9)</f>
        <v>0</v>
      </c>
    </row>
    <row r="41" spans="1:5" s="8" customFormat="1" ht="20.25" customHeight="1" x14ac:dyDescent="0.25">
      <c r="A41" s="40">
        <v>3</v>
      </c>
      <c r="B41" s="35" t="s">
        <v>110</v>
      </c>
      <c r="C41" s="36" t="s">
        <v>43</v>
      </c>
      <c r="D41" s="37" t="s">
        <v>44</v>
      </c>
      <c r="E41" s="38">
        <f>SUMIF('MIEN DONG'!$D$7:$D$9,'CHI TIET NPP'!B41,'MIEN DONG'!$G$7:$G$9)</f>
        <v>49980000</v>
      </c>
    </row>
    <row r="42" spans="1:5" s="8" customFormat="1" ht="20.25" customHeight="1" x14ac:dyDescent="0.25">
      <c r="A42" s="40">
        <v>4</v>
      </c>
      <c r="B42" s="35" t="s">
        <v>111</v>
      </c>
      <c r="C42" s="36" t="s">
        <v>38</v>
      </c>
      <c r="D42" s="37" t="s">
        <v>39</v>
      </c>
      <c r="E42" s="38">
        <f>SUMIF('MIEN DONG'!$D$7:$D$9,'CHI TIET NPP'!B42,'MIEN DONG'!$G$7:$G$9)</f>
        <v>0</v>
      </c>
    </row>
    <row r="43" spans="1:5" s="8" customFormat="1" ht="20.25" customHeight="1" x14ac:dyDescent="0.25">
      <c r="A43" s="40">
        <v>5</v>
      </c>
      <c r="B43" s="35" t="s">
        <v>112</v>
      </c>
      <c r="C43" s="36" t="s">
        <v>41</v>
      </c>
      <c r="D43" s="37" t="s">
        <v>42</v>
      </c>
      <c r="E43" s="38">
        <f>SUMIF('MIEN DONG'!$D$7:$D$9,'CHI TIET NPP'!B43,'MIEN DONG'!$G$7:$G$9)</f>
        <v>0</v>
      </c>
    </row>
    <row r="44" spans="1:5" s="8" customFormat="1" ht="20.25" customHeight="1" x14ac:dyDescent="0.25">
      <c r="A44" s="40">
        <v>6</v>
      </c>
      <c r="B44" s="35" t="s">
        <v>113</v>
      </c>
      <c r="C44" s="36" t="s">
        <v>40</v>
      </c>
      <c r="D44" s="37" t="s">
        <v>56</v>
      </c>
      <c r="E44" s="38">
        <f>SUMIF('MIEN DONG'!$D$7:$D$9,'CHI TIET NPP'!B44,'MIEN DONG'!$G$7:$G$9)</f>
        <v>0</v>
      </c>
    </row>
    <row r="45" spans="1:5" s="8" customFormat="1" ht="20.25" customHeight="1" x14ac:dyDescent="0.25">
      <c r="A45" s="40">
        <v>7</v>
      </c>
      <c r="B45" s="35" t="s">
        <v>114</v>
      </c>
      <c r="C45" s="37" t="s">
        <v>185</v>
      </c>
      <c r="D45" s="37" t="s">
        <v>76</v>
      </c>
      <c r="E45" s="38">
        <f>SUMIF('MIEN DONG'!$D$7:$D$9,'CHI TIET NPP'!B45,'MIEN DONG'!$G$7:$G$9)</f>
        <v>0</v>
      </c>
    </row>
    <row r="46" spans="1:5" s="8" customFormat="1" ht="20.25" customHeight="1" x14ac:dyDescent="0.25">
      <c r="A46" s="40">
        <v>8</v>
      </c>
      <c r="B46" s="35" t="s">
        <v>115</v>
      </c>
      <c r="C46" s="37" t="s">
        <v>186</v>
      </c>
      <c r="D46" s="37" t="s">
        <v>122</v>
      </c>
      <c r="E46" s="38">
        <f>SUMIF('MIEN DONG'!$D$7:$D$9,'CHI TIET NPP'!B46,'MIEN DONG'!$G$7:$G$9)</f>
        <v>32937000</v>
      </c>
    </row>
    <row r="47" spans="1:5" s="8" customFormat="1" ht="20.25" customHeight="1" x14ac:dyDescent="0.25">
      <c r="A47" s="40">
        <v>9</v>
      </c>
      <c r="B47" s="35" t="s">
        <v>116</v>
      </c>
      <c r="C47" s="36" t="s">
        <v>58</v>
      </c>
      <c r="D47" s="37" t="s">
        <v>59</v>
      </c>
      <c r="E47" s="38">
        <f>SUMIF('MIEN DONG'!$D$7:$D$9,'CHI TIET NPP'!B47,'MIEN DONG'!$G$7:$G$9)</f>
        <v>0</v>
      </c>
    </row>
    <row r="48" spans="1:5" s="8" customFormat="1" ht="20.25" customHeight="1" x14ac:dyDescent="0.25">
      <c r="A48" s="40">
        <v>10</v>
      </c>
      <c r="B48" s="35" t="s">
        <v>117</v>
      </c>
      <c r="C48" s="36" t="s">
        <v>120</v>
      </c>
      <c r="D48" s="37" t="s">
        <v>123</v>
      </c>
      <c r="E48" s="38">
        <f>SUMIF('MIEN DONG'!$D$7:$D$9,'CHI TIET NPP'!B48,'MIEN DONG'!$G$7:$G$9)</f>
        <v>0</v>
      </c>
    </row>
    <row r="49" spans="1:5" s="8" customFormat="1" ht="20.25" customHeight="1" x14ac:dyDescent="0.25">
      <c r="A49" s="40">
        <v>11</v>
      </c>
      <c r="B49" s="35" t="s">
        <v>118</v>
      </c>
      <c r="C49" s="36" t="s">
        <v>194</v>
      </c>
      <c r="D49" s="37" t="s">
        <v>65</v>
      </c>
      <c r="E49" s="38">
        <f>SUMIF('MIEN DONG'!$D$7:$D$9,'CHI TIET NPP'!B49,'MIEN DONG'!$G$7:$G$9)</f>
        <v>0</v>
      </c>
    </row>
    <row r="50" spans="1:5" s="8" customFormat="1" ht="20.25" customHeight="1" x14ac:dyDescent="0.25">
      <c r="A50" s="40">
        <v>12</v>
      </c>
      <c r="B50" s="35" t="s">
        <v>119</v>
      </c>
      <c r="C50" s="36" t="s">
        <v>195</v>
      </c>
      <c r="D50" s="37" t="s">
        <v>64</v>
      </c>
      <c r="E50" s="38">
        <f>SUMIF('MIEN DONG'!$D$7:$D$9,'CHI TIET NPP'!B50,'MIEN DONG'!$G$7:$G$9)</f>
        <v>0</v>
      </c>
    </row>
    <row r="51" spans="1:5" s="8" customFormat="1" ht="20.25" customHeight="1" x14ac:dyDescent="0.25">
      <c r="A51" s="40">
        <v>13</v>
      </c>
      <c r="B51" s="35" t="s">
        <v>191</v>
      </c>
      <c r="C51" s="36"/>
      <c r="D51" s="37"/>
      <c r="E51" s="38">
        <f>SUMIF('MIEN DONG'!$D$7:$D$9,'CHI TIET NPP'!B51,'MIEN DONG'!$G$7:$G$9)</f>
        <v>0</v>
      </c>
    </row>
    <row r="52" spans="1:5" s="8" customFormat="1" ht="20.25" customHeight="1" x14ac:dyDescent="0.25">
      <c r="A52" s="40">
        <v>14</v>
      </c>
      <c r="B52" s="35" t="s">
        <v>192</v>
      </c>
      <c r="C52" s="36"/>
      <c r="D52" s="37"/>
      <c r="E52" s="38">
        <f>SUMIF('MIEN DONG'!$D$7:$D$9,'CHI TIET NPP'!B52,'MIEN DONG'!$G$7:$G$9)</f>
        <v>0</v>
      </c>
    </row>
    <row r="53" spans="1:5" s="8" customFormat="1" ht="20.25" customHeight="1" x14ac:dyDescent="0.25">
      <c r="A53" s="40">
        <v>15</v>
      </c>
      <c r="B53" s="35" t="s">
        <v>193</v>
      </c>
      <c r="C53" s="36"/>
      <c r="D53" s="37"/>
      <c r="E53" s="38">
        <f>SUMIF('MIEN DONG'!$D$7:$D$9,'CHI TIET NPP'!B53,'MIEN DONG'!$G$7:$G$9)</f>
        <v>0</v>
      </c>
    </row>
    <row r="54" spans="1:5" s="8" customFormat="1" ht="20.25" customHeight="1" x14ac:dyDescent="0.25">
      <c r="A54" s="29"/>
      <c r="B54" s="39"/>
      <c r="C54" s="31"/>
      <c r="D54" s="32" t="s">
        <v>54</v>
      </c>
      <c r="E54" s="33">
        <f>SUM(E55:E64)</f>
        <v>414481000</v>
      </c>
    </row>
    <row r="55" spans="1:5" s="8" customFormat="1" ht="20.25" customHeight="1" x14ac:dyDescent="0.25">
      <c r="A55" s="40">
        <v>1</v>
      </c>
      <c r="B55" s="35" t="s">
        <v>124</v>
      </c>
      <c r="C55" s="36" t="s">
        <v>148</v>
      </c>
      <c r="D55" s="37" t="s">
        <v>127</v>
      </c>
      <c r="E55" s="38">
        <f>SUMIF('TAY NGUYEN'!$D$7:$D$14,'CHI TIET NPP'!B55,'TAY NGUYEN'!$G$7:$G$14)</f>
        <v>123113000</v>
      </c>
    </row>
    <row r="56" spans="1:5" s="8" customFormat="1" ht="20.25" customHeight="1" x14ac:dyDescent="0.25">
      <c r="A56" s="40">
        <v>2</v>
      </c>
      <c r="B56" s="35" t="s">
        <v>125</v>
      </c>
      <c r="C56" s="36" t="s">
        <v>149</v>
      </c>
      <c r="D56" s="37" t="s">
        <v>143</v>
      </c>
      <c r="E56" s="38">
        <f>SUMIF('TAY NGUYEN'!$D$7:$D$14,'CHI TIET NPP'!B56,'TAY NGUYEN'!$G$7:$G$14)</f>
        <v>44306000</v>
      </c>
    </row>
    <row r="57" spans="1:5" s="8" customFormat="1" ht="20.25" customHeight="1" x14ac:dyDescent="0.25">
      <c r="A57" s="40">
        <v>3</v>
      </c>
      <c r="B57" s="35" t="s">
        <v>126</v>
      </c>
      <c r="C57" s="36" t="s">
        <v>159</v>
      </c>
      <c r="D57" s="37" t="s">
        <v>160</v>
      </c>
      <c r="E57" s="38">
        <f>SUMIF('TAY NGUYEN'!$D$7:$D$14,'CHI TIET NPP'!B57,'TAY NGUYEN'!$G$7:$G$14)</f>
        <v>59069000</v>
      </c>
    </row>
    <row r="58" spans="1:5" s="8" customFormat="1" ht="20.25" customHeight="1" x14ac:dyDescent="0.25">
      <c r="A58" s="40">
        <v>4</v>
      </c>
      <c r="B58" s="35" t="s">
        <v>155</v>
      </c>
      <c r="C58" s="36" t="s">
        <v>161</v>
      </c>
      <c r="D58" s="37" t="s">
        <v>162</v>
      </c>
      <c r="E58" s="38">
        <f>SUMIF('TAY NGUYEN'!$D$7:$D$14,'CHI TIET NPP'!B58,'TAY NGUYEN'!$G$7:$G$14)</f>
        <v>67115000</v>
      </c>
    </row>
    <row r="59" spans="1:5" s="8" customFormat="1" ht="20.25" customHeight="1" x14ac:dyDescent="0.25">
      <c r="A59" s="40">
        <v>5</v>
      </c>
      <c r="B59" s="35" t="s">
        <v>156</v>
      </c>
      <c r="C59" s="36" t="s">
        <v>161</v>
      </c>
      <c r="D59" s="37" t="s">
        <v>167</v>
      </c>
      <c r="E59" s="38">
        <f>SUMIF('TAY NGUYEN'!$D$7:$D$14,'CHI TIET NPP'!B59,'TAY NGUYEN'!$G$7:$G$14)</f>
        <v>66461000</v>
      </c>
    </row>
    <row r="60" spans="1:5" s="8" customFormat="1" ht="20.25" customHeight="1" x14ac:dyDescent="0.25">
      <c r="A60" s="40">
        <v>6</v>
      </c>
      <c r="B60" s="35" t="s">
        <v>157</v>
      </c>
      <c r="C60" s="36" t="s">
        <v>149</v>
      </c>
      <c r="D60" s="37" t="s">
        <v>168</v>
      </c>
      <c r="E60" s="38">
        <f>SUMIF('TAY NGUYEN'!$D$7:$D$14,'CHI TIET NPP'!B60,'TAY NGUYEN'!$G$7:$G$14)</f>
        <v>54417000</v>
      </c>
    </row>
    <row r="61" spans="1:5" s="8" customFormat="1" ht="20.25" customHeight="1" x14ac:dyDescent="0.25">
      <c r="A61" s="40">
        <v>7</v>
      </c>
      <c r="B61" s="35" t="s">
        <v>158</v>
      </c>
      <c r="C61" s="36" t="s">
        <v>149</v>
      </c>
      <c r="D61" s="37" t="s">
        <v>219</v>
      </c>
      <c r="E61" s="38">
        <f>SUMIF('TAY NGUYEN'!$D$7:$D$14,'CHI TIET NPP'!B61,'TAY NGUYEN'!$G$7:$G$14)</f>
        <v>0</v>
      </c>
    </row>
    <row r="62" spans="1:5" s="8" customFormat="1" ht="20.25" customHeight="1" x14ac:dyDescent="0.25">
      <c r="A62" s="40">
        <v>8</v>
      </c>
      <c r="B62" s="35" t="s">
        <v>187</v>
      </c>
      <c r="C62" s="36"/>
      <c r="D62" s="37"/>
      <c r="E62" s="38">
        <f>SUMIF('TAY NGUYEN'!$D$7:$D$14,'CHI TIET NPP'!B62,'TAY NGUYEN'!$G$7:$G$14)</f>
        <v>0</v>
      </c>
    </row>
    <row r="63" spans="1:5" s="8" customFormat="1" ht="20.25" customHeight="1" x14ac:dyDescent="0.25">
      <c r="A63" s="40">
        <v>9</v>
      </c>
      <c r="B63" s="35" t="s">
        <v>188</v>
      </c>
      <c r="C63" s="36"/>
      <c r="D63" s="37"/>
      <c r="E63" s="38">
        <f>SUMIF('TAY NGUYEN'!$D$7:$D$14,'CHI TIET NPP'!B63,'TAY NGUYEN'!$G$7:$G$14)</f>
        <v>0</v>
      </c>
    </row>
    <row r="64" spans="1:5" s="8" customFormat="1" ht="20.25" customHeight="1" x14ac:dyDescent="0.25">
      <c r="A64" s="40">
        <v>10</v>
      </c>
      <c r="B64" s="35" t="s">
        <v>189</v>
      </c>
      <c r="C64" s="36"/>
      <c r="D64" s="37"/>
      <c r="E64" s="38">
        <f>SUMIF('TAY NGUYEN'!$D$7:$D$14,'CHI TIET NPP'!B64,'TAY NGUYEN'!$G$7:$G$14)</f>
        <v>0</v>
      </c>
    </row>
    <row r="65" spans="1:5" s="8" customFormat="1" ht="20.25" customHeight="1" x14ac:dyDescent="0.25">
      <c r="A65" s="29"/>
      <c r="B65" s="39"/>
      <c r="C65" s="31"/>
      <c r="D65" s="32" t="s">
        <v>132</v>
      </c>
      <c r="E65" s="33">
        <f>SUM(E66:E75)</f>
        <v>309352000</v>
      </c>
    </row>
    <row r="66" spans="1:5" s="8" customFormat="1" ht="20.25" customHeight="1" x14ac:dyDescent="0.25">
      <c r="A66" s="40">
        <v>1</v>
      </c>
      <c r="B66" s="35" t="s">
        <v>131</v>
      </c>
      <c r="C66" s="36" t="s">
        <v>138</v>
      </c>
      <c r="D66" s="37" t="s">
        <v>139</v>
      </c>
      <c r="E66" s="38">
        <f>SUMIF('MIEN TRUNG'!$D$7:$D$13,'CHI TIET NPP'!B66,'MIEN TRUNG'!$G$7:$G$13)</f>
        <v>115416000</v>
      </c>
    </row>
    <row r="67" spans="1:5" s="8" customFormat="1" ht="20.25" customHeight="1" x14ac:dyDescent="0.25">
      <c r="A67" s="40">
        <v>2</v>
      </c>
      <c r="B67" s="35" t="s">
        <v>133</v>
      </c>
      <c r="C67" s="36" t="s">
        <v>140</v>
      </c>
      <c r="D67" s="37" t="s">
        <v>141</v>
      </c>
      <c r="E67" s="38">
        <f>SUMIF('MIEN TRUNG'!$D$7:$D$13,'CHI TIET NPP'!B67,'MIEN TRUNG'!$G$7:$G$13)</f>
        <v>0</v>
      </c>
    </row>
    <row r="68" spans="1:5" s="8" customFormat="1" ht="20.25" customHeight="1" x14ac:dyDescent="0.25">
      <c r="A68" s="40">
        <v>3</v>
      </c>
      <c r="B68" s="35" t="s">
        <v>134</v>
      </c>
      <c r="C68" s="36" t="s">
        <v>153</v>
      </c>
      <c r="D68" s="37" t="s">
        <v>154</v>
      </c>
      <c r="E68" s="38">
        <f>SUMIF('MIEN TRUNG'!$D$7:$D$13,'CHI TIET NPP'!B68,'MIEN TRUNG'!$G$7:$G$13)</f>
        <v>0</v>
      </c>
    </row>
    <row r="69" spans="1:5" s="8" customFormat="1" ht="20.25" customHeight="1" x14ac:dyDescent="0.25">
      <c r="A69" s="40">
        <v>4</v>
      </c>
      <c r="B69" s="35" t="s">
        <v>135</v>
      </c>
      <c r="C69" s="36" t="s">
        <v>142</v>
      </c>
      <c r="D69" s="37" t="s">
        <v>165</v>
      </c>
      <c r="E69" s="38">
        <f>SUMIF('MIEN TRUNG'!$D$7:$D$13,'CHI TIET NPP'!B69,'MIEN TRUNG'!$G$7:$G$13)</f>
        <v>51024000</v>
      </c>
    </row>
    <row r="70" spans="1:5" s="8" customFormat="1" ht="20.25" customHeight="1" x14ac:dyDescent="0.25">
      <c r="A70" s="40">
        <v>5</v>
      </c>
      <c r="B70" s="35" t="s">
        <v>136</v>
      </c>
      <c r="C70" s="36" t="s">
        <v>173</v>
      </c>
      <c r="D70" s="37" t="s">
        <v>174</v>
      </c>
      <c r="E70" s="38">
        <f>SUMIF('MIEN TRUNG'!$D$7:$D$13,'CHI TIET NPP'!B70,'MIEN TRUNG'!$G$7:$G$13)</f>
        <v>0</v>
      </c>
    </row>
    <row r="71" spans="1:5" s="8" customFormat="1" ht="20.25" customHeight="1" x14ac:dyDescent="0.25">
      <c r="A71" s="40">
        <v>6</v>
      </c>
      <c r="B71" s="35" t="s">
        <v>137</v>
      </c>
      <c r="C71" s="36" t="s">
        <v>181</v>
      </c>
      <c r="D71" s="37" t="s">
        <v>182</v>
      </c>
      <c r="E71" s="38">
        <f>SUMIF('MIEN TRUNG'!$D$7:$D$13,'CHI TIET NPP'!B71,'MIEN TRUNG'!$G$7:$G$13)</f>
        <v>0</v>
      </c>
    </row>
    <row r="72" spans="1:5" s="8" customFormat="1" ht="20.25" customHeight="1" x14ac:dyDescent="0.25">
      <c r="A72" s="40">
        <v>7</v>
      </c>
      <c r="B72" s="35" t="s">
        <v>169</v>
      </c>
      <c r="C72" s="36" t="s">
        <v>184</v>
      </c>
      <c r="D72" s="37" t="s">
        <v>203</v>
      </c>
      <c r="E72" s="38">
        <f>SUMIF('MIEN TRUNG'!$D$7:$D$13,'CHI TIET NPP'!B72,'MIEN TRUNG'!$G$7:$G$13)</f>
        <v>74648000</v>
      </c>
    </row>
    <row r="73" spans="1:5" s="8" customFormat="1" ht="20.25" customHeight="1" x14ac:dyDescent="0.25">
      <c r="A73" s="40">
        <v>8</v>
      </c>
      <c r="B73" s="35" t="s">
        <v>170</v>
      </c>
      <c r="C73" s="36" t="s">
        <v>142</v>
      </c>
      <c r="D73" s="37" t="s">
        <v>207</v>
      </c>
      <c r="E73" s="38">
        <f>SUMIF('MIEN TRUNG'!$D$7:$D$13,'CHI TIET NPP'!B73,'MIEN TRUNG'!$G$7:$G$13)</f>
        <v>5698000</v>
      </c>
    </row>
    <row r="74" spans="1:5" s="8" customFormat="1" ht="20.25" customHeight="1" x14ac:dyDescent="0.25">
      <c r="A74" s="40">
        <v>9</v>
      </c>
      <c r="B74" s="35" t="s">
        <v>171</v>
      </c>
      <c r="C74" s="36" t="s">
        <v>214</v>
      </c>
      <c r="D74" s="37" t="s">
        <v>215</v>
      </c>
      <c r="E74" s="38">
        <f>SUMIF('MIEN TRUNG'!$D$7:$D$13,'CHI TIET NPP'!B74,'MIEN TRUNG'!$G$7:$G$13)</f>
        <v>37377000</v>
      </c>
    </row>
    <row r="75" spans="1:5" s="8" customFormat="1" ht="20.25" customHeight="1" x14ac:dyDescent="0.25">
      <c r="A75" s="40">
        <v>10</v>
      </c>
      <c r="B75" s="35" t="s">
        <v>172</v>
      </c>
      <c r="C75" s="36" t="s">
        <v>216</v>
      </c>
      <c r="D75" s="37" t="s">
        <v>217</v>
      </c>
      <c r="E75" s="38">
        <f>SUMIF('MIEN TRUNG'!$D$7:$D$13,'CHI TIET NPP'!B75,'MIEN TRUNG'!$G$7:$G$13)</f>
        <v>25189000</v>
      </c>
    </row>
    <row r="76" spans="1:5" ht="24" customHeight="1" x14ac:dyDescent="0.25">
      <c r="A76" s="27"/>
      <c r="B76" s="28"/>
      <c r="C76" s="27"/>
      <c r="D76" s="27"/>
      <c r="E76" s="41">
        <f>E7+E18+E38+E54+E65</f>
        <v>1128835500</v>
      </c>
    </row>
    <row r="77" spans="1:5" ht="20.25" customHeight="1" x14ac:dyDescent="0.25"/>
  </sheetData>
  <mergeCells count="7">
    <mergeCell ref="A2:E2"/>
    <mergeCell ref="A3:E3"/>
    <mergeCell ref="A4:A5"/>
    <mergeCell ref="B4:B5"/>
    <mergeCell ref="C4:C5"/>
    <mergeCell ref="D4:D5"/>
    <mergeCell ref="E4:E5"/>
  </mergeCells>
  <pageMargins left="0" right="0" top="0" bottom="0" header="0" footer="0"/>
  <pageSetup scale="6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zoomScaleNormal="100" workbookViewId="0">
      <pane xSplit="6" ySplit="6" topLeftCell="G10" activePane="bottomRight" state="frozen"/>
      <selection pane="topRight" activeCell="F1" sqref="F1"/>
      <selection pane="bottomLeft" activeCell="A7" sqref="A7"/>
      <selection pane="bottomRight" activeCell="G21" sqref="G21:G23"/>
    </sheetView>
  </sheetViews>
  <sheetFormatPr defaultColWidth="9.140625" defaultRowHeight="15" x14ac:dyDescent="0.25"/>
  <cols>
    <col min="1" max="1" width="4.85546875" style="1" customWidth="1"/>
    <col min="2" max="2" width="10.28515625" style="1" bestFit="1" customWidth="1"/>
    <col min="3" max="3" width="10.140625" style="1" customWidth="1"/>
    <col min="4" max="4" width="7.42578125" style="1" customWidth="1"/>
    <col min="5" max="5" width="9.140625" style="1" customWidth="1"/>
    <col min="6" max="6" width="21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59.2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2.25" customHeight="1" x14ac:dyDescent="0.25">
      <c r="A2" s="59" t="s">
        <v>9</v>
      </c>
      <c r="B2" s="59"/>
      <c r="C2" s="59"/>
      <c r="D2" s="59"/>
      <c r="E2" s="59"/>
      <c r="F2" s="59"/>
      <c r="G2" s="59"/>
      <c r="H2" s="59"/>
    </row>
    <row r="3" spans="1:8" ht="25.5" customHeight="1" x14ac:dyDescent="0.25">
      <c r="A3" s="70" t="s">
        <v>205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3</v>
      </c>
      <c r="C4" s="71" t="s">
        <v>6</v>
      </c>
      <c r="D4" s="72" t="s">
        <v>129</v>
      </c>
      <c r="E4" s="71" t="s">
        <v>29</v>
      </c>
      <c r="F4" s="71" t="s">
        <v>4</v>
      </c>
      <c r="G4" s="72" t="s">
        <v>5</v>
      </c>
      <c r="H4" s="58" t="s">
        <v>73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74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18.75" customHeight="1" x14ac:dyDescent="0.25">
      <c r="A7" s="17">
        <v>1</v>
      </c>
      <c r="B7" s="44" t="s">
        <v>75</v>
      </c>
      <c r="C7" s="18">
        <v>42767</v>
      </c>
      <c r="D7" s="25" t="s">
        <v>87</v>
      </c>
      <c r="E7" s="18" t="str">
        <f>VLOOKUP(D7,'CHI TIET NPP'!$B$8:$D$17,2,0)</f>
        <v>Quận 9</v>
      </c>
      <c r="F7" s="18" t="str">
        <f>VLOOKUP(D7,'CHI TIET NPP'!$B$8:$D$17,3,0)</f>
        <v>NPP Dương Hoàng Phúc</v>
      </c>
      <c r="G7" s="19">
        <v>22286000</v>
      </c>
      <c r="H7" s="19">
        <f t="shared" ref="H7" si="0">G7*6%</f>
        <v>1337160</v>
      </c>
    </row>
    <row r="8" spans="1:8" ht="18.75" customHeight="1" x14ac:dyDescent="0.25">
      <c r="A8" s="17">
        <v>2</v>
      </c>
      <c r="B8" s="44" t="s">
        <v>10</v>
      </c>
      <c r="C8" s="18">
        <v>42767</v>
      </c>
      <c r="D8" s="25" t="s">
        <v>91</v>
      </c>
      <c r="E8" s="18" t="str">
        <f>VLOOKUP(D8,'CHI TIET NPP'!$B$8:$D$17,2,0)</f>
        <v>Tân Phú</v>
      </c>
      <c r="F8" s="18" t="str">
        <f>VLOOKUP(D8,'CHI TIET NPP'!$B$8:$D$17,3,0)</f>
        <v>Mỹ Dung</v>
      </c>
      <c r="G8" s="19">
        <v>22279000</v>
      </c>
      <c r="H8" s="19">
        <f t="shared" ref="H8:H16" si="1">G8*6%</f>
        <v>1336740</v>
      </c>
    </row>
    <row r="9" spans="1:8" ht="18.75" customHeight="1" x14ac:dyDescent="0.25">
      <c r="A9" s="17">
        <v>3</v>
      </c>
      <c r="B9" s="44" t="s">
        <v>11</v>
      </c>
      <c r="C9" s="18">
        <v>42767</v>
      </c>
      <c r="D9" s="25" t="s">
        <v>86</v>
      </c>
      <c r="E9" s="18" t="str">
        <f>VLOOKUP(D9,'CHI TIET NPP'!$B$8:$D$17,2,0)</f>
        <v>Gò Vấp</v>
      </c>
      <c r="F9" s="18" t="str">
        <f>VLOOKUP(D9,'CHI TIET NPP'!$B$8:$D$17,3,0)</f>
        <v xml:space="preserve">NPP Ngọc Hùng </v>
      </c>
      <c r="G9" s="19">
        <v>16031000</v>
      </c>
      <c r="H9" s="19">
        <f t="shared" si="1"/>
        <v>961860</v>
      </c>
    </row>
    <row r="10" spans="1:8" ht="18.75" customHeight="1" x14ac:dyDescent="0.25">
      <c r="A10" s="17">
        <v>4</v>
      </c>
      <c r="B10" s="44" t="s">
        <v>12</v>
      </c>
      <c r="C10" s="18">
        <v>42776</v>
      </c>
      <c r="D10" s="25" t="s">
        <v>175</v>
      </c>
      <c r="E10" s="18" t="str">
        <f>VLOOKUP(D10,'CHI TIET NPP'!$B$8:$D$17,2,0)</f>
        <v>Hóc Môn</v>
      </c>
      <c r="F10" s="18" t="str">
        <f>VLOOKUP(D10,'CHI TIET NPP'!$B$8:$D$17,3,0)</f>
        <v>Gia Phú</v>
      </c>
      <c r="G10" s="19">
        <v>22803000</v>
      </c>
      <c r="H10" s="19">
        <f t="shared" si="1"/>
        <v>1368180</v>
      </c>
    </row>
    <row r="11" spans="1:8" ht="18.75" customHeight="1" x14ac:dyDescent="0.25">
      <c r="A11" s="17">
        <v>5</v>
      </c>
      <c r="B11" s="44" t="s">
        <v>13</v>
      </c>
      <c r="C11" s="18">
        <v>42777</v>
      </c>
      <c r="D11" s="25" t="s">
        <v>176</v>
      </c>
      <c r="E11" s="18" t="str">
        <f>VLOOKUP(D11,'CHI TIET NPP'!$B$8:$D$17,2,0)</f>
        <v>Gò Vấp</v>
      </c>
      <c r="F11" s="18" t="str">
        <f>VLOOKUP(D11,'CHI TIET NPP'!$B$8:$D$17,3,0)</f>
        <v>Đông Phương</v>
      </c>
      <c r="G11" s="19">
        <v>7996500</v>
      </c>
      <c r="H11" s="19"/>
    </row>
    <row r="12" spans="1:8" ht="18.75" customHeight="1" x14ac:dyDescent="0.25">
      <c r="A12" s="17">
        <v>6</v>
      </c>
      <c r="B12" s="44" t="s">
        <v>14</v>
      </c>
      <c r="C12" s="18">
        <v>42781</v>
      </c>
      <c r="D12" s="25" t="s">
        <v>86</v>
      </c>
      <c r="E12" s="18" t="str">
        <f>VLOOKUP(D12,'CHI TIET NPP'!$B$8:$D$17,2,0)</f>
        <v>Gò Vấp</v>
      </c>
      <c r="F12" s="18" t="str">
        <f>VLOOKUP(D12,'CHI TIET NPP'!$B$8:$D$17,3,0)</f>
        <v xml:space="preserve">NPP Ngọc Hùng </v>
      </c>
      <c r="G12" s="19">
        <v>4100000</v>
      </c>
      <c r="H12" s="19">
        <f t="shared" si="1"/>
        <v>246000</v>
      </c>
    </row>
    <row r="13" spans="1:8" ht="18.75" customHeight="1" x14ac:dyDescent="0.25">
      <c r="A13" s="17">
        <v>7</v>
      </c>
      <c r="B13" s="44" t="s">
        <v>15</v>
      </c>
      <c r="C13" s="18">
        <v>42782</v>
      </c>
      <c r="D13" s="25" t="s">
        <v>90</v>
      </c>
      <c r="E13" s="18" t="str">
        <f>VLOOKUP(D13,'CHI TIET NPP'!$B$8:$D$17,2,0)</f>
        <v>Bình Tân</v>
      </c>
      <c r="F13" s="18" t="str">
        <f>VLOOKUP(D13,'CHI TIET NPP'!$B$8:$D$17,3,0)</f>
        <v>NPP Trường Giang</v>
      </c>
      <c r="G13" s="19">
        <v>24405000</v>
      </c>
      <c r="H13" s="19">
        <f t="shared" si="1"/>
        <v>1464300</v>
      </c>
    </row>
    <row r="14" spans="1:8" ht="18.75" customHeight="1" x14ac:dyDescent="0.25">
      <c r="A14" s="17">
        <v>8</v>
      </c>
      <c r="B14" s="44" t="s">
        <v>16</v>
      </c>
      <c r="C14" s="18">
        <v>42783</v>
      </c>
      <c r="D14" s="25" t="s">
        <v>86</v>
      </c>
      <c r="E14" s="18" t="str">
        <f>VLOOKUP(D14,'CHI TIET NPP'!$B$8:$D$17,2,0)</f>
        <v>Gò Vấp</v>
      </c>
      <c r="F14" s="18" t="str">
        <f>VLOOKUP(D14,'CHI TIET NPP'!$B$8:$D$17,3,0)</f>
        <v xml:space="preserve">NPP Ngọc Hùng </v>
      </c>
      <c r="G14" s="19">
        <v>20800000</v>
      </c>
      <c r="H14" s="19">
        <f t="shared" ref="H14" si="2">G14*6%</f>
        <v>1248000</v>
      </c>
    </row>
    <row r="15" spans="1:8" ht="18.75" customHeight="1" x14ac:dyDescent="0.25">
      <c r="A15" s="17">
        <v>9</v>
      </c>
      <c r="B15" s="44" t="s">
        <v>17</v>
      </c>
      <c r="C15" s="18">
        <v>42790</v>
      </c>
      <c r="D15" s="25" t="s">
        <v>87</v>
      </c>
      <c r="E15" s="18" t="str">
        <f>VLOOKUP(D15,'CHI TIET NPP'!$B$8:$D$17,2,0)</f>
        <v>Quận 9</v>
      </c>
      <c r="F15" s="18" t="str">
        <f>VLOOKUP(D15,'CHI TIET NPP'!$B$8:$D$17,3,0)</f>
        <v>NPP Dương Hoàng Phúc</v>
      </c>
      <c r="G15" s="19">
        <v>11228000</v>
      </c>
      <c r="H15" s="19">
        <f t="shared" si="1"/>
        <v>673680</v>
      </c>
    </row>
    <row r="16" spans="1:8" ht="18.75" customHeight="1" x14ac:dyDescent="0.25">
      <c r="A16" s="17">
        <v>10</v>
      </c>
      <c r="B16" s="44" t="s">
        <v>18</v>
      </c>
      <c r="C16" s="18">
        <v>42792</v>
      </c>
      <c r="D16" s="25" t="s">
        <v>86</v>
      </c>
      <c r="E16" s="18" t="str">
        <f>VLOOKUP(D16,'CHI TIET NPP'!$B$8:$D$17,2,0)</f>
        <v>Gò Vấp</v>
      </c>
      <c r="F16" s="18" t="str">
        <f>VLOOKUP(D16,'CHI TIET NPP'!$B$8:$D$17,3,0)</f>
        <v xml:space="preserve">NPP Ngọc Hùng </v>
      </c>
      <c r="G16" s="19">
        <v>1110000</v>
      </c>
      <c r="H16" s="19">
        <f t="shared" si="1"/>
        <v>66600</v>
      </c>
    </row>
    <row r="17" spans="1:8" ht="27" customHeight="1" x14ac:dyDescent="0.25">
      <c r="A17" s="5"/>
      <c r="B17" s="5"/>
      <c r="C17" s="6"/>
      <c r="D17" s="5"/>
      <c r="E17" s="6"/>
      <c r="F17" s="6"/>
      <c r="G17" s="7">
        <f t="shared" ref="G17:H17" si="3">SUM(G7:G16)</f>
        <v>153038500</v>
      </c>
      <c r="H17" s="7">
        <f t="shared" si="3"/>
        <v>8702520</v>
      </c>
    </row>
    <row r="19" spans="1:8" x14ac:dyDescent="0.25">
      <c r="G19" s="49"/>
    </row>
    <row r="21" spans="1:8" x14ac:dyDescent="0.25">
      <c r="F21" s="43"/>
    </row>
    <row r="22" spans="1:8" x14ac:dyDescent="0.25">
      <c r="F22" s="49"/>
    </row>
    <row r="23" spans="1:8" x14ac:dyDescent="0.25">
      <c r="F23" s="49"/>
    </row>
    <row r="24" spans="1:8" x14ac:dyDescent="0.25">
      <c r="F24" s="43"/>
    </row>
    <row r="25" spans="1:8" x14ac:dyDescent="0.25">
      <c r="F25" s="49"/>
    </row>
    <row r="26" spans="1:8" x14ac:dyDescent="0.25">
      <c r="F26" s="49"/>
    </row>
    <row r="28" spans="1:8" x14ac:dyDescent="0.25">
      <c r="F28" s="49"/>
    </row>
  </sheetData>
  <autoFilter ref="A6:H17"/>
  <mergeCells count="10">
    <mergeCell ref="A3:H3"/>
    <mergeCell ref="A1:H1"/>
    <mergeCell ref="C4:C5"/>
    <mergeCell ref="G4:G5"/>
    <mergeCell ref="A4:A5"/>
    <mergeCell ref="F4:F5"/>
    <mergeCell ref="A2:H2"/>
    <mergeCell ref="E4:E5"/>
    <mergeCell ref="B4:B5"/>
    <mergeCell ref="D4:D5"/>
  </mergeCells>
  <pageMargins left="0" right="0" top="0" bottom="0" header="0" footer="0"/>
  <pageSetup scale="7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2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I5" sqref="I1:V1048576"/>
    </sheetView>
  </sheetViews>
  <sheetFormatPr defaultColWidth="9.140625" defaultRowHeight="15" x14ac:dyDescent="0.25"/>
  <cols>
    <col min="1" max="1" width="5" style="1" customWidth="1"/>
    <col min="2" max="2" width="8.5703125" style="1" customWidth="1"/>
    <col min="3" max="3" width="10" style="1" customWidth="1"/>
    <col min="4" max="4" width="6.7109375" style="15" customWidth="1"/>
    <col min="5" max="5" width="12.28515625" style="1" customWidth="1"/>
    <col min="6" max="6" width="13.28515625" style="1" customWidth="1"/>
    <col min="7" max="7" width="14.140625" style="1" customWidth="1"/>
    <col min="8" max="8" width="11.42578125" style="1" customWidth="1"/>
    <col min="9" max="16384" width="9.140625" style="1"/>
  </cols>
  <sheetData>
    <row r="1" spans="1:8" ht="55.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5.25" customHeight="1" x14ac:dyDescent="0.25">
      <c r="A2" s="59" t="s">
        <v>8</v>
      </c>
      <c r="B2" s="59"/>
      <c r="C2" s="59"/>
      <c r="D2" s="59"/>
      <c r="E2" s="59"/>
      <c r="F2" s="59"/>
      <c r="G2" s="59"/>
      <c r="H2" s="59"/>
    </row>
    <row r="3" spans="1:8" ht="23.25" customHeight="1" x14ac:dyDescent="0.25">
      <c r="A3" s="70" t="s">
        <v>205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3</v>
      </c>
      <c r="C4" s="71" t="s">
        <v>6</v>
      </c>
      <c r="D4" s="72" t="s">
        <v>129</v>
      </c>
      <c r="E4" s="71" t="s">
        <v>29</v>
      </c>
      <c r="F4" s="71" t="s">
        <v>4</v>
      </c>
      <c r="G4" s="72" t="s">
        <v>5</v>
      </c>
      <c r="H4" s="58" t="s">
        <v>73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74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23.25" customHeight="1" x14ac:dyDescent="0.25">
      <c r="A7" s="2">
        <v>1</v>
      </c>
      <c r="B7" s="45" t="s">
        <v>19</v>
      </c>
      <c r="C7" s="18">
        <v>42774</v>
      </c>
      <c r="D7" s="24" t="s">
        <v>103</v>
      </c>
      <c r="E7" s="18" t="str">
        <f>VLOOKUP(D7,'CHI TIET NPP'!$B$19:$D$37,2,0)</f>
        <v>Long Xuyên</v>
      </c>
      <c r="F7" s="18" t="str">
        <f>VLOOKUP(D7,'CHI TIET NPP'!$B$19:$D$37,3,0)</f>
        <v>NPP Kim Lê</v>
      </c>
      <c r="G7" s="19">
        <v>55880000</v>
      </c>
      <c r="H7" s="19">
        <f>G7*7%</f>
        <v>3911600.0000000005</v>
      </c>
    </row>
    <row r="8" spans="1:8" ht="23.25" customHeight="1" x14ac:dyDescent="0.25">
      <c r="A8" s="2">
        <v>2</v>
      </c>
      <c r="B8" s="45" t="s">
        <v>20</v>
      </c>
      <c r="C8" s="18">
        <v>42774</v>
      </c>
      <c r="D8" s="24" t="s">
        <v>93</v>
      </c>
      <c r="E8" s="18" t="str">
        <f>VLOOKUP(D8,'CHI TIET NPP'!$B$19:$D$37,2,0)</f>
        <v>Long An</v>
      </c>
      <c r="F8" s="18" t="str">
        <f>VLOOKUP(D8,'CHI TIET NPP'!$B$19:$D$37,3,0)</f>
        <v>NPP Tài Lộc</v>
      </c>
      <c r="G8" s="19">
        <v>17825000</v>
      </c>
      <c r="H8" s="19">
        <f t="shared" ref="H8:H10" si="0">G8*6%</f>
        <v>1069500</v>
      </c>
    </row>
    <row r="9" spans="1:8" ht="23.25" customHeight="1" x14ac:dyDescent="0.25">
      <c r="A9" s="2">
        <v>3</v>
      </c>
      <c r="B9" s="45" t="s">
        <v>21</v>
      </c>
      <c r="C9" s="18">
        <v>42782</v>
      </c>
      <c r="D9" s="24" t="s">
        <v>103</v>
      </c>
      <c r="E9" s="18" t="str">
        <f>VLOOKUP(D9,'CHI TIET NPP'!$B$19:$D$37,2,0)</f>
        <v>Long Xuyên</v>
      </c>
      <c r="F9" s="18" t="str">
        <f>VLOOKUP(D9,'CHI TIET NPP'!$B$19:$D$37,3,0)</f>
        <v>NPP Kim Lê</v>
      </c>
      <c r="G9" s="19">
        <v>7675000</v>
      </c>
      <c r="H9" s="19">
        <f>G9*7%</f>
        <v>537250</v>
      </c>
    </row>
    <row r="10" spans="1:8" ht="23.25" customHeight="1" x14ac:dyDescent="0.25">
      <c r="A10" s="2">
        <v>4</v>
      </c>
      <c r="B10" s="45" t="s">
        <v>22</v>
      </c>
      <c r="C10" s="18">
        <v>42789</v>
      </c>
      <c r="D10" s="24" t="s">
        <v>93</v>
      </c>
      <c r="E10" s="18" t="str">
        <f>VLOOKUP(D10,'CHI TIET NPP'!$B$19:$D$37,2,0)</f>
        <v>Long An</v>
      </c>
      <c r="F10" s="18" t="str">
        <f>VLOOKUP(D10,'CHI TIET NPP'!$B$19:$D$37,3,0)</f>
        <v>NPP Tài Lộc</v>
      </c>
      <c r="G10" s="19">
        <v>51397000</v>
      </c>
      <c r="H10" s="19">
        <f t="shared" si="0"/>
        <v>3083820</v>
      </c>
    </row>
    <row r="11" spans="1:8" ht="22.5" customHeight="1" x14ac:dyDescent="0.25">
      <c r="A11" s="5"/>
      <c r="B11" s="5"/>
      <c r="C11" s="6"/>
      <c r="D11" s="26"/>
      <c r="E11" s="6"/>
      <c r="F11" s="6"/>
      <c r="G11" s="7">
        <f t="shared" ref="G11:H11" si="1">SUM(G7:G10)</f>
        <v>132777000</v>
      </c>
      <c r="H11" s="7">
        <f t="shared" si="1"/>
        <v>8602170</v>
      </c>
    </row>
    <row r="12" spans="1:8" x14ac:dyDescent="0.25">
      <c r="G12" s="4"/>
      <c r="H12" s="3"/>
    </row>
  </sheetData>
  <autoFilter ref="A6:H11"/>
  <mergeCells count="10">
    <mergeCell ref="A1:H1"/>
    <mergeCell ref="A2:H2"/>
    <mergeCell ref="A4:A5"/>
    <mergeCell ref="B4:B5"/>
    <mergeCell ref="C4:C5"/>
    <mergeCell ref="E4:E5"/>
    <mergeCell ref="F4:F5"/>
    <mergeCell ref="G4:G5"/>
    <mergeCell ref="A3:H3"/>
    <mergeCell ref="D4:D5"/>
  </mergeCells>
  <pageMargins left="0" right="0" top="0" bottom="0" header="0" footer="0"/>
  <pageSetup scale="7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129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I5" sqref="I1:I1048576"/>
    </sheetView>
  </sheetViews>
  <sheetFormatPr defaultColWidth="9.140625" defaultRowHeight="15" x14ac:dyDescent="0.25"/>
  <cols>
    <col min="1" max="1" width="5.7109375" style="1" customWidth="1"/>
    <col min="2" max="2" width="9" style="1" bestFit="1" customWidth="1"/>
    <col min="3" max="3" width="10.140625" style="1" customWidth="1"/>
    <col min="4" max="4" width="8" style="14" customWidth="1"/>
    <col min="5" max="5" width="12.28515625" style="1" customWidth="1"/>
    <col min="6" max="7" width="15.5703125" style="1" customWidth="1"/>
    <col min="8" max="8" width="12" style="1" customWidth="1"/>
    <col min="9" max="16384" width="9.140625" style="1"/>
  </cols>
  <sheetData>
    <row r="1" spans="1:8" ht="66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6" customHeight="1" x14ac:dyDescent="0.25">
      <c r="A2" s="59" t="s">
        <v>7</v>
      </c>
      <c r="B2" s="59"/>
      <c r="C2" s="59"/>
      <c r="D2" s="59"/>
      <c r="E2" s="59"/>
      <c r="F2" s="59"/>
      <c r="G2" s="59"/>
      <c r="H2" s="59"/>
    </row>
    <row r="3" spans="1:8" ht="24" customHeight="1" x14ac:dyDescent="0.25">
      <c r="A3" s="70" t="s">
        <v>205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3</v>
      </c>
      <c r="C4" s="71" t="s">
        <v>6</v>
      </c>
      <c r="D4" s="72" t="s">
        <v>129</v>
      </c>
      <c r="E4" s="71" t="s">
        <v>29</v>
      </c>
      <c r="F4" s="71" t="s">
        <v>4</v>
      </c>
      <c r="G4" s="72" t="s">
        <v>5</v>
      </c>
      <c r="H4" s="58" t="s">
        <v>73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74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18.75" customHeight="1" x14ac:dyDescent="0.25">
      <c r="A7" s="17">
        <v>1</v>
      </c>
      <c r="B7" s="44" t="s">
        <v>26</v>
      </c>
      <c r="C7" s="53">
        <v>42768</v>
      </c>
      <c r="D7" s="54" t="s">
        <v>110</v>
      </c>
      <c r="E7" s="18" t="str">
        <f>VLOOKUP(D7,'CHI TIET NPP'!$B$39:$D$53,2,0)</f>
        <v>Đồng Nai 2</v>
      </c>
      <c r="F7" s="18" t="str">
        <f>VLOOKUP(D7,'CHI TIET NPP'!$B$39:$D$53,3,0)</f>
        <v>NPP Linh Nhi</v>
      </c>
      <c r="G7" s="55">
        <v>49980000</v>
      </c>
      <c r="H7" s="55">
        <f>G7*6%</f>
        <v>2998800</v>
      </c>
    </row>
    <row r="8" spans="1:8" ht="18.75" customHeight="1" x14ac:dyDescent="0.25">
      <c r="A8" s="17">
        <v>2</v>
      </c>
      <c r="B8" s="44" t="s">
        <v>27</v>
      </c>
      <c r="C8" s="53">
        <v>42781</v>
      </c>
      <c r="D8" s="54" t="s">
        <v>108</v>
      </c>
      <c r="E8" s="18" t="str">
        <f>VLOOKUP(D8,'CHI TIET NPP'!$B$39:$D$53,2,0)</f>
        <v>Đồng Nai</v>
      </c>
      <c r="F8" s="18" t="str">
        <f>VLOOKUP(D8,'CHI TIET NPP'!$B$39:$D$53,3,0)</f>
        <v>NPP Đức Duy</v>
      </c>
      <c r="G8" s="55">
        <v>36270000</v>
      </c>
      <c r="H8" s="55">
        <f t="shared" ref="H8:H9" si="0">G8*6%</f>
        <v>2176200</v>
      </c>
    </row>
    <row r="9" spans="1:8" ht="18.75" customHeight="1" x14ac:dyDescent="0.25">
      <c r="A9" s="17">
        <v>3</v>
      </c>
      <c r="B9" s="44" t="s">
        <v>28</v>
      </c>
      <c r="C9" s="53">
        <v>42790</v>
      </c>
      <c r="D9" s="54" t="s">
        <v>115</v>
      </c>
      <c r="E9" s="18" t="str">
        <f>VLOOKUP(D9,'CHI TIET NPP'!$B$39:$D$53,2,0)</f>
        <v>Bình Dương 2</v>
      </c>
      <c r="F9" s="18" t="str">
        <f>VLOOKUP(D9,'CHI TIET NPP'!$B$39:$D$53,3,0)</f>
        <v>NPP Song Thành</v>
      </c>
      <c r="G9" s="55">
        <v>32937000</v>
      </c>
      <c r="H9" s="55">
        <f t="shared" si="0"/>
        <v>1976220</v>
      </c>
    </row>
    <row r="10" spans="1:8" ht="24.75" customHeight="1" x14ac:dyDescent="0.25">
      <c r="A10" s="5"/>
      <c r="B10" s="5"/>
      <c r="C10" s="6"/>
      <c r="D10" s="5"/>
      <c r="E10" s="6"/>
      <c r="F10" s="6"/>
      <c r="G10" s="7">
        <f t="shared" ref="G10:H10" si="1">SUM(G7:G9)</f>
        <v>119187000</v>
      </c>
      <c r="H10" s="7">
        <f t="shared" si="1"/>
        <v>7151220</v>
      </c>
    </row>
    <row r="11" spans="1:8" ht="18" customHeight="1" x14ac:dyDescent="0.25">
      <c r="G11" s="3"/>
      <c r="H11" s="3"/>
    </row>
    <row r="12" spans="1:8" ht="18" customHeight="1" x14ac:dyDescent="0.25">
      <c r="G12" s="3"/>
      <c r="H12" s="3"/>
    </row>
    <row r="13" spans="1:8" ht="18" customHeight="1" x14ac:dyDescent="0.25">
      <c r="G13" s="3"/>
      <c r="H13" s="3"/>
    </row>
    <row r="14" spans="1:8" ht="18" customHeight="1" x14ac:dyDescent="0.25">
      <c r="G14" s="3"/>
      <c r="H14" s="3"/>
    </row>
    <row r="15" spans="1:8" ht="18" customHeight="1" x14ac:dyDescent="0.25">
      <c r="G15" s="3"/>
      <c r="H15" s="3"/>
    </row>
    <row r="16" spans="1:8" ht="18" customHeight="1" x14ac:dyDescent="0.25">
      <c r="G16" s="3"/>
      <c r="H16" s="3"/>
    </row>
    <row r="17" spans="7:8" ht="18" customHeight="1" x14ac:dyDescent="0.25">
      <c r="G17" s="3"/>
      <c r="H17" s="3"/>
    </row>
    <row r="18" spans="7:8" ht="18" customHeight="1" x14ac:dyDescent="0.25">
      <c r="G18" s="3"/>
      <c r="H18" s="3"/>
    </row>
    <row r="19" spans="7:8" ht="18" customHeight="1" x14ac:dyDescent="0.25">
      <c r="G19" s="3"/>
      <c r="H19" s="3"/>
    </row>
    <row r="20" spans="7:8" ht="18" customHeight="1" x14ac:dyDescent="0.25">
      <c r="G20" s="3"/>
      <c r="H20" s="3"/>
    </row>
    <row r="21" spans="7:8" ht="18" customHeight="1" x14ac:dyDescent="0.25">
      <c r="G21" s="3"/>
      <c r="H21" s="3"/>
    </row>
    <row r="22" spans="7:8" x14ac:dyDescent="0.25">
      <c r="G22" s="3"/>
      <c r="H22" s="3"/>
    </row>
    <row r="23" spans="7:8" x14ac:dyDescent="0.25">
      <c r="G23" s="3"/>
      <c r="H23" s="3"/>
    </row>
    <row r="24" spans="7:8" x14ac:dyDescent="0.25">
      <c r="G24" s="3"/>
      <c r="H24" s="3"/>
    </row>
    <row r="25" spans="7:8" x14ac:dyDescent="0.25">
      <c r="G25" s="3"/>
      <c r="H25" s="3"/>
    </row>
    <row r="26" spans="7:8" x14ac:dyDescent="0.25">
      <c r="G26" s="3"/>
      <c r="H26" s="3"/>
    </row>
    <row r="27" spans="7:8" x14ac:dyDescent="0.25">
      <c r="G27" s="3"/>
      <c r="H27" s="3"/>
    </row>
    <row r="28" spans="7:8" x14ac:dyDescent="0.25">
      <c r="G28" s="3"/>
      <c r="H28" s="3"/>
    </row>
    <row r="29" spans="7:8" x14ac:dyDescent="0.25">
      <c r="G29" s="3"/>
      <c r="H29" s="3"/>
    </row>
    <row r="30" spans="7:8" x14ac:dyDescent="0.25">
      <c r="G30" s="3"/>
      <c r="H30" s="3"/>
    </row>
    <row r="31" spans="7:8" x14ac:dyDescent="0.25">
      <c r="G31" s="3"/>
      <c r="H31" s="3"/>
    </row>
    <row r="32" spans="7:8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  <row r="35" spans="7:8" x14ac:dyDescent="0.25">
      <c r="G35" s="3"/>
      <c r="H35" s="3"/>
    </row>
    <row r="36" spans="7:8" x14ac:dyDescent="0.25">
      <c r="G36" s="3"/>
      <c r="H36" s="3"/>
    </row>
    <row r="37" spans="7:8" x14ac:dyDescent="0.25">
      <c r="G37" s="3"/>
      <c r="H37" s="3"/>
    </row>
    <row r="38" spans="7:8" x14ac:dyDescent="0.25">
      <c r="G38" s="3"/>
      <c r="H38" s="3"/>
    </row>
    <row r="39" spans="7:8" x14ac:dyDescent="0.25">
      <c r="G39" s="3"/>
      <c r="H39" s="3"/>
    </row>
    <row r="40" spans="7:8" x14ac:dyDescent="0.25">
      <c r="G40" s="3"/>
      <c r="H40" s="3"/>
    </row>
    <row r="41" spans="7:8" x14ac:dyDescent="0.25">
      <c r="G41" s="3"/>
      <c r="H41" s="3"/>
    </row>
    <row r="42" spans="7:8" x14ac:dyDescent="0.25">
      <c r="G42" s="3"/>
      <c r="H42" s="3"/>
    </row>
    <row r="43" spans="7:8" x14ac:dyDescent="0.25">
      <c r="G43" s="3"/>
      <c r="H43" s="3"/>
    </row>
    <row r="44" spans="7:8" x14ac:dyDescent="0.25">
      <c r="G44" s="3"/>
      <c r="H44" s="3"/>
    </row>
    <row r="45" spans="7:8" x14ac:dyDescent="0.25">
      <c r="G45" s="3"/>
      <c r="H45" s="3"/>
    </row>
    <row r="46" spans="7:8" x14ac:dyDescent="0.25">
      <c r="G46" s="3"/>
      <c r="H46" s="3"/>
    </row>
    <row r="47" spans="7:8" x14ac:dyDescent="0.25">
      <c r="G47" s="3"/>
      <c r="H47" s="3"/>
    </row>
    <row r="48" spans="7:8" x14ac:dyDescent="0.25">
      <c r="G48" s="3"/>
      <c r="H48" s="3"/>
    </row>
    <row r="49" spans="7:8" x14ac:dyDescent="0.25">
      <c r="G49" s="3"/>
      <c r="H49" s="3"/>
    </row>
    <row r="50" spans="7:8" x14ac:dyDescent="0.25">
      <c r="G50" s="3"/>
      <c r="H50" s="3"/>
    </row>
    <row r="51" spans="7:8" x14ac:dyDescent="0.25">
      <c r="G51" s="3"/>
      <c r="H51" s="3"/>
    </row>
    <row r="52" spans="7:8" x14ac:dyDescent="0.25">
      <c r="G52" s="3"/>
      <c r="H52" s="3"/>
    </row>
    <row r="53" spans="7:8" x14ac:dyDescent="0.25">
      <c r="G53" s="3"/>
      <c r="H53" s="3"/>
    </row>
    <row r="54" spans="7:8" x14ac:dyDescent="0.25">
      <c r="G54" s="3"/>
      <c r="H54" s="3"/>
    </row>
    <row r="55" spans="7:8" x14ac:dyDescent="0.25">
      <c r="G55" s="3"/>
      <c r="H55" s="3"/>
    </row>
    <row r="56" spans="7:8" x14ac:dyDescent="0.25">
      <c r="G56" s="3"/>
      <c r="H56" s="3"/>
    </row>
    <row r="57" spans="7:8" x14ac:dyDescent="0.25">
      <c r="G57" s="3"/>
      <c r="H57" s="3"/>
    </row>
    <row r="58" spans="7:8" x14ac:dyDescent="0.25">
      <c r="G58" s="3"/>
      <c r="H58" s="3"/>
    </row>
    <row r="59" spans="7:8" x14ac:dyDescent="0.25">
      <c r="G59" s="3"/>
      <c r="H59" s="3"/>
    </row>
    <row r="60" spans="7:8" x14ac:dyDescent="0.25">
      <c r="G60" s="3"/>
      <c r="H60" s="3"/>
    </row>
    <row r="61" spans="7:8" x14ac:dyDescent="0.25">
      <c r="G61" s="3"/>
      <c r="H61" s="3"/>
    </row>
    <row r="62" spans="7:8" x14ac:dyDescent="0.25">
      <c r="G62" s="3"/>
      <c r="H62" s="3"/>
    </row>
    <row r="63" spans="7:8" x14ac:dyDescent="0.25">
      <c r="G63" s="3"/>
      <c r="H63" s="3"/>
    </row>
    <row r="64" spans="7:8" x14ac:dyDescent="0.25">
      <c r="G64" s="3"/>
      <c r="H64" s="3"/>
    </row>
    <row r="65" spans="7:8" x14ac:dyDescent="0.25">
      <c r="G65" s="3"/>
      <c r="H65" s="3"/>
    </row>
    <row r="66" spans="7:8" x14ac:dyDescent="0.25">
      <c r="G66" s="3"/>
      <c r="H66" s="3"/>
    </row>
    <row r="67" spans="7:8" x14ac:dyDescent="0.25">
      <c r="G67" s="3"/>
      <c r="H67" s="3"/>
    </row>
    <row r="68" spans="7:8" x14ac:dyDescent="0.25">
      <c r="G68" s="3"/>
      <c r="H68" s="3"/>
    </row>
    <row r="69" spans="7:8" x14ac:dyDescent="0.25">
      <c r="G69" s="3"/>
      <c r="H69" s="3"/>
    </row>
    <row r="70" spans="7:8" x14ac:dyDescent="0.25">
      <c r="G70" s="3"/>
      <c r="H70" s="3"/>
    </row>
    <row r="71" spans="7:8" x14ac:dyDescent="0.25">
      <c r="G71" s="3"/>
      <c r="H71" s="3"/>
    </row>
    <row r="72" spans="7:8" x14ac:dyDescent="0.25">
      <c r="G72" s="3"/>
      <c r="H72" s="3"/>
    </row>
    <row r="73" spans="7:8" x14ac:dyDescent="0.25">
      <c r="G73" s="3"/>
      <c r="H73" s="3"/>
    </row>
    <row r="74" spans="7:8" x14ac:dyDescent="0.25">
      <c r="G74" s="3"/>
      <c r="H74" s="3"/>
    </row>
    <row r="75" spans="7:8" x14ac:dyDescent="0.25">
      <c r="G75" s="3"/>
      <c r="H75" s="3"/>
    </row>
    <row r="76" spans="7:8" x14ac:dyDescent="0.25">
      <c r="G76" s="3"/>
      <c r="H76" s="3"/>
    </row>
    <row r="77" spans="7:8" x14ac:dyDescent="0.25">
      <c r="G77" s="3"/>
      <c r="H77" s="3"/>
    </row>
    <row r="78" spans="7:8" x14ac:dyDescent="0.25">
      <c r="G78" s="3"/>
      <c r="H78" s="3"/>
    </row>
    <row r="79" spans="7:8" x14ac:dyDescent="0.25">
      <c r="G79" s="3"/>
      <c r="H79" s="3"/>
    </row>
    <row r="80" spans="7:8" x14ac:dyDescent="0.25">
      <c r="G80" s="3"/>
      <c r="H80" s="3"/>
    </row>
    <row r="81" spans="7:8" x14ac:dyDescent="0.25">
      <c r="G81" s="3"/>
      <c r="H81" s="3"/>
    </row>
    <row r="82" spans="7:8" x14ac:dyDescent="0.25">
      <c r="G82" s="3"/>
      <c r="H82" s="3"/>
    </row>
    <row r="83" spans="7:8" x14ac:dyDescent="0.25">
      <c r="G83" s="3"/>
      <c r="H83" s="3"/>
    </row>
    <row r="84" spans="7:8" x14ac:dyDescent="0.25">
      <c r="G84" s="3"/>
      <c r="H84" s="3"/>
    </row>
    <row r="85" spans="7:8" x14ac:dyDescent="0.25">
      <c r="G85" s="3"/>
      <c r="H85" s="3"/>
    </row>
    <row r="86" spans="7:8" x14ac:dyDescent="0.25">
      <c r="G86" s="3"/>
      <c r="H86" s="3"/>
    </row>
    <row r="87" spans="7:8" x14ac:dyDescent="0.25">
      <c r="G87" s="3"/>
      <c r="H87" s="3"/>
    </row>
    <row r="88" spans="7:8" x14ac:dyDescent="0.25">
      <c r="G88" s="3"/>
      <c r="H88" s="3"/>
    </row>
    <row r="89" spans="7:8" x14ac:dyDescent="0.25">
      <c r="G89" s="3"/>
      <c r="H89" s="3"/>
    </row>
    <row r="90" spans="7:8" x14ac:dyDescent="0.25">
      <c r="G90" s="3"/>
      <c r="H90" s="3"/>
    </row>
    <row r="91" spans="7:8" x14ac:dyDescent="0.25">
      <c r="G91" s="3"/>
      <c r="H91" s="3"/>
    </row>
    <row r="92" spans="7:8" x14ac:dyDescent="0.25">
      <c r="G92" s="3"/>
      <c r="H92" s="3"/>
    </row>
    <row r="93" spans="7:8" x14ac:dyDescent="0.25">
      <c r="G93" s="3"/>
      <c r="H93" s="3"/>
    </row>
    <row r="94" spans="7:8" x14ac:dyDescent="0.25">
      <c r="G94" s="3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14" spans="7:8" x14ac:dyDescent="0.25">
      <c r="G114" s="3"/>
      <c r="H114" s="3"/>
    </row>
    <row r="115" spans="7:8" x14ac:dyDescent="0.25">
      <c r="G115" s="3"/>
      <c r="H115" s="3"/>
    </row>
    <row r="116" spans="7:8" x14ac:dyDescent="0.25">
      <c r="G116" s="3"/>
      <c r="H116" s="3"/>
    </row>
    <row r="117" spans="7:8" x14ac:dyDescent="0.25">
      <c r="G117" s="3"/>
      <c r="H117" s="3"/>
    </row>
    <row r="118" spans="7:8" x14ac:dyDescent="0.25">
      <c r="G118" s="3"/>
      <c r="H118" s="3"/>
    </row>
    <row r="119" spans="7:8" x14ac:dyDescent="0.25">
      <c r="G119" s="3"/>
      <c r="H119" s="3"/>
    </row>
    <row r="120" spans="7:8" x14ac:dyDescent="0.25">
      <c r="G120" s="3"/>
      <c r="H120" s="3"/>
    </row>
    <row r="121" spans="7:8" x14ac:dyDescent="0.25">
      <c r="G121" s="3"/>
      <c r="H121" s="3"/>
    </row>
    <row r="122" spans="7:8" x14ac:dyDescent="0.25">
      <c r="G122" s="3"/>
      <c r="H122" s="3"/>
    </row>
    <row r="123" spans="7:8" x14ac:dyDescent="0.25">
      <c r="G123" s="3"/>
      <c r="H123" s="3"/>
    </row>
    <row r="124" spans="7:8" x14ac:dyDescent="0.25">
      <c r="G124" s="3"/>
      <c r="H124" s="3"/>
    </row>
    <row r="125" spans="7:8" x14ac:dyDescent="0.25">
      <c r="G125" s="3"/>
      <c r="H125" s="3"/>
    </row>
    <row r="126" spans="7:8" x14ac:dyDescent="0.25">
      <c r="G126" s="3"/>
      <c r="H126" s="3"/>
    </row>
    <row r="127" spans="7:8" x14ac:dyDescent="0.25">
      <c r="G127" s="3"/>
      <c r="H127" s="3"/>
    </row>
    <row r="128" spans="7:8" x14ac:dyDescent="0.25">
      <c r="G128" s="3"/>
      <c r="H128" s="3"/>
    </row>
    <row r="129" spans="7:8" x14ac:dyDescent="0.25">
      <c r="G129" s="3"/>
      <c r="H129" s="3"/>
    </row>
  </sheetData>
  <autoFilter ref="A6:H10"/>
  <mergeCells count="10">
    <mergeCell ref="A1:H1"/>
    <mergeCell ref="A2:H2"/>
    <mergeCell ref="A4:A5"/>
    <mergeCell ref="B4:B5"/>
    <mergeCell ref="C4:C5"/>
    <mergeCell ref="E4:E5"/>
    <mergeCell ref="F4:F5"/>
    <mergeCell ref="G4:G5"/>
    <mergeCell ref="A3:H3"/>
    <mergeCell ref="D4:D5"/>
  </mergeCells>
  <pageMargins left="0" right="0" top="0" bottom="0" header="0" footer="0"/>
  <pageSetup scale="8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4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11" sqref="K11"/>
    </sheetView>
  </sheetViews>
  <sheetFormatPr defaultColWidth="9.140625" defaultRowHeight="15" x14ac:dyDescent="0.25"/>
  <cols>
    <col min="1" max="1" width="5.7109375" style="1" customWidth="1"/>
    <col min="2" max="2" width="8.5703125" style="1" bestFit="1" customWidth="1"/>
    <col min="3" max="3" width="9" style="1" customWidth="1"/>
    <col min="4" max="4" width="7.7109375" style="14" customWidth="1"/>
    <col min="5" max="5" width="10.140625" style="1" customWidth="1"/>
    <col min="6" max="6" width="16.570312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69.7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9" customHeight="1" x14ac:dyDescent="0.25">
      <c r="A2" s="59" t="s">
        <v>53</v>
      </c>
      <c r="B2" s="59"/>
      <c r="C2" s="59"/>
      <c r="D2" s="59"/>
      <c r="E2" s="59"/>
      <c r="F2" s="59"/>
      <c r="G2" s="59"/>
      <c r="H2" s="59"/>
    </row>
    <row r="3" spans="1:8" ht="24" customHeight="1" x14ac:dyDescent="0.25">
      <c r="A3" s="70" t="s">
        <v>205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3</v>
      </c>
      <c r="C4" s="71" t="s">
        <v>6</v>
      </c>
      <c r="D4" s="72" t="s">
        <v>129</v>
      </c>
      <c r="E4" s="71" t="s">
        <v>29</v>
      </c>
      <c r="F4" s="71" t="s">
        <v>4</v>
      </c>
      <c r="G4" s="72" t="s">
        <v>5</v>
      </c>
      <c r="H4" s="58" t="s">
        <v>73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74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23.25" customHeight="1" x14ac:dyDescent="0.25">
      <c r="A7" s="17">
        <v>1</v>
      </c>
      <c r="B7" s="44" t="s">
        <v>45</v>
      </c>
      <c r="C7" s="18">
        <v>42767</v>
      </c>
      <c r="D7" s="25" t="s">
        <v>124</v>
      </c>
      <c r="E7" s="18" t="str">
        <f>VLOOKUP(D7,'CHI TIET NPP'!$B$55:$D$75,2,0)</f>
        <v>Buôn Hồ</v>
      </c>
      <c r="F7" s="18" t="str">
        <f>VLOOKUP(D7,'CHI TIET NPP'!$B$55:$D$75,3,0)</f>
        <v>NPP Hiệp Phượng</v>
      </c>
      <c r="G7" s="19">
        <v>54504000</v>
      </c>
      <c r="H7" s="19">
        <f>G7*6%</f>
        <v>3270240</v>
      </c>
    </row>
    <row r="8" spans="1:8" ht="23.25" customHeight="1" x14ac:dyDescent="0.25">
      <c r="A8" s="17">
        <v>2</v>
      </c>
      <c r="B8" s="44" t="s">
        <v>46</v>
      </c>
      <c r="C8" s="18">
        <v>42774</v>
      </c>
      <c r="D8" s="25" t="s">
        <v>125</v>
      </c>
      <c r="E8" s="18" t="str">
        <f>VLOOKUP(D8,'CHI TIET NPP'!$B$55:$D$75,2,0)</f>
        <v>Đắc Lắc</v>
      </c>
      <c r="F8" s="18" t="str">
        <f>VLOOKUP(D8,'CHI TIET NPP'!$B$55:$D$75,3,0)</f>
        <v>NPP Ty Ty</v>
      </c>
      <c r="G8" s="19">
        <v>44306000</v>
      </c>
      <c r="H8" s="19">
        <f t="shared" ref="H8:H14" si="0">G8*6%</f>
        <v>2658360</v>
      </c>
    </row>
    <row r="9" spans="1:8" ht="23.25" customHeight="1" x14ac:dyDescent="0.25">
      <c r="A9" s="17">
        <v>3</v>
      </c>
      <c r="B9" s="44" t="s">
        <v>47</v>
      </c>
      <c r="C9" s="18">
        <v>42776</v>
      </c>
      <c r="D9" s="25" t="s">
        <v>157</v>
      </c>
      <c r="E9" s="18" t="str">
        <f>VLOOKUP(D9,'CHI TIET NPP'!$B$55:$D$75,2,0)</f>
        <v>Đắc Lắc</v>
      </c>
      <c r="F9" s="18" t="str">
        <f>VLOOKUP(D9,'CHI TIET NPP'!$B$55:$D$75,3,0)</f>
        <v>NPP Anh Thư</v>
      </c>
      <c r="G9" s="19">
        <v>54417000</v>
      </c>
      <c r="H9" s="19">
        <f t="shared" si="0"/>
        <v>3265020</v>
      </c>
    </row>
    <row r="10" spans="1:8" ht="23.25" customHeight="1" x14ac:dyDescent="0.25">
      <c r="A10" s="17">
        <v>4</v>
      </c>
      <c r="B10" s="44" t="s">
        <v>48</v>
      </c>
      <c r="C10" s="18">
        <v>42777</v>
      </c>
      <c r="D10" s="25" t="s">
        <v>126</v>
      </c>
      <c r="E10" s="18" t="str">
        <f>VLOOKUP(D10,'CHI TIET NPP'!$B$55:$D$75,2,0)</f>
        <v>Gia Lai</v>
      </c>
      <c r="F10" s="18" t="str">
        <f>VLOOKUP(D10,'CHI TIET NPP'!$B$55:$D$75,3,0)</f>
        <v>NPP Như Hà</v>
      </c>
      <c r="G10" s="19">
        <v>39011000</v>
      </c>
      <c r="H10" s="19">
        <f t="shared" si="0"/>
        <v>2340660</v>
      </c>
    </row>
    <row r="11" spans="1:8" ht="23.25" customHeight="1" x14ac:dyDescent="0.25">
      <c r="A11" s="17">
        <v>5</v>
      </c>
      <c r="B11" s="44" t="s">
        <v>49</v>
      </c>
      <c r="C11" s="18">
        <v>42777</v>
      </c>
      <c r="D11" s="25" t="s">
        <v>124</v>
      </c>
      <c r="E11" s="18" t="str">
        <f>VLOOKUP(D11,'CHI TIET NPP'!$B$55:$D$75,2,0)</f>
        <v>Buôn Hồ</v>
      </c>
      <c r="F11" s="18" t="str">
        <f>VLOOKUP(D11,'CHI TIET NPP'!$B$55:$D$75,3,0)</f>
        <v>NPP Hiệp Phượng</v>
      </c>
      <c r="G11" s="19">
        <v>68609000</v>
      </c>
      <c r="H11" s="19">
        <f t="shared" si="0"/>
        <v>4116540</v>
      </c>
    </row>
    <row r="12" spans="1:8" ht="23.25" customHeight="1" x14ac:dyDescent="0.25">
      <c r="A12" s="17">
        <v>6</v>
      </c>
      <c r="B12" s="44" t="s">
        <v>50</v>
      </c>
      <c r="C12" s="18">
        <v>42777</v>
      </c>
      <c r="D12" s="25" t="s">
        <v>155</v>
      </c>
      <c r="E12" s="18" t="str">
        <f>VLOOKUP(D12,'CHI TIET NPP'!$B$55:$D$75,2,0)</f>
        <v>Lâm Đồng</v>
      </c>
      <c r="F12" s="18" t="str">
        <f>VLOOKUP(D12,'CHI TIET NPP'!$B$55:$D$75,3,0)</f>
        <v>NPP Bảo Tú</v>
      </c>
      <c r="G12" s="19">
        <v>67115000</v>
      </c>
      <c r="H12" s="19">
        <f t="shared" si="0"/>
        <v>4026900</v>
      </c>
    </row>
    <row r="13" spans="1:8" ht="23.25" customHeight="1" x14ac:dyDescent="0.25">
      <c r="A13" s="17">
        <v>7</v>
      </c>
      <c r="B13" s="44" t="s">
        <v>51</v>
      </c>
      <c r="C13" s="18">
        <v>42777</v>
      </c>
      <c r="D13" s="25" t="s">
        <v>156</v>
      </c>
      <c r="E13" s="18" t="str">
        <f>VLOOKUP(D13,'CHI TIET NPP'!$B$55:$D$75,2,0)</f>
        <v>Lâm Đồng</v>
      </c>
      <c r="F13" s="18" t="str">
        <f>VLOOKUP(D13,'CHI TIET NPP'!$B$55:$D$75,3,0)</f>
        <v>NPP Quỳnh Dao</v>
      </c>
      <c r="G13" s="19">
        <v>66461000</v>
      </c>
      <c r="H13" s="19">
        <f t="shared" si="0"/>
        <v>3987660</v>
      </c>
    </row>
    <row r="14" spans="1:8" ht="23.25" customHeight="1" x14ac:dyDescent="0.25">
      <c r="A14" s="17">
        <v>8</v>
      </c>
      <c r="B14" s="44" t="s">
        <v>52</v>
      </c>
      <c r="C14" s="18">
        <v>42793</v>
      </c>
      <c r="D14" s="25" t="s">
        <v>126</v>
      </c>
      <c r="E14" s="18" t="str">
        <f>VLOOKUP(D14,'CHI TIET NPP'!$B$55:$D$75,2,0)</f>
        <v>Gia Lai</v>
      </c>
      <c r="F14" s="18" t="str">
        <f>VLOOKUP(D14,'CHI TIET NPP'!$B$55:$D$75,3,0)</f>
        <v>NPP Như Hà</v>
      </c>
      <c r="G14" s="19">
        <v>20058000</v>
      </c>
      <c r="H14" s="19">
        <f t="shared" si="0"/>
        <v>1203480</v>
      </c>
    </row>
    <row r="15" spans="1:8" ht="24.75" customHeight="1" x14ac:dyDescent="0.25">
      <c r="A15" s="5"/>
      <c r="B15" s="46"/>
      <c r="C15" s="6"/>
      <c r="D15" s="5"/>
      <c r="E15" s="6"/>
      <c r="F15" s="6"/>
      <c r="G15" s="7">
        <f t="shared" ref="G15:H15" si="1">SUM(G7:G14)</f>
        <v>414481000</v>
      </c>
      <c r="H15" s="7">
        <f t="shared" si="1"/>
        <v>24868860</v>
      </c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  <c r="G134" s="3"/>
      <c r="H134" s="3"/>
    </row>
    <row r="135" spans="4:8" x14ac:dyDescent="0.25">
      <c r="D135" s="1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  <row r="139" spans="4:8" x14ac:dyDescent="0.25">
      <c r="D139" s="1"/>
    </row>
    <row r="140" spans="4:8" x14ac:dyDescent="0.25">
      <c r="D140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F4:F5"/>
    <mergeCell ref="G4:G5"/>
    <mergeCell ref="E4:E5"/>
  </mergeCells>
  <pageMargins left="0" right="0" top="0" bottom="0" header="0" footer="0"/>
  <pageSetup scale="73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3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8" sqref="F8"/>
    </sheetView>
  </sheetViews>
  <sheetFormatPr defaultColWidth="9.140625" defaultRowHeight="15" x14ac:dyDescent="0.25"/>
  <cols>
    <col min="1" max="1" width="5.7109375" style="1" customWidth="1"/>
    <col min="2" max="2" width="9.85546875" style="1" customWidth="1"/>
    <col min="3" max="3" width="10" style="1" customWidth="1"/>
    <col min="4" max="4" width="7.5703125" style="14" customWidth="1"/>
    <col min="5" max="5" width="12.28515625" style="1" customWidth="1"/>
    <col min="6" max="6" width="19.140625" style="1" customWidth="1"/>
    <col min="7" max="7" width="13.85546875" style="1" customWidth="1"/>
    <col min="8" max="8" width="12.5703125" style="1" customWidth="1"/>
    <col min="9" max="16384" width="9.140625" style="1"/>
  </cols>
  <sheetData>
    <row r="1" spans="1:8" ht="73.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6.75" customHeight="1" x14ac:dyDescent="0.25">
      <c r="A2" s="59" t="s">
        <v>183</v>
      </c>
      <c r="B2" s="59"/>
      <c r="C2" s="59"/>
      <c r="D2" s="59"/>
      <c r="E2" s="59"/>
      <c r="F2" s="59"/>
      <c r="G2" s="59"/>
      <c r="H2" s="59"/>
    </row>
    <row r="3" spans="1:8" ht="24" customHeight="1" x14ac:dyDescent="0.25">
      <c r="A3" s="70" t="s">
        <v>205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3</v>
      </c>
      <c r="C4" s="71" t="s">
        <v>6</v>
      </c>
      <c r="D4" s="72" t="s">
        <v>129</v>
      </c>
      <c r="E4" s="71" t="s">
        <v>29</v>
      </c>
      <c r="F4" s="71" t="s">
        <v>4</v>
      </c>
      <c r="G4" s="72" t="s">
        <v>5</v>
      </c>
      <c r="H4" s="58" t="s">
        <v>73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74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23.25" customHeight="1" x14ac:dyDescent="0.25">
      <c r="A7" s="17">
        <v>1</v>
      </c>
      <c r="B7" s="44" t="s">
        <v>19</v>
      </c>
      <c r="C7" s="18">
        <v>42772</v>
      </c>
      <c r="D7" s="25" t="s">
        <v>206</v>
      </c>
      <c r="E7" s="18" t="str">
        <f>VLOOKUP(D7,'CHI TIET NPP'!$B$55:$D$75,2,0)</f>
        <v>Nha Trang</v>
      </c>
      <c r="F7" s="18" t="str">
        <f>VLOOKUP(D7,'CHI TIET NPP'!$B$55:$D$75,3,0)</f>
        <v>Anh Bình</v>
      </c>
      <c r="G7" s="19">
        <v>5698000</v>
      </c>
      <c r="H7" s="19"/>
    </row>
    <row r="8" spans="1:8" ht="23.25" customHeight="1" x14ac:dyDescent="0.25">
      <c r="A8" s="17">
        <v>2</v>
      </c>
      <c r="B8" s="44" t="s">
        <v>20</v>
      </c>
      <c r="C8" s="18">
        <v>42772</v>
      </c>
      <c r="D8" s="25" t="s">
        <v>198</v>
      </c>
      <c r="E8" s="18" t="str">
        <f>VLOOKUP(D8,'CHI TIET NPP'!$B$55:$D$75,2,0)</f>
        <v xml:space="preserve">Quảng Trị </v>
      </c>
      <c r="F8" s="18" t="str">
        <f>VLOOKUP(D8,'CHI TIET NPP'!$B$55:$D$75,3,0)</f>
        <v>NPP Linh Trang</v>
      </c>
      <c r="G8" s="19">
        <v>74648000</v>
      </c>
      <c r="H8" s="19">
        <f t="shared" ref="H8" si="0">G8*6%</f>
        <v>4478880</v>
      </c>
    </row>
    <row r="9" spans="1:8" ht="23.25" customHeight="1" x14ac:dyDescent="0.25">
      <c r="A9" s="17">
        <v>3</v>
      </c>
      <c r="B9" s="44" t="s">
        <v>21</v>
      </c>
      <c r="C9" s="18">
        <v>42774</v>
      </c>
      <c r="D9" s="25" t="s">
        <v>208</v>
      </c>
      <c r="E9" s="18" t="str">
        <f>VLOOKUP(D9,'CHI TIET NPP'!$B$55:$D$75,2,0)</f>
        <v>Nha Trang</v>
      </c>
      <c r="F9" s="18" t="str">
        <f>VLOOKUP(D9,'CHI TIET NPP'!$B$55:$D$75,3,0)</f>
        <v>NPP Thiên Thiên Food</v>
      </c>
      <c r="G9" s="19">
        <v>51024000</v>
      </c>
      <c r="H9" s="19">
        <f t="shared" ref="H9" si="1">G9*6%</f>
        <v>3061440</v>
      </c>
    </row>
    <row r="10" spans="1:8" ht="23.25" customHeight="1" x14ac:dyDescent="0.25">
      <c r="A10" s="17">
        <v>4</v>
      </c>
      <c r="B10" s="44" t="s">
        <v>22</v>
      </c>
      <c r="C10" s="18">
        <v>42781</v>
      </c>
      <c r="D10" s="25" t="s">
        <v>212</v>
      </c>
      <c r="E10" s="18" t="str">
        <f>VLOOKUP(D10,'CHI TIET NPP'!$B$55:$D$75,2,0)</f>
        <v>Đà Nẵng</v>
      </c>
      <c r="F10" s="18" t="str">
        <f>VLOOKUP(D10,'CHI TIET NPP'!$B$55:$D$75,3,0)</f>
        <v>NPP Thành Yên</v>
      </c>
      <c r="G10" s="19">
        <v>59868000</v>
      </c>
      <c r="H10" s="19">
        <f t="shared" ref="H10:H13" si="2">G10*6%</f>
        <v>3592080</v>
      </c>
    </row>
    <row r="11" spans="1:8" ht="23.25" customHeight="1" x14ac:dyDescent="0.25">
      <c r="A11" s="17">
        <v>5</v>
      </c>
      <c r="B11" s="44" t="s">
        <v>23</v>
      </c>
      <c r="C11" s="18">
        <v>42783</v>
      </c>
      <c r="D11" s="25" t="s">
        <v>213</v>
      </c>
      <c r="E11" s="18" t="str">
        <f>VLOOKUP(D11,'CHI TIET NPP'!$B$55:$D$75,2,0)</f>
        <v>Phú Yên</v>
      </c>
      <c r="F11" s="18" t="str">
        <f>VLOOKUP(D11,'CHI TIET NPP'!$B$55:$D$75,3,0)</f>
        <v>NPP Lan Chính</v>
      </c>
      <c r="G11" s="19">
        <v>37377000</v>
      </c>
      <c r="H11" s="19">
        <f t="shared" si="2"/>
        <v>2242620</v>
      </c>
    </row>
    <row r="12" spans="1:8" ht="23.25" customHeight="1" x14ac:dyDescent="0.25">
      <c r="A12" s="17">
        <v>6</v>
      </c>
      <c r="B12" s="44" t="s">
        <v>24</v>
      </c>
      <c r="C12" s="18">
        <v>42783</v>
      </c>
      <c r="D12" s="25" t="s">
        <v>218</v>
      </c>
      <c r="E12" s="18" t="str">
        <f>VLOOKUP(D12,'CHI TIET NPP'!$B$55:$D$75,2,0)</f>
        <v>Quảng Nam</v>
      </c>
      <c r="F12" s="18" t="str">
        <f>VLOOKUP(D12,'CHI TIET NPP'!$B$55:$D$75,3,0)</f>
        <v>NPP An Phúc</v>
      </c>
      <c r="G12" s="19">
        <v>25189000</v>
      </c>
      <c r="H12" s="19">
        <f t="shared" si="2"/>
        <v>1511340</v>
      </c>
    </row>
    <row r="13" spans="1:8" ht="23.25" customHeight="1" x14ac:dyDescent="0.25">
      <c r="A13" s="17">
        <v>7</v>
      </c>
      <c r="B13" s="44" t="s">
        <v>25</v>
      </c>
      <c r="C13" s="18">
        <v>42793</v>
      </c>
      <c r="D13" s="25" t="s">
        <v>212</v>
      </c>
      <c r="E13" s="18" t="str">
        <f>VLOOKUP(D13,'CHI TIET NPP'!$B$55:$D$75,2,0)</f>
        <v>Đà Nẵng</v>
      </c>
      <c r="F13" s="18" t="str">
        <f>VLOOKUP(D13,'CHI TIET NPP'!$B$55:$D$75,3,0)</f>
        <v>NPP Thành Yên</v>
      </c>
      <c r="G13" s="19">
        <v>55548000</v>
      </c>
      <c r="H13" s="19">
        <f t="shared" si="2"/>
        <v>3332880</v>
      </c>
    </row>
    <row r="14" spans="1:8" ht="24.75" customHeight="1" x14ac:dyDescent="0.25">
      <c r="A14" s="5"/>
      <c r="B14" s="46"/>
      <c r="C14" s="6"/>
      <c r="D14" s="5"/>
      <c r="E14" s="6"/>
      <c r="F14" s="6"/>
      <c r="G14" s="7">
        <f t="shared" ref="G14:H14" si="3">SUM(G7:G13)</f>
        <v>309352000</v>
      </c>
      <c r="H14" s="7">
        <f t="shared" si="3"/>
        <v>18219240</v>
      </c>
    </row>
    <row r="15" spans="1:8" x14ac:dyDescent="0.25">
      <c r="D15" s="1"/>
      <c r="G15" s="3"/>
      <c r="H15" s="3"/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</row>
    <row r="135" spans="4:8" x14ac:dyDescent="0.25">
      <c r="D135" s="1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  <row r="139" spans="4:8" x14ac:dyDescent="0.25">
      <c r="D139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E4:E5"/>
    <mergeCell ref="F4:F5"/>
    <mergeCell ref="G4:G5"/>
  </mergeCells>
  <pageMargins left="0" right="0" top="0" bottom="0" header="0" footer="0"/>
  <pageSetup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TONG HOP DON HANG</vt:lpstr>
      <vt:lpstr>CHI TIET NPP</vt:lpstr>
      <vt:lpstr>HCM</vt:lpstr>
      <vt:lpstr>MIEN TAY</vt:lpstr>
      <vt:lpstr>MIEN DONG</vt:lpstr>
      <vt:lpstr>TAY NGUYEN</vt:lpstr>
      <vt:lpstr>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2018-04-30T02:20:31Z</dcterms:created>
  <dcterms:modified xsi:type="dcterms:W3CDTF">2020-05-09T03:01:21Z</dcterms:modified>
</cp:coreProperties>
</file>