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940" tabRatio="709" activeTab="6"/>
  </bookViews>
  <sheets>
    <sheet name="TONG HOP DON HANG" sheetId="6" r:id="rId1"/>
    <sheet name="CHI TIET NPP" sheetId="9" r:id="rId2"/>
    <sheet name="HCM" sheetId="1" r:id="rId3"/>
    <sheet name="MIEN TAY" sheetId="2" r:id="rId4"/>
    <sheet name="MIEN DONG" sheetId="3" r:id="rId5"/>
    <sheet name="TAY NGUYEN" sheetId="7" r:id="rId6"/>
    <sheet name="MIEN TRUNG" sheetId="10" r:id="rId7"/>
  </sheets>
  <definedNames>
    <definedName name="_xlnm._FilterDatabase" localSheetId="2" hidden="1">HCM!$A$6:$H$14</definedName>
    <definedName name="_xlnm._FilterDatabase" localSheetId="4" hidden="1">'MIEN DONG'!$A$6:$H$16</definedName>
    <definedName name="_xlnm._FilterDatabase" localSheetId="3" hidden="1">'MIEN TAY'!$A$6:$H$18</definedName>
  </definedNames>
  <calcPr calcId="162913" concurrentCalc="0"/>
</workbook>
</file>

<file path=xl/calcChain.xml><?xml version="1.0" encoding="utf-8"?>
<calcChain xmlns="http://schemas.openxmlformats.org/spreadsheetml/2006/main">
  <c r="E60" i="9" l="1"/>
  <c r="H13" i="1"/>
  <c r="H11" i="1"/>
  <c r="E11" i="3"/>
  <c r="F11" i="3"/>
  <c r="H11" i="3"/>
  <c r="H16" i="2"/>
  <c r="F16" i="2"/>
  <c r="E16" i="2"/>
  <c r="H10" i="2"/>
  <c r="G14" i="10"/>
  <c r="C10" i="6"/>
  <c r="H10" i="10"/>
  <c r="H11" i="10"/>
  <c r="H9" i="2"/>
  <c r="H7" i="2"/>
  <c r="G18" i="2"/>
  <c r="C7" i="6"/>
  <c r="H8" i="2"/>
  <c r="H11" i="2"/>
  <c r="H12" i="2"/>
  <c r="H13" i="2"/>
  <c r="H14" i="2"/>
  <c r="G16" i="3"/>
  <c r="C8" i="6"/>
  <c r="H7" i="3"/>
  <c r="H8" i="3"/>
  <c r="G15" i="7"/>
  <c r="C9" i="6"/>
  <c r="H7" i="7"/>
  <c r="H8" i="7"/>
  <c r="H9" i="7"/>
  <c r="H10" i="7"/>
  <c r="H7" i="10"/>
  <c r="H8" i="10"/>
  <c r="H9" i="10"/>
  <c r="C11" i="6"/>
  <c r="G14" i="1"/>
  <c r="C6" i="6"/>
  <c r="H7" i="1"/>
  <c r="H8" i="1"/>
  <c r="C17" i="6"/>
  <c r="E67" i="9"/>
  <c r="E68" i="9"/>
  <c r="E69" i="9"/>
  <c r="E70" i="9"/>
  <c r="E71" i="9"/>
  <c r="E72" i="9"/>
  <c r="E73" i="9"/>
  <c r="E74" i="9"/>
  <c r="E75" i="9"/>
  <c r="E56" i="9"/>
  <c r="E57" i="9"/>
  <c r="E58" i="9"/>
  <c r="E59" i="9"/>
  <c r="E61" i="9"/>
  <c r="E62" i="9"/>
  <c r="E63" i="9"/>
  <c r="E64" i="9"/>
  <c r="E55" i="9"/>
  <c r="E39" i="9"/>
  <c r="E47" i="9"/>
  <c r="E48" i="9"/>
  <c r="E49" i="9"/>
  <c r="E50" i="9"/>
  <c r="E51" i="9"/>
  <c r="E52" i="9"/>
  <c r="E53" i="9"/>
  <c r="F14" i="7"/>
  <c r="E14" i="7"/>
  <c r="H12" i="1"/>
  <c r="F8" i="10"/>
  <c r="E8" i="10"/>
  <c r="F7" i="10"/>
  <c r="E7" i="10"/>
  <c r="F9" i="10"/>
  <c r="E9" i="10"/>
  <c r="E8" i="3"/>
  <c r="F8" i="3"/>
  <c r="E9" i="3"/>
  <c r="F9" i="3"/>
  <c r="H9" i="3"/>
  <c r="E10" i="3"/>
  <c r="F10" i="3"/>
  <c r="H10" i="3"/>
  <c r="E12" i="3"/>
  <c r="F12" i="3"/>
  <c r="H12" i="3"/>
  <c r="E13" i="3"/>
  <c r="F13" i="3"/>
  <c r="H13" i="3"/>
  <c r="E14" i="3"/>
  <c r="F14" i="3"/>
  <c r="H14" i="3"/>
  <c r="E15" i="3"/>
  <c r="F15" i="3"/>
  <c r="H15" i="3"/>
  <c r="F7" i="3"/>
  <c r="E7" i="3"/>
  <c r="F10" i="2"/>
  <c r="F11" i="2"/>
  <c r="F12" i="2"/>
  <c r="F13" i="2"/>
  <c r="F14" i="2"/>
  <c r="F7" i="1"/>
  <c r="E7" i="1"/>
  <c r="F11" i="1"/>
  <c r="H15" i="2"/>
  <c r="E40" i="9"/>
  <c r="E11" i="1"/>
  <c r="E16" i="9"/>
  <c r="E19" i="9"/>
  <c r="H11" i="7"/>
  <c r="H12" i="7"/>
  <c r="H13" i="7"/>
  <c r="H14" i="7"/>
  <c r="H9" i="1"/>
  <c r="H10" i="1"/>
  <c r="E13" i="1"/>
  <c r="F13" i="1"/>
  <c r="F10" i="10"/>
  <c r="E12" i="1"/>
  <c r="F12" i="1"/>
  <c r="E13" i="9"/>
  <c r="E14" i="9"/>
  <c r="E15" i="9"/>
  <c r="E17" i="9"/>
  <c r="H17" i="2"/>
  <c r="E17" i="2"/>
  <c r="F17" i="2"/>
  <c r="E10" i="1"/>
  <c r="F10" i="1"/>
  <c r="F15" i="2"/>
  <c r="E15" i="2"/>
  <c r="E9" i="1"/>
  <c r="F9" i="1"/>
  <c r="E13" i="7"/>
  <c r="F13" i="7"/>
  <c r="E66" i="9"/>
  <c r="E8" i="9"/>
  <c r="H13" i="10"/>
  <c r="F13" i="10"/>
  <c r="E13" i="10"/>
  <c r="E34" i="9"/>
  <c r="E35" i="9"/>
  <c r="E36" i="9"/>
  <c r="E37" i="9"/>
  <c r="E14" i="2"/>
  <c r="E13" i="2"/>
  <c r="E8" i="1"/>
  <c r="F8" i="1"/>
  <c r="H12" i="10"/>
  <c r="H14" i="10"/>
  <c r="D10" i="6"/>
  <c r="E12" i="7"/>
  <c r="F12" i="7"/>
  <c r="E12" i="10"/>
  <c r="F12" i="10"/>
  <c r="F11" i="7"/>
  <c r="E11" i="7"/>
  <c r="F10" i="7"/>
  <c r="E10" i="7"/>
  <c r="F11" i="10"/>
  <c r="E11" i="10"/>
  <c r="E12" i="2"/>
  <c r="E9" i="7"/>
  <c r="F9" i="7"/>
  <c r="E10" i="10"/>
  <c r="E11" i="2"/>
  <c r="E10" i="2"/>
  <c r="E31" i="9"/>
  <c r="E32" i="9"/>
  <c r="E33" i="9"/>
  <c r="E9" i="2"/>
  <c r="F9" i="2"/>
  <c r="E8" i="2"/>
  <c r="F8" i="2"/>
  <c r="F7" i="2"/>
  <c r="E7" i="2"/>
  <c r="E41" i="9"/>
  <c r="E42" i="9"/>
  <c r="E43" i="9"/>
  <c r="E44" i="9"/>
  <c r="E45" i="9"/>
  <c r="E46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E8" i="7"/>
  <c r="F8" i="7"/>
  <c r="F7" i="7"/>
  <c r="E7" i="7"/>
  <c r="D11" i="6"/>
  <c r="H14" i="1"/>
  <c r="D6" i="6"/>
  <c r="H16" i="3"/>
  <c r="D8" i="6"/>
  <c r="H18" i="2"/>
  <c r="D7" i="6"/>
  <c r="H15" i="7"/>
  <c r="D9" i="6"/>
  <c r="E54" i="9"/>
  <c r="E18" i="9"/>
  <c r="E65" i="9"/>
  <c r="E38" i="9"/>
  <c r="C13" i="6"/>
  <c r="E7" i="9"/>
  <c r="D13" i="6"/>
  <c r="E76" i="9"/>
</calcChain>
</file>

<file path=xl/sharedStrings.xml><?xml version="1.0" encoding="utf-8"?>
<sst xmlns="http://schemas.openxmlformats.org/spreadsheetml/2006/main" count="324" uniqueCount="220">
  <si>
    <t>STT</t>
  </si>
  <si>
    <t>Gò Vấp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</si>
  <si>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</si>
  <si>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</si>
  <si>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</si>
  <si>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</si>
  <si>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</si>
  <si>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</si>
  <si>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</si>
  <si>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</si>
  <si>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HCM-DH03</t>
  </si>
  <si>
    <t>HCM-DH04</t>
  </si>
  <si>
    <t>HCM-DH05</t>
  </si>
  <si>
    <t>HCM-DH06</t>
  </si>
  <si>
    <t>HCM-DH07</t>
  </si>
  <si>
    <t>MT-DH01</t>
  </si>
  <si>
    <t>MT-DH02</t>
  </si>
  <si>
    <t>MT-DH03</t>
  </si>
  <si>
    <t>MT-DH04</t>
  </si>
  <si>
    <t>MT-DH05</t>
  </si>
  <si>
    <t>MT-DH06</t>
  </si>
  <si>
    <t>MT-DH07</t>
  </si>
  <si>
    <t>MT-DH08</t>
  </si>
  <si>
    <t>MT-DH09</t>
  </si>
  <si>
    <t>MT-DH10</t>
  </si>
  <si>
    <t>MT-DH11</t>
  </si>
  <si>
    <t>MD-DH01</t>
  </si>
  <si>
    <t>MD-DH02</t>
  </si>
  <si>
    <t>MD-DH03</t>
  </si>
  <si>
    <t>MD-DH04</t>
  </si>
  <si>
    <t>MD-DH05</t>
  </si>
  <si>
    <t>MD-DH06</t>
  </si>
  <si>
    <t>MD-DH07</t>
  </si>
  <si>
    <t>MD-DH08</t>
  </si>
  <si>
    <t>MD-DH09</t>
  </si>
  <si>
    <t>KHU VỰC</t>
  </si>
  <si>
    <t>HCM</t>
  </si>
  <si>
    <t>MIỀN TÂY</t>
  </si>
  <si>
    <t>MIỀN ĐÔNG</t>
  </si>
  <si>
    <t>TỔNG CỘNG:</t>
  </si>
  <si>
    <t>BẢNG TỔNG HỢP ĐƠN HÀNG</t>
  </si>
  <si>
    <t>T.SỐ 
CHƯA C.KHẤU</t>
  </si>
  <si>
    <t xml:space="preserve">NPP Ngọc Hùng </t>
  </si>
  <si>
    <t>Đồng Nai 3</t>
  </si>
  <si>
    <t>NPP Hưng Phát</t>
  </si>
  <si>
    <t>Bình Phước 2</t>
  </si>
  <si>
    <t>Bình Phước 1</t>
  </si>
  <si>
    <t>NPP Hữu Trung</t>
  </si>
  <si>
    <t>Đồng Nai 2</t>
  </si>
  <si>
    <t>NPP Linh Nhi</t>
  </si>
  <si>
    <t>TN-DH01</t>
  </si>
  <si>
    <t>TN-DH02</t>
  </si>
  <si>
    <t>TN-DH03</t>
  </si>
  <si>
    <t>TN-DH04</t>
  </si>
  <si>
    <t>TN-DH05</t>
  </si>
  <si>
    <t>TN-DH06</t>
  </si>
  <si>
    <t>TN-DH07</t>
  </si>
  <si>
    <t>TN-DH08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</si>
  <si>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</si>
  <si>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</si>
  <si>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Thiên Đăng</t>
  </si>
  <si>
    <t>NPP Phạm Văn Hưng</t>
  </si>
  <si>
    <t>Tây Ninh</t>
  </si>
  <si>
    <t>NPP Quốc Cường</t>
  </si>
  <si>
    <t>Long An</t>
  </si>
  <si>
    <t>Quận 9</t>
  </si>
  <si>
    <t>NPP Dương Hoàng Phúc</t>
  </si>
  <si>
    <t>Đồng Nai 1</t>
  </si>
  <si>
    <t>NPP Quang Phúc</t>
  </si>
  <si>
    <t>NPP Đức Duy</t>
  </si>
  <si>
    <t>NPP Minh Khương</t>
  </si>
  <si>
    <t>NPP Đạt Lợi</t>
  </si>
  <si>
    <t>Kiên Giang</t>
  </si>
  <si>
    <t>HỖ TRỢ</t>
  </si>
  <si>
    <t>NPP 6%</t>
  </si>
  <si>
    <t>HCM-DH01</t>
  </si>
  <si>
    <t>NPP Ánh Như</t>
  </si>
  <si>
    <t>TỔNG SỐ</t>
  </si>
  <si>
    <t>Bình Tân</t>
  </si>
  <si>
    <t>Cần Thơ 1</t>
  </si>
  <si>
    <t>An Giang 1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</si>
  <si>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</si>
  <si>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</si>
  <si>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</si>
  <si>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</si>
  <si>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</si>
  <si>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</si>
  <si>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</si>
  <si>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</si>
  <si>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</si>
  <si>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</si>
  <si>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</si>
  <si>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</si>
  <si>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</si>
  <si>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</si>
  <si>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</si>
  <si>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</si>
  <si>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</si>
  <si>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</si>
  <si>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</si>
  <si>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</si>
  <si>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</si>
  <si>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</si>
  <si>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</si>
  <si>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</si>
  <si>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</si>
  <si>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</si>
  <si>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</si>
  <si>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</si>
  <si>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</si>
  <si>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</si>
  <si>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</si>
  <si>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</si>
  <si>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</si>
  <si>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</si>
  <si>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</si>
  <si>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</si>
  <si>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</si>
  <si>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</si>
  <si>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</si>
  <si>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</si>
  <si>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</si>
  <si>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</si>
  <si>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</si>
  <si>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</si>
  <si>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</si>
  <si>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</si>
  <si>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</si>
  <si>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</si>
  <si>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</si>
  <si>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</si>
  <si>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</si>
  <si>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</si>
  <si>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</si>
  <si>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</si>
  <si>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</si>
  <si>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Nha Trang</t>
  </si>
  <si>
    <t>NPP Ty Ty</t>
  </si>
  <si>
    <t>NPP Tài Lộc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</si>
  <si>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</si>
  <si>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</si>
  <si>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</si>
  <si>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</si>
  <si>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</si>
  <si>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</si>
  <si>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</si>
  <si>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</si>
  <si>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</si>
  <si>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</si>
  <si>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</si>
  <si>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</si>
  <si>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</si>
  <si>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</si>
  <si>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</si>
  <si>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</si>
  <si>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</si>
  <si>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</si>
  <si>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</si>
  <si>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</si>
  <si>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</si>
  <si>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MTr07</t>
  </si>
  <si>
    <t>MTr08</t>
  </si>
  <si>
    <t>MTr09</t>
  </si>
  <si>
    <t>MTr10</t>
  </si>
  <si>
    <t>hcm08</t>
  </si>
  <si>
    <t>hcm09</t>
  </si>
  <si>
    <t>DÌ MINH</t>
  </si>
  <si>
    <t>NPP Trường Giang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</si>
  <si>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</si>
  <si>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</si>
  <si>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</si>
  <si>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</si>
  <si>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</si>
  <si>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</si>
  <si>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</si>
  <si>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</si>
  <si>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</si>
  <si>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</si>
  <si>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</si>
  <si>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</si>
  <si>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</si>
  <si>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Tân Phú</t>
  </si>
  <si>
    <t>Long Xuyên</t>
  </si>
  <si>
    <t>NPP Kim Lê</t>
  </si>
  <si>
    <t>NPP Linh Trang</t>
  </si>
  <si>
    <t>mtr08</t>
  </si>
  <si>
    <t>mtr04</t>
  </si>
  <si>
    <t>Hóc Môn</t>
  </si>
  <si>
    <t>XƯỞNG THU HỘ TM</t>
  </si>
  <si>
    <t>Phú Yên</t>
  </si>
  <si>
    <t>NPP Lan Chính</t>
  </si>
  <si>
    <t>Quảng Nam</t>
  </si>
  <si>
    <t>NPP An Phúc</t>
  </si>
  <si>
    <t>NPP Như Ngọc</t>
  </si>
  <si>
    <t>Cà Mau</t>
  </si>
  <si>
    <t>THÁNG 03-2017</t>
  </si>
  <si>
    <t>Npp Nga Hiền</t>
  </si>
  <si>
    <t>Long Xuyên 2</t>
  </si>
  <si>
    <t>Quận 7</t>
  </si>
  <si>
    <t>NPP Mỹ Cẩm</t>
  </si>
  <si>
    <t>NPP Mỹ Dung</t>
  </si>
  <si>
    <t>NPP Kim Ngân</t>
  </si>
  <si>
    <t>NPP Gia Phú</t>
  </si>
  <si>
    <t>Quảng Ngãi</t>
  </si>
  <si>
    <t>NPP An Thành Đạt</t>
  </si>
  <si>
    <t>mtr09</t>
  </si>
  <si>
    <t>NPP Phú Vinh</t>
  </si>
  <si>
    <t>mtr07</t>
  </si>
  <si>
    <t>Sóc Trăng</t>
  </si>
  <si>
    <t>Bạc Liêu</t>
  </si>
  <si>
    <t>NPP Tâm Tình Việt</t>
  </si>
  <si>
    <t>mtr01</t>
  </si>
  <si>
    <t>Trương Kim Loan</t>
  </si>
  <si>
    <t>NPP Thịnh Phát</t>
  </si>
  <si>
    <t>NPP Bảo Toàn</t>
  </si>
  <si>
    <t>Vũng Tàu</t>
  </si>
  <si>
    <t>NPP Thu Hiền</t>
  </si>
  <si>
    <t>NPP Minh Nguyệt</t>
  </si>
  <si>
    <t>Cty Đông Phương</t>
  </si>
  <si>
    <t>Phương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</si>
</sst>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14" fontId="19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8"/>
  <sheetViews>
    <sheetView topLeftCell="A7" zoomScaleNormal="100" workbookViewId="0">
      <selection activeCell="N6" sqref="N6"/>
    </sheetView>
  </sheetViews>
  <sheetFormatPr defaultRowHeight="18.75" customHeight="1" x14ac:dyDescent="0.25"/>
  <cols>
    <col min="1" max="1" width="6.5703125" style="1" bestFit="1" customWidth="1"/>
    <col min="2" max="2" width="19" style="1" customWidth="1"/>
    <col min="3" max="3" width="20.7109375" style="1" bestFit="1" customWidth="1"/>
    <col min="4" max="4" width="17.42578125" style="1" customWidth="1"/>
    <col min="5" max="16384" width="9.140625" style="1"/>
  </cols>
  <sheetData>
    <row r="1" spans="1:4" ht="66.75" customHeight="1" x14ac:dyDescent="0.25">
      <c r="A1" s="13"/>
      <c r="B1" s="13"/>
    </row>
    <row r="2" spans="1:4" ht="36" customHeight="1" x14ac:dyDescent="0.25">
      <c r="A2" s="66" t="s">
        <v>40</v>
      </c>
      <c r="B2" s="66"/>
      <c r="C2" s="66"/>
      <c r="D2" s="66"/>
    </row>
    <row r="3" spans="1:4" ht="33.75" customHeight="1" x14ac:dyDescent="0.25">
      <c r="A3" s="67" t="s">
        <v>195</v>
      </c>
      <c r="B3" s="67"/>
      <c r="C3" s="67"/>
      <c r="D3" s="67"/>
    </row>
    <row r="4" spans="1:4" s="9" customFormat="1" ht="31.5" customHeight="1" x14ac:dyDescent="0.25">
      <c r="A4" s="70" t="s">
        <v>0</v>
      </c>
      <c r="B4" s="70" t="s">
        <v>35</v>
      </c>
      <c r="C4" s="68" t="s">
        <v>41</v>
      </c>
      <c r="D4" s="63" t="s">
        <v>73</v>
      </c>
    </row>
    <row r="5" spans="1:4" s="9" customFormat="1" ht="31.5" customHeight="1" x14ac:dyDescent="0.25">
      <c r="A5" s="71"/>
      <c r="B5" s="71"/>
      <c r="C5" s="69"/>
      <c r="D5" s="24" t="s">
        <v>158</v>
      </c>
    </row>
    <row r="6" spans="1:4" s="9" customFormat="1" ht="31.5" customHeight="1" x14ac:dyDescent="0.25">
      <c r="A6" s="17">
        <v>1</v>
      </c>
      <c r="B6" s="11" t="s">
        <v>36</v>
      </c>
      <c r="C6" s="57">
        <f>HCM!G14</f>
        <v>133968500</v>
      </c>
      <c r="D6" s="12">
        <f>HCM!H14</f>
        <v>8038110</v>
      </c>
    </row>
    <row r="7" spans="1:4" s="9" customFormat="1" ht="31.5" customHeight="1" x14ac:dyDescent="0.25">
      <c r="A7" s="17">
        <v>2</v>
      </c>
      <c r="B7" s="11" t="s">
        <v>37</v>
      </c>
      <c r="C7" s="57">
        <f>'MIEN TAY'!G18</f>
        <v>268921000</v>
      </c>
      <c r="D7" s="12">
        <f>'MIEN TAY'!H18</f>
        <v>16409560</v>
      </c>
    </row>
    <row r="8" spans="1:4" s="9" customFormat="1" ht="31.5" customHeight="1" x14ac:dyDescent="0.25">
      <c r="A8" s="17">
        <v>3</v>
      </c>
      <c r="B8" s="11" t="s">
        <v>38</v>
      </c>
      <c r="C8" s="57">
        <f>'MIEN DONG'!G16</f>
        <v>248496000</v>
      </c>
      <c r="D8" s="12">
        <f>'MIEN DONG'!H16</f>
        <v>14909760</v>
      </c>
    </row>
    <row r="9" spans="1:4" s="9" customFormat="1" ht="31.5" customHeight="1" x14ac:dyDescent="0.25">
      <c r="A9" s="17">
        <v>4</v>
      </c>
      <c r="B9" s="21" t="s">
        <v>59</v>
      </c>
      <c r="C9" s="57">
        <f>'TAY NGUYEN'!G15</f>
        <v>388517000</v>
      </c>
      <c r="D9" s="12">
        <f>'TAY NGUYEN'!H15</f>
        <v>23311020</v>
      </c>
    </row>
    <row r="10" spans="1:4" s="9" customFormat="1" ht="31.5" customHeight="1" x14ac:dyDescent="0.25">
      <c r="A10" s="17">
        <v>5</v>
      </c>
      <c r="B10" s="21" t="s">
        <v>127</v>
      </c>
      <c r="C10" s="57">
        <f>'MIEN TRUNG'!G14</f>
        <v>207530000</v>
      </c>
      <c r="D10" s="12">
        <f>'MIEN TRUNG'!H14</f>
        <v>12451800</v>
      </c>
    </row>
    <row r="11" spans="1:4" s="9" customFormat="1" ht="31.5" customHeight="1" x14ac:dyDescent="0.25">
      <c r="A11" s="17">
        <v>6</v>
      </c>
      <c r="B11" s="11" t="s">
        <v>166</v>
      </c>
      <c r="C11" s="57" t="e">
        <f>#REF!</f>
        <v>#REF!</v>
      </c>
      <c r="D11" s="12" t="e">
        <f>#REF!</f>
        <v>#REF!</v>
      </c>
    </row>
    <row r="12" spans="1:4" s="9" customFormat="1" ht="10.5" customHeight="1" x14ac:dyDescent="0.25">
      <c r="A12" s="52"/>
      <c r="B12" s="53"/>
      <c r="C12" s="51"/>
      <c r="D12" s="51"/>
    </row>
    <row r="13" spans="1:4" s="9" customFormat="1" ht="30" customHeight="1" x14ac:dyDescent="0.25">
      <c r="A13" s="14"/>
      <c r="B13" s="14" t="s">
        <v>39</v>
      </c>
      <c r="C13" s="10" t="e">
        <f t="shared" ref="C13:D13" si="0">SUM(C6:C12)</f>
        <v>#REF!</v>
      </c>
      <c r="D13" s="10" t="e">
        <f t="shared" si="0"/>
        <v>#REF!</v>
      </c>
    </row>
    <row r="14" spans="1:4" s="9" customFormat="1" ht="21.75" customHeight="1" x14ac:dyDescent="0.25">
      <c r="C14" s="43"/>
    </row>
    <row r="15" spans="1:4" ht="24.75" customHeight="1" x14ac:dyDescent="0.25">
      <c r="B15" s="65" t="s">
        <v>188</v>
      </c>
      <c r="C15" s="65"/>
    </row>
    <row r="16" spans="1:4" ht="24.75" customHeight="1" x14ac:dyDescent="0.25">
      <c r="B16" s="58" t="s">
        <v>219</v>
      </c>
      <c r="C16" s="59">
        <v>7516710</v>
      </c>
    </row>
    <row r="17" spans="2:3" ht="24.75" customHeight="1" x14ac:dyDescent="0.25">
      <c r="B17" s="2" t="s">
        <v>39</v>
      </c>
      <c r="C17" s="60">
        <f>SUM(C16:C16)</f>
        <v>7516710</v>
      </c>
    </row>
    <row r="18" spans="2:3" ht="24.75" customHeight="1" x14ac:dyDescent="0.25">
      <c r="C18" s="44"/>
    </row>
  </sheetData>
  <mergeCells count="6">
    <mergeCell ref="B15:C15"/>
    <mergeCell ref="A2:D2"/>
    <mergeCell ref="A3:D3"/>
    <mergeCell ref="C4:C5"/>
    <mergeCell ref="B4:B5"/>
    <mergeCell ref="A4:A5"/>
  </mergeCells>
  <pageMargins left="0" right="0" top="0" bottom="0" header="0" footer="0"/>
  <pageSetup scale="8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7"/>
  <sheetViews>
    <sheetView zoomScaleNormal="100" workbookViewId="0">
      <pane xSplit="4" ySplit="6" topLeftCell="E53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8.5703125" style="3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69.75" customHeight="1" x14ac:dyDescent="0.25">
      <c r="A1" s="13"/>
      <c r="B1" s="48"/>
      <c r="C1" s="48"/>
      <c r="D1" s="49"/>
      <c r="E1" s="48"/>
    </row>
    <row r="2" spans="1:5" ht="32.25" customHeight="1" x14ac:dyDescent="0.25">
      <c r="A2" s="66" t="s">
        <v>139</v>
      </c>
      <c r="B2" s="66"/>
      <c r="C2" s="66"/>
      <c r="D2" s="66"/>
      <c r="E2" s="66"/>
    </row>
    <row r="3" spans="1:5" ht="25.5" customHeight="1" x14ac:dyDescent="0.25">
      <c r="A3" s="72" t="s">
        <v>195</v>
      </c>
      <c r="B3" s="72"/>
      <c r="C3" s="72"/>
      <c r="D3" s="72"/>
      <c r="E3" s="72"/>
    </row>
    <row r="4" spans="1:5" s="9" customFormat="1" ht="27.75" customHeight="1" x14ac:dyDescent="0.25">
      <c r="A4" s="73" t="s">
        <v>0</v>
      </c>
      <c r="B4" s="75" t="s">
        <v>125</v>
      </c>
      <c r="C4" s="73" t="s">
        <v>35</v>
      </c>
      <c r="D4" s="73" t="s">
        <v>3</v>
      </c>
      <c r="E4" s="75" t="s">
        <v>77</v>
      </c>
    </row>
    <row r="5" spans="1:5" s="9" customFormat="1" ht="27.75" customHeight="1" x14ac:dyDescent="0.25">
      <c r="A5" s="74"/>
      <c r="B5" s="76"/>
      <c r="C5" s="74"/>
      <c r="D5" s="74"/>
      <c r="E5" s="76"/>
    </row>
    <row r="6" spans="1:5" s="9" customFormat="1" ht="12.7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</row>
    <row r="7" spans="1:5" s="9" customFormat="1" ht="20.25" customHeight="1" x14ac:dyDescent="0.25">
      <c r="A7" s="30"/>
      <c r="B7" s="31"/>
      <c r="C7" s="32"/>
      <c r="D7" s="33" t="s">
        <v>36</v>
      </c>
      <c r="E7" s="34">
        <f>SUM(E8:E17)</f>
        <v>133968500</v>
      </c>
    </row>
    <row r="8" spans="1:5" s="9" customFormat="1" ht="20.25" customHeight="1" x14ac:dyDescent="0.25">
      <c r="A8" s="35">
        <v>1</v>
      </c>
      <c r="B8" s="36" t="s">
        <v>82</v>
      </c>
      <c r="C8" s="37" t="s">
        <v>1</v>
      </c>
      <c r="D8" s="38" t="s">
        <v>42</v>
      </c>
      <c r="E8" s="39">
        <f>SUMIF(HCM!$D$7:$D$13,B8,HCM!$G$7:$G$13)</f>
        <v>57476000</v>
      </c>
    </row>
    <row r="9" spans="1:5" s="9" customFormat="1" ht="20.25" customHeight="1" x14ac:dyDescent="0.25">
      <c r="A9" s="35">
        <v>2</v>
      </c>
      <c r="B9" s="36" t="s">
        <v>83</v>
      </c>
      <c r="C9" s="37" t="s">
        <v>187</v>
      </c>
      <c r="D9" s="38" t="s">
        <v>202</v>
      </c>
      <c r="E9" s="39">
        <f>SUMIF(HCM!$D$7:$D$13,B9,HCM!$G$7:$G$13)</f>
        <v>0</v>
      </c>
    </row>
    <row r="10" spans="1:5" s="9" customFormat="1" ht="20.25" customHeight="1" x14ac:dyDescent="0.25">
      <c r="A10" s="35">
        <v>3</v>
      </c>
      <c r="B10" s="36" t="s">
        <v>84</v>
      </c>
      <c r="C10" s="37" t="s">
        <v>65</v>
      </c>
      <c r="D10" s="38" t="s">
        <v>66</v>
      </c>
      <c r="E10" s="39">
        <f>SUMIF(HCM!$D$7:$D$13,B10,HCM!$G$7:$G$13)</f>
        <v>0</v>
      </c>
    </row>
    <row r="11" spans="1:5" s="9" customFormat="1" ht="20.25" customHeight="1" x14ac:dyDescent="0.25">
      <c r="A11" s="35">
        <v>4</v>
      </c>
      <c r="B11" s="36" t="s">
        <v>85</v>
      </c>
      <c r="C11" s="37" t="s">
        <v>78</v>
      </c>
      <c r="D11" s="38" t="s">
        <v>167</v>
      </c>
      <c r="E11" s="39">
        <f>SUMIF(HCM!$D$7:$D$13,B11,HCM!$G$7:$G$13)</f>
        <v>0</v>
      </c>
    </row>
    <row r="12" spans="1:5" s="9" customFormat="1" ht="20.25" customHeight="1" x14ac:dyDescent="0.25">
      <c r="A12" s="35">
        <v>5</v>
      </c>
      <c r="B12" s="36" t="s">
        <v>86</v>
      </c>
      <c r="C12" s="37" t="s">
        <v>181</v>
      </c>
      <c r="D12" s="38" t="s">
        <v>200</v>
      </c>
      <c r="E12" s="39">
        <f>SUMIF(HCM!$D$7:$D$13,B12,HCM!$G$7:$G$13)</f>
        <v>0</v>
      </c>
    </row>
    <row r="13" spans="1:5" s="9" customFormat="1" ht="20.25" customHeight="1" x14ac:dyDescent="0.25">
      <c r="A13" s="35">
        <v>6</v>
      </c>
      <c r="B13" s="36" t="s">
        <v>87</v>
      </c>
      <c r="C13" s="37" t="s">
        <v>78</v>
      </c>
      <c r="D13" s="38" t="s">
        <v>201</v>
      </c>
      <c r="E13" s="39">
        <f>SUMIF(HCM!$D$7:$D$13,B13,HCM!$G$7:$G$13)</f>
        <v>22286000</v>
      </c>
    </row>
    <row r="14" spans="1:5" s="9" customFormat="1" ht="20.25" customHeight="1" x14ac:dyDescent="0.25">
      <c r="A14" s="35">
        <v>7</v>
      </c>
      <c r="B14" s="36" t="s">
        <v>88</v>
      </c>
      <c r="C14" s="37" t="s">
        <v>198</v>
      </c>
      <c r="D14" s="37" t="s">
        <v>199</v>
      </c>
      <c r="E14" s="39">
        <f>SUMIF(HCM!$D$7:$D$13,B14,HCM!$G$7:$G$13)</f>
        <v>32218000</v>
      </c>
    </row>
    <row r="15" spans="1:5" s="9" customFormat="1" ht="20.25" customHeight="1" x14ac:dyDescent="0.25">
      <c r="A15" s="35">
        <v>8</v>
      </c>
      <c r="B15" s="36" t="s">
        <v>164</v>
      </c>
      <c r="C15" s="37" t="s">
        <v>65</v>
      </c>
      <c r="D15" s="38" t="s">
        <v>214</v>
      </c>
      <c r="E15" s="39">
        <f>SUMIF(HCM!$D$7:$D$13,B15,HCM!$G$7:$G$13)</f>
        <v>13992000</v>
      </c>
    </row>
    <row r="16" spans="1:5" s="9" customFormat="1" ht="20.25" customHeight="1" x14ac:dyDescent="0.25">
      <c r="A16" s="35">
        <v>9</v>
      </c>
      <c r="B16" s="36" t="s">
        <v>165</v>
      </c>
      <c r="C16" s="37" t="s">
        <v>1</v>
      </c>
      <c r="D16" s="38" t="s">
        <v>218</v>
      </c>
      <c r="E16" s="39">
        <f>SUMIF(HCM!$D$7:$D$13,B16,HCM!$G$7:$G$13)</f>
        <v>7996500</v>
      </c>
    </row>
    <row r="17" spans="1:5" s="9" customFormat="1" ht="20.25" customHeight="1" x14ac:dyDescent="0.25">
      <c r="A17" s="35">
        <v>10</v>
      </c>
      <c r="B17" s="36" t="s">
        <v>177</v>
      </c>
      <c r="C17" s="37"/>
      <c r="D17" s="38"/>
      <c r="E17" s="39">
        <f>SUMIF(HCM!$D$7:$D$13,B17,HCM!$G$7:$G$13)</f>
        <v>0</v>
      </c>
    </row>
    <row r="18" spans="1:5" s="9" customFormat="1" ht="20.25" customHeight="1" x14ac:dyDescent="0.25">
      <c r="A18" s="30"/>
      <c r="B18" s="31"/>
      <c r="C18" s="32"/>
      <c r="D18" s="33" t="s">
        <v>37</v>
      </c>
      <c r="E18" s="34">
        <f>SUM(E19:E37)</f>
        <v>268921000</v>
      </c>
    </row>
    <row r="19" spans="1:5" s="9" customFormat="1" ht="20.25" customHeight="1" x14ac:dyDescent="0.25">
      <c r="A19" s="35">
        <v>1</v>
      </c>
      <c r="B19" s="36" t="s">
        <v>89</v>
      </c>
      <c r="C19" s="37" t="s">
        <v>64</v>
      </c>
      <c r="D19" s="38" t="s">
        <v>138</v>
      </c>
      <c r="E19" s="39">
        <f>SUMIF('MIEN TAY'!$D$7:$D$17,'CHI TIET NPP'!B19,'MIEN TAY'!$G$7:$G$17)</f>
        <v>63243000</v>
      </c>
    </row>
    <row r="20" spans="1:5" s="9" customFormat="1" ht="20.25" customHeight="1" x14ac:dyDescent="0.25">
      <c r="A20" s="35">
        <v>2</v>
      </c>
      <c r="B20" s="36" t="s">
        <v>90</v>
      </c>
      <c r="C20" s="37" t="s">
        <v>79</v>
      </c>
      <c r="D20" s="38" t="s">
        <v>60</v>
      </c>
      <c r="E20" s="39">
        <f>SUMIF('MIEN TAY'!$D$7:$D$17,'CHI TIET NPP'!B20,'MIEN TAY'!$G$7:$G$17)</f>
        <v>23895000</v>
      </c>
    </row>
    <row r="21" spans="1:5" s="9" customFormat="1" ht="20.25" customHeight="1" x14ac:dyDescent="0.25">
      <c r="A21" s="35">
        <v>3</v>
      </c>
      <c r="B21" s="36" t="s">
        <v>91</v>
      </c>
      <c r="C21" s="37" t="s">
        <v>81</v>
      </c>
      <c r="D21" s="38" t="s">
        <v>143</v>
      </c>
      <c r="E21" s="39">
        <f>SUMIF('MIEN TAY'!$D$7:$D$17,'CHI TIET NPP'!B21,'MIEN TAY'!$G$7:$G$17)</f>
        <v>0</v>
      </c>
    </row>
    <row r="22" spans="1:5" s="9" customFormat="1" ht="20.25" customHeight="1" x14ac:dyDescent="0.25">
      <c r="A22" s="35">
        <v>4</v>
      </c>
      <c r="B22" s="36" t="s">
        <v>92</v>
      </c>
      <c r="C22" s="37" t="s">
        <v>80</v>
      </c>
      <c r="D22" s="38" t="s">
        <v>71</v>
      </c>
      <c r="E22" s="39">
        <f>SUMIF('MIEN TAY'!$D$7:$D$17,'CHI TIET NPP'!B22,'MIEN TAY'!$G$7:$G$17)</f>
        <v>0</v>
      </c>
    </row>
    <row r="23" spans="1:5" s="9" customFormat="1" ht="20.25" customHeight="1" x14ac:dyDescent="0.25">
      <c r="A23" s="35">
        <v>5</v>
      </c>
      <c r="B23" s="36" t="s">
        <v>93</v>
      </c>
      <c r="C23" s="37" t="s">
        <v>182</v>
      </c>
      <c r="D23" s="38" t="s">
        <v>183</v>
      </c>
      <c r="E23" s="39">
        <f>SUMIF('MIEN TAY'!$D$7:$D$17,'CHI TIET NPP'!B23,'MIEN TAY'!$G$7:$G$17)</f>
        <v>27430000</v>
      </c>
    </row>
    <row r="24" spans="1:5" s="9" customFormat="1" ht="20.25" customHeight="1" x14ac:dyDescent="0.25">
      <c r="A24" s="35">
        <v>6</v>
      </c>
      <c r="B24" s="36" t="s">
        <v>94</v>
      </c>
      <c r="C24" s="37" t="s">
        <v>197</v>
      </c>
      <c r="D24" s="38" t="s">
        <v>70</v>
      </c>
      <c r="E24" s="39">
        <f>SUMIF('MIEN TAY'!$D$7:$D$17,'CHI TIET NPP'!B24,'MIEN TAY'!$G$7:$G$17)</f>
        <v>0</v>
      </c>
    </row>
    <row r="25" spans="1:5" s="9" customFormat="1" ht="20.25" customHeight="1" x14ac:dyDescent="0.25">
      <c r="A25" s="35">
        <v>7</v>
      </c>
      <c r="B25" s="36" t="s">
        <v>95</v>
      </c>
      <c r="C25" s="37" t="s">
        <v>72</v>
      </c>
      <c r="D25" s="38" t="s">
        <v>144</v>
      </c>
      <c r="E25" s="39">
        <f>SUMIF('MIEN TAY'!$D$7:$D$17,'CHI TIET NPP'!B25,'MIEN TAY'!$G$7:$G$17)</f>
        <v>0</v>
      </c>
    </row>
    <row r="26" spans="1:5" s="9" customFormat="1" ht="20.25" customHeight="1" x14ac:dyDescent="0.25">
      <c r="A26" s="35">
        <v>8</v>
      </c>
      <c r="B26" s="36" t="s">
        <v>96</v>
      </c>
      <c r="C26" s="37" t="s">
        <v>194</v>
      </c>
      <c r="D26" s="38" t="s">
        <v>213</v>
      </c>
      <c r="E26" s="39">
        <f>SUMIF('MIEN TAY'!$D$7:$D$17,'CHI TIET NPP'!B26,'MIEN TAY'!$G$7:$G$17)</f>
        <v>65200000</v>
      </c>
    </row>
    <row r="27" spans="1:5" s="9" customFormat="1" ht="20.25" customHeight="1" x14ac:dyDescent="0.25">
      <c r="A27" s="35">
        <v>9</v>
      </c>
      <c r="B27" s="36" t="s">
        <v>97</v>
      </c>
      <c r="C27" s="37" t="s">
        <v>208</v>
      </c>
      <c r="D27" s="38" t="s">
        <v>212</v>
      </c>
      <c r="E27" s="39">
        <f>SUMIF('MIEN TAY'!$D$7:$D$17,'CHI TIET NPP'!B27,'MIEN TAY'!$G$7:$G$17)</f>
        <v>56485000</v>
      </c>
    </row>
    <row r="28" spans="1:5" s="9" customFormat="1" ht="20.25" customHeight="1" x14ac:dyDescent="0.25">
      <c r="A28" s="35">
        <v>10</v>
      </c>
      <c r="B28" s="36" t="s">
        <v>98</v>
      </c>
      <c r="C28" s="37" t="s">
        <v>209</v>
      </c>
      <c r="D28" s="38" t="s">
        <v>210</v>
      </c>
      <c r="E28" s="39">
        <f>SUMIF('MIEN TAY'!$D$7:$D$17,'CHI TIET NPP'!B28,'MIEN TAY'!$G$7:$G$17)</f>
        <v>32668000</v>
      </c>
    </row>
    <row r="29" spans="1:5" s="9" customFormat="1" ht="20.25" customHeight="1" x14ac:dyDescent="0.25">
      <c r="A29" s="35">
        <v>11</v>
      </c>
      <c r="B29" s="36" t="s">
        <v>99</v>
      </c>
      <c r="C29" s="37"/>
      <c r="D29" s="38"/>
      <c r="E29" s="39">
        <f>SUMIF('MIEN TAY'!$D$7:$D$17,'CHI TIET NPP'!B29,'MIEN TAY'!$G$7:$G$17)</f>
        <v>0</v>
      </c>
    </row>
    <row r="30" spans="1:5" s="9" customFormat="1" ht="20.25" customHeight="1" x14ac:dyDescent="0.25">
      <c r="A30" s="35">
        <v>12</v>
      </c>
      <c r="B30" s="36" t="s">
        <v>100</v>
      </c>
      <c r="C30" s="37"/>
      <c r="D30" s="38"/>
      <c r="E30" s="39">
        <f>SUMIF('MIEN TAY'!$D$7:$D$17,'CHI TIET NPP'!B30,'MIEN TAY'!$G$7:$G$17)</f>
        <v>0</v>
      </c>
    </row>
    <row r="31" spans="1:5" s="9" customFormat="1" ht="20.25" customHeight="1" x14ac:dyDescent="0.25">
      <c r="A31" s="35">
        <v>13</v>
      </c>
      <c r="B31" s="36" t="s">
        <v>101</v>
      </c>
      <c r="C31" s="37"/>
      <c r="D31" s="38"/>
      <c r="E31" s="39">
        <f>SUMIF('MIEN TAY'!$D$7:$D$17,'CHI TIET NPP'!B31,'MIEN TAY'!$G$7:$G$17)</f>
        <v>0</v>
      </c>
    </row>
    <row r="32" spans="1:5" s="9" customFormat="1" ht="20.25" customHeight="1" x14ac:dyDescent="0.25">
      <c r="A32" s="35">
        <v>14</v>
      </c>
      <c r="B32" s="36" t="s">
        <v>102</v>
      </c>
      <c r="C32" s="37"/>
      <c r="D32" s="38"/>
      <c r="E32" s="39">
        <f>SUMIF('MIEN TAY'!$D$7:$D$17,'CHI TIET NPP'!B32,'MIEN TAY'!$G$7:$G$17)</f>
        <v>0</v>
      </c>
    </row>
    <row r="33" spans="1:5" s="9" customFormat="1" ht="20.25" customHeight="1" x14ac:dyDescent="0.25">
      <c r="A33" s="35">
        <v>15</v>
      </c>
      <c r="B33" s="36" t="s">
        <v>103</v>
      </c>
      <c r="C33" s="37"/>
      <c r="D33" s="38"/>
      <c r="E33" s="39">
        <f>SUMIF('MIEN TAY'!$D$7:$D$17,'CHI TIET NPP'!B33,'MIEN TAY'!$G$7:$G$17)</f>
        <v>0</v>
      </c>
    </row>
    <row r="34" spans="1:5" s="9" customFormat="1" ht="20.25" customHeight="1" x14ac:dyDescent="0.25">
      <c r="A34" s="35">
        <v>16</v>
      </c>
      <c r="B34" s="36" t="s">
        <v>117</v>
      </c>
      <c r="C34" s="37"/>
      <c r="D34" s="38"/>
      <c r="E34" s="39">
        <f>SUMIF('MIEN TAY'!$D$7:$D$17,'CHI TIET NPP'!B34,'MIEN TAY'!$G$7:$G$17)</f>
        <v>0</v>
      </c>
    </row>
    <row r="35" spans="1:5" s="9" customFormat="1" ht="20.25" customHeight="1" x14ac:dyDescent="0.25">
      <c r="A35" s="35">
        <v>17</v>
      </c>
      <c r="B35" s="36" t="s">
        <v>142</v>
      </c>
      <c r="C35" s="37"/>
      <c r="D35" s="38"/>
      <c r="E35" s="39">
        <f>SUMIF('MIEN TAY'!$D$7:$D$17,'CHI TIET NPP'!B35,'MIEN TAY'!$G$7:$G$17)</f>
        <v>0</v>
      </c>
    </row>
    <row r="36" spans="1:5" s="9" customFormat="1" ht="20.25" customHeight="1" x14ac:dyDescent="0.25">
      <c r="A36" s="35">
        <v>18</v>
      </c>
      <c r="B36" s="36" t="s">
        <v>155</v>
      </c>
      <c r="C36" s="37"/>
      <c r="D36" s="38"/>
      <c r="E36" s="39">
        <f>SUMIF('MIEN TAY'!$D$7:$D$17,'CHI TIET NPP'!B36,'MIEN TAY'!$G$7:$G$17)</f>
        <v>0</v>
      </c>
    </row>
    <row r="37" spans="1:5" s="9" customFormat="1" ht="20.25" customHeight="1" x14ac:dyDescent="0.25">
      <c r="A37" s="35">
        <v>19</v>
      </c>
      <c r="B37" s="36" t="s">
        <v>156</v>
      </c>
      <c r="C37" s="37"/>
      <c r="D37" s="38"/>
      <c r="E37" s="39">
        <f>SUMIF('MIEN TAY'!$D$7:$D$17,'CHI TIET NPP'!B37,'MIEN TAY'!$G$7:$G$17)</f>
        <v>0</v>
      </c>
    </row>
    <row r="38" spans="1:5" s="9" customFormat="1" ht="20.25" customHeight="1" x14ac:dyDescent="0.25">
      <c r="A38" s="30"/>
      <c r="B38" s="40"/>
      <c r="C38" s="32"/>
      <c r="D38" s="33" t="s">
        <v>38</v>
      </c>
      <c r="E38" s="34">
        <f>SUM(E39:E53)</f>
        <v>248496000</v>
      </c>
    </row>
    <row r="39" spans="1:5" s="9" customFormat="1" ht="20.25" customHeight="1" x14ac:dyDescent="0.25">
      <c r="A39" s="41">
        <v>1</v>
      </c>
      <c r="B39" s="36" t="s">
        <v>104</v>
      </c>
      <c r="C39" s="37" t="s">
        <v>123</v>
      </c>
      <c r="D39" s="38" t="s">
        <v>69</v>
      </c>
      <c r="E39" s="39">
        <f>SUMIF('MIEN DONG'!$D$7:$D$15,'CHI TIET NPP'!B39,'MIEN DONG'!$G$7:$G$15)</f>
        <v>0</v>
      </c>
    </row>
    <row r="40" spans="1:5" s="9" customFormat="1" ht="20.25" customHeight="1" x14ac:dyDescent="0.25">
      <c r="A40" s="41">
        <v>2</v>
      </c>
      <c r="B40" s="36" t="s">
        <v>105</v>
      </c>
      <c r="C40" s="37" t="s">
        <v>67</v>
      </c>
      <c r="D40" s="38" t="s">
        <v>68</v>
      </c>
      <c r="E40" s="39">
        <f>SUMIF('MIEN DONG'!$D$7:$D$15,'CHI TIET NPP'!B40,'MIEN DONG'!$G$7:$G$15)</f>
        <v>70137000</v>
      </c>
    </row>
    <row r="41" spans="1:5" s="9" customFormat="1" ht="20.25" customHeight="1" x14ac:dyDescent="0.25">
      <c r="A41" s="41">
        <v>3</v>
      </c>
      <c r="B41" s="36" t="s">
        <v>106</v>
      </c>
      <c r="C41" s="37" t="s">
        <v>48</v>
      </c>
      <c r="D41" s="38" t="s">
        <v>49</v>
      </c>
      <c r="E41" s="39">
        <f>SUMIF('MIEN DONG'!$D$7:$D$15,'CHI TIET NPP'!B41,'MIEN DONG'!$G$7:$G$15)</f>
        <v>0</v>
      </c>
    </row>
    <row r="42" spans="1:5" s="9" customFormat="1" ht="20.25" customHeight="1" x14ac:dyDescent="0.25">
      <c r="A42" s="41">
        <v>4</v>
      </c>
      <c r="B42" s="36" t="s">
        <v>107</v>
      </c>
      <c r="C42" s="37" t="s">
        <v>43</v>
      </c>
      <c r="D42" s="38" t="s">
        <v>44</v>
      </c>
      <c r="E42" s="39">
        <f>SUMIF('MIEN DONG'!$D$7:$D$15,'CHI TIET NPP'!B42,'MIEN DONG'!$G$7:$G$15)</f>
        <v>46201000</v>
      </c>
    </row>
    <row r="43" spans="1:5" s="9" customFormat="1" ht="20.25" customHeight="1" x14ac:dyDescent="0.25">
      <c r="A43" s="41">
        <v>5</v>
      </c>
      <c r="B43" s="36" t="s">
        <v>108</v>
      </c>
      <c r="C43" s="37" t="s">
        <v>46</v>
      </c>
      <c r="D43" s="38" t="s">
        <v>47</v>
      </c>
      <c r="E43" s="39">
        <f>SUMIF('MIEN DONG'!$D$7:$D$15,'CHI TIET NPP'!B43,'MIEN DONG'!$G$7:$G$15)</f>
        <v>22097000</v>
      </c>
    </row>
    <row r="44" spans="1:5" s="9" customFormat="1" ht="20.25" customHeight="1" x14ac:dyDescent="0.25">
      <c r="A44" s="41">
        <v>6</v>
      </c>
      <c r="B44" s="36" t="s">
        <v>109</v>
      </c>
      <c r="C44" s="37" t="s">
        <v>45</v>
      </c>
      <c r="D44" s="38" t="s">
        <v>61</v>
      </c>
      <c r="E44" s="39">
        <f>SUMIF('MIEN DONG'!$D$7:$D$15,'CHI TIET NPP'!B44,'MIEN DONG'!$G$7:$G$15)</f>
        <v>50722000</v>
      </c>
    </row>
    <row r="45" spans="1:5" s="9" customFormat="1" ht="20.25" customHeight="1" x14ac:dyDescent="0.25">
      <c r="A45" s="41">
        <v>7</v>
      </c>
      <c r="B45" s="36" t="s">
        <v>110</v>
      </c>
      <c r="C45" s="38" t="s">
        <v>172</v>
      </c>
      <c r="D45" s="38" t="s">
        <v>76</v>
      </c>
      <c r="E45" s="39">
        <f>SUMIF('MIEN DONG'!$D$7:$D$15,'CHI TIET NPP'!B45,'MIEN DONG'!$G$7:$G$15)</f>
        <v>25743000</v>
      </c>
    </row>
    <row r="46" spans="1:5" s="9" customFormat="1" ht="20.25" customHeight="1" x14ac:dyDescent="0.25">
      <c r="A46" s="41">
        <v>8</v>
      </c>
      <c r="B46" s="36" t="s">
        <v>111</v>
      </c>
      <c r="C46" s="38" t="s">
        <v>173</v>
      </c>
      <c r="D46" s="38" t="s">
        <v>118</v>
      </c>
      <c r="E46" s="39">
        <f>SUMIF('MIEN DONG'!$D$7:$D$15,'CHI TIET NPP'!B46,'MIEN DONG'!$G$7:$G$15)</f>
        <v>0</v>
      </c>
    </row>
    <row r="47" spans="1:5" s="9" customFormat="1" ht="20.25" customHeight="1" x14ac:dyDescent="0.25">
      <c r="A47" s="41">
        <v>9</v>
      </c>
      <c r="B47" s="36" t="s">
        <v>112</v>
      </c>
      <c r="C47" s="37" t="s">
        <v>62</v>
      </c>
      <c r="D47" s="38" t="s">
        <v>63</v>
      </c>
      <c r="E47" s="39">
        <f>SUMIF('MIEN DONG'!$D$7:$D$15,'CHI TIET NPP'!B47,'MIEN DONG'!$G$7:$G$15)</f>
        <v>0</v>
      </c>
    </row>
    <row r="48" spans="1:5" s="9" customFormat="1" ht="20.25" customHeight="1" x14ac:dyDescent="0.25">
      <c r="A48" s="41">
        <v>10</v>
      </c>
      <c r="B48" s="36" t="s">
        <v>113</v>
      </c>
      <c r="C48" s="37" t="s">
        <v>116</v>
      </c>
      <c r="D48" s="38" t="s">
        <v>217</v>
      </c>
      <c r="E48" s="39">
        <f>SUMIF('MIEN DONG'!$D$7:$D$15,'CHI TIET NPP'!B48,'MIEN DONG'!$G$7:$G$15)</f>
        <v>0</v>
      </c>
    </row>
    <row r="49" spans="1:5" s="9" customFormat="1" ht="20.25" customHeight="1" x14ac:dyDescent="0.25">
      <c r="A49" s="41">
        <v>11</v>
      </c>
      <c r="B49" s="36" t="s">
        <v>114</v>
      </c>
      <c r="C49" s="37" t="s">
        <v>215</v>
      </c>
      <c r="D49" s="38" t="s">
        <v>216</v>
      </c>
      <c r="E49" s="39">
        <f>SUMIF('MIEN DONG'!$D$7:$D$15,'CHI TIET NPP'!B49,'MIEN DONG'!$G$7:$G$15)</f>
        <v>33596000</v>
      </c>
    </row>
    <row r="50" spans="1:5" s="9" customFormat="1" ht="20.25" customHeight="1" x14ac:dyDescent="0.25">
      <c r="A50" s="41">
        <v>12</v>
      </c>
      <c r="B50" s="36" t="s">
        <v>115</v>
      </c>
      <c r="C50" s="37"/>
      <c r="D50" s="38"/>
      <c r="E50" s="39">
        <f>SUMIF('MIEN DONG'!$D$7:$D$15,'CHI TIET NPP'!B50,'MIEN DONG'!$G$7:$G$15)</f>
        <v>0</v>
      </c>
    </row>
    <row r="51" spans="1:5" s="9" customFormat="1" ht="20.25" customHeight="1" x14ac:dyDescent="0.25">
      <c r="A51" s="41">
        <v>13</v>
      </c>
      <c r="B51" s="36" t="s">
        <v>178</v>
      </c>
      <c r="C51" s="37"/>
      <c r="D51" s="38"/>
      <c r="E51" s="39">
        <f>SUMIF('MIEN DONG'!$D$7:$D$15,'CHI TIET NPP'!B51,'MIEN DONG'!$G$7:$G$15)</f>
        <v>0</v>
      </c>
    </row>
    <row r="52" spans="1:5" s="9" customFormat="1" ht="20.25" customHeight="1" x14ac:dyDescent="0.25">
      <c r="A52" s="41">
        <v>14</v>
      </c>
      <c r="B52" s="36" t="s">
        <v>179</v>
      </c>
      <c r="C52" s="37"/>
      <c r="D52" s="38"/>
      <c r="E52" s="39">
        <f>SUMIF('MIEN DONG'!$D$7:$D$15,'CHI TIET NPP'!B52,'MIEN DONG'!$G$7:$G$15)</f>
        <v>0</v>
      </c>
    </row>
    <row r="53" spans="1:5" s="9" customFormat="1" ht="20.25" customHeight="1" x14ac:dyDescent="0.25">
      <c r="A53" s="41">
        <v>15</v>
      </c>
      <c r="B53" s="36" t="s">
        <v>180</v>
      </c>
      <c r="C53" s="37"/>
      <c r="D53" s="38"/>
      <c r="E53" s="39">
        <f>SUMIF('MIEN DONG'!$D$7:$D$15,'CHI TIET NPP'!B53,'MIEN DONG'!$G$7:$G$15)</f>
        <v>0</v>
      </c>
    </row>
    <row r="54" spans="1:5" s="9" customFormat="1" ht="20.25" customHeight="1" x14ac:dyDescent="0.25">
      <c r="A54" s="30"/>
      <c r="B54" s="40"/>
      <c r="C54" s="32"/>
      <c r="D54" s="33" t="s">
        <v>59</v>
      </c>
      <c r="E54" s="34">
        <f>SUM(E55:E64)</f>
        <v>388517000</v>
      </c>
    </row>
    <row r="55" spans="1:5" s="9" customFormat="1" ht="20.25" customHeight="1" x14ac:dyDescent="0.25">
      <c r="A55" s="41">
        <v>1</v>
      </c>
      <c r="B55" s="36" t="s">
        <v>119</v>
      </c>
      <c r="C55" s="37" t="s">
        <v>140</v>
      </c>
      <c r="D55" s="38" t="s">
        <v>122</v>
      </c>
      <c r="E55" s="39">
        <f>SUMIF('TAY NGUYEN'!$D$7:$D$14,'CHI TIET NPP'!B55,'TAY NGUYEN'!$G$7:$G$14)</f>
        <v>34202000</v>
      </c>
    </row>
    <row r="56" spans="1:5" s="9" customFormat="1" ht="20.25" customHeight="1" x14ac:dyDescent="0.25">
      <c r="A56" s="41">
        <v>2</v>
      </c>
      <c r="B56" s="36" t="s">
        <v>120</v>
      </c>
      <c r="C56" s="37" t="s">
        <v>141</v>
      </c>
      <c r="D56" s="38" t="s">
        <v>137</v>
      </c>
      <c r="E56" s="39">
        <f>SUMIF('TAY NGUYEN'!$D$7:$D$14,'CHI TIET NPP'!B56,'TAY NGUYEN'!$G$7:$G$14)</f>
        <v>0</v>
      </c>
    </row>
    <row r="57" spans="1:5" s="9" customFormat="1" ht="20.25" customHeight="1" x14ac:dyDescent="0.25">
      <c r="A57" s="41">
        <v>3</v>
      </c>
      <c r="B57" s="36" t="s">
        <v>121</v>
      </c>
      <c r="C57" s="37" t="s">
        <v>153</v>
      </c>
      <c r="D57" s="38" t="s">
        <v>154</v>
      </c>
      <c r="E57" s="39">
        <f>SUMIF('TAY NGUYEN'!$D$7:$D$14,'CHI TIET NPP'!B57,'TAY NGUYEN'!$G$7:$G$14)</f>
        <v>21291000</v>
      </c>
    </row>
    <row r="58" spans="1:5" s="9" customFormat="1" ht="20.25" customHeight="1" x14ac:dyDescent="0.25">
      <c r="A58" s="41">
        <v>4</v>
      </c>
      <c r="B58" s="36" t="s">
        <v>147</v>
      </c>
      <c r="C58" s="37" t="s">
        <v>153</v>
      </c>
      <c r="D58" s="38" t="s">
        <v>159</v>
      </c>
      <c r="E58" s="39">
        <f>SUMIF('TAY NGUYEN'!$D$7:$D$14,'CHI TIET NPP'!B58,'TAY NGUYEN'!$G$7:$G$14)</f>
        <v>0</v>
      </c>
    </row>
    <row r="59" spans="1:5" s="9" customFormat="1" ht="20.25" customHeight="1" x14ac:dyDescent="0.25">
      <c r="A59" s="41">
        <v>5</v>
      </c>
      <c r="B59" s="36" t="s">
        <v>148</v>
      </c>
      <c r="C59" s="37" t="s">
        <v>151</v>
      </c>
      <c r="D59" s="38" t="s">
        <v>152</v>
      </c>
      <c r="E59" s="39">
        <f>SUMIF('TAY NGUYEN'!$D$7:$D$14,'CHI TIET NPP'!B59,'TAY NGUYEN'!$G$7:$G$14)</f>
        <v>40997000</v>
      </c>
    </row>
    <row r="60" spans="1:5" s="9" customFormat="1" ht="20.25" customHeight="1" x14ac:dyDescent="0.25">
      <c r="A60" s="41">
        <v>6</v>
      </c>
      <c r="B60" s="36" t="s">
        <v>149</v>
      </c>
      <c r="C60" s="37" t="s">
        <v>141</v>
      </c>
      <c r="D60" s="38" t="s">
        <v>193</v>
      </c>
      <c r="E60" s="39">
        <f>SUMIF('TAY NGUYEN'!$D$7:$D$14,'CHI TIET NPP'!B60,'TAY NGUYEN'!$G$7:$G$14)</f>
        <v>206072000</v>
      </c>
    </row>
    <row r="61" spans="1:5" s="9" customFormat="1" ht="20.25" customHeight="1" x14ac:dyDescent="0.25">
      <c r="A61" s="41">
        <v>7</v>
      </c>
      <c r="B61" s="36" t="s">
        <v>150</v>
      </c>
      <c r="C61" s="37" t="s">
        <v>153</v>
      </c>
      <c r="D61" s="38" t="s">
        <v>206</v>
      </c>
      <c r="E61" s="39">
        <f>SUMIF('TAY NGUYEN'!$D$7:$D$14,'CHI TIET NPP'!B61,'TAY NGUYEN'!$G$7:$G$14)</f>
        <v>85955000</v>
      </c>
    </row>
    <row r="62" spans="1:5" s="9" customFormat="1" ht="20.25" customHeight="1" x14ac:dyDescent="0.25">
      <c r="A62" s="41">
        <v>8</v>
      </c>
      <c r="B62" s="36" t="s">
        <v>174</v>
      </c>
      <c r="C62" s="37"/>
      <c r="D62" s="38"/>
      <c r="E62" s="39">
        <f>SUMIF('TAY NGUYEN'!$D$7:$D$14,'CHI TIET NPP'!B62,'TAY NGUYEN'!$G$7:$G$14)</f>
        <v>0</v>
      </c>
    </row>
    <row r="63" spans="1:5" s="9" customFormat="1" ht="20.25" customHeight="1" x14ac:dyDescent="0.25">
      <c r="A63" s="41">
        <v>9</v>
      </c>
      <c r="B63" s="36" t="s">
        <v>175</v>
      </c>
      <c r="C63" s="37"/>
      <c r="D63" s="38"/>
      <c r="E63" s="39">
        <f>SUMIF('TAY NGUYEN'!$D$7:$D$14,'CHI TIET NPP'!B63,'TAY NGUYEN'!$G$7:$G$14)</f>
        <v>0</v>
      </c>
    </row>
    <row r="64" spans="1:5" s="9" customFormat="1" ht="20.25" customHeight="1" x14ac:dyDescent="0.25">
      <c r="A64" s="41">
        <v>10</v>
      </c>
      <c r="B64" s="36" t="s">
        <v>176</v>
      </c>
      <c r="C64" s="37"/>
      <c r="D64" s="38"/>
      <c r="E64" s="39">
        <f>SUMIF('TAY NGUYEN'!$D$7:$D$14,'CHI TIET NPP'!B64,'TAY NGUYEN'!$G$7:$G$14)</f>
        <v>0</v>
      </c>
    </row>
    <row r="65" spans="1:5" s="9" customFormat="1" ht="20.25" customHeight="1" x14ac:dyDescent="0.25">
      <c r="A65" s="30"/>
      <c r="B65" s="40"/>
      <c r="C65" s="32"/>
      <c r="D65" s="33" t="s">
        <v>127</v>
      </c>
      <c r="E65" s="34">
        <f>SUM(E66:E75)</f>
        <v>207530000</v>
      </c>
    </row>
    <row r="66" spans="1:5" s="9" customFormat="1" ht="20.25" customHeight="1" x14ac:dyDescent="0.25">
      <c r="A66" s="41">
        <v>1</v>
      </c>
      <c r="B66" s="36" t="s">
        <v>126</v>
      </c>
      <c r="C66" s="37" t="s">
        <v>133</v>
      </c>
      <c r="D66" s="38" t="s">
        <v>134</v>
      </c>
      <c r="E66" s="39">
        <f>SUMIF('MIEN TRUNG'!$D$7:$D$13,'CHI TIET NPP'!B66,'MIEN TRUNG'!$G$7:$G$13)</f>
        <v>11100000</v>
      </c>
    </row>
    <row r="67" spans="1:5" s="9" customFormat="1" ht="20.25" customHeight="1" x14ac:dyDescent="0.25">
      <c r="A67" s="41">
        <v>2</v>
      </c>
      <c r="B67" s="36" t="s">
        <v>128</v>
      </c>
      <c r="C67" s="37" t="s">
        <v>168</v>
      </c>
      <c r="D67" s="38" t="s">
        <v>169</v>
      </c>
      <c r="E67" s="39">
        <f>SUMIF('MIEN TRUNG'!$D$7:$D$13,'CHI TIET NPP'!B67,'MIEN TRUNG'!$G$7:$G$13)</f>
        <v>0</v>
      </c>
    </row>
    <row r="68" spans="1:5" s="9" customFormat="1" ht="20.25" customHeight="1" x14ac:dyDescent="0.25">
      <c r="A68" s="41">
        <v>3</v>
      </c>
      <c r="B68" s="36" t="s">
        <v>129</v>
      </c>
      <c r="C68" s="37" t="s">
        <v>171</v>
      </c>
      <c r="D68" s="38" t="s">
        <v>184</v>
      </c>
      <c r="E68" s="39">
        <f>SUMIF('MIEN TRUNG'!$D$7:$D$13,'CHI TIET NPP'!B68,'MIEN TRUNG'!$G$7:$G$13)</f>
        <v>0</v>
      </c>
    </row>
    <row r="69" spans="1:5" s="9" customFormat="1" ht="20.25" customHeight="1" x14ac:dyDescent="0.25">
      <c r="A69" s="41">
        <v>4</v>
      </c>
      <c r="B69" s="36" t="s">
        <v>130</v>
      </c>
      <c r="C69" s="37" t="s">
        <v>136</v>
      </c>
      <c r="D69" s="38" t="s">
        <v>157</v>
      </c>
      <c r="E69" s="39">
        <f>SUMIF('MIEN TRUNG'!$D$7:$D$13,'CHI TIET NPP'!B69,'MIEN TRUNG'!$G$7:$G$13)</f>
        <v>54852000</v>
      </c>
    </row>
    <row r="70" spans="1:5" s="9" customFormat="1" ht="20.25" customHeight="1" x14ac:dyDescent="0.25">
      <c r="A70" s="41">
        <v>5</v>
      </c>
      <c r="B70" s="36" t="s">
        <v>131</v>
      </c>
      <c r="C70" s="37" t="s">
        <v>135</v>
      </c>
      <c r="D70" s="38" t="s">
        <v>196</v>
      </c>
      <c r="E70" s="39">
        <f>SUMIF('MIEN TRUNG'!$D$7:$D$13,'CHI TIET NPP'!B70,'MIEN TRUNG'!$G$7:$G$13)</f>
        <v>0</v>
      </c>
    </row>
    <row r="71" spans="1:5" s="9" customFormat="1" ht="20.25" customHeight="1" x14ac:dyDescent="0.25">
      <c r="A71" s="41">
        <v>6</v>
      </c>
      <c r="B71" s="36" t="s">
        <v>132</v>
      </c>
      <c r="C71" s="37" t="s">
        <v>145</v>
      </c>
      <c r="D71" s="38" t="s">
        <v>146</v>
      </c>
      <c r="E71" s="39">
        <f>SUMIF('MIEN TRUNG'!$D$7:$D$13,'CHI TIET NPP'!B71,'MIEN TRUNG'!$G$7:$G$13)</f>
        <v>0</v>
      </c>
    </row>
    <row r="72" spans="1:5" s="9" customFormat="1" ht="20.25" customHeight="1" x14ac:dyDescent="0.25">
      <c r="A72" s="41">
        <v>7</v>
      </c>
      <c r="B72" s="36" t="s">
        <v>160</v>
      </c>
      <c r="C72" s="37" t="s">
        <v>189</v>
      </c>
      <c r="D72" s="38" t="s">
        <v>190</v>
      </c>
      <c r="E72" s="39">
        <f>SUMIF('MIEN TRUNG'!$D$7:$D$13,'CHI TIET NPP'!B72,'MIEN TRUNG'!$G$7:$G$13)</f>
        <v>28875000</v>
      </c>
    </row>
    <row r="73" spans="1:5" s="9" customFormat="1" ht="20.25" customHeight="1" x14ac:dyDescent="0.25">
      <c r="A73" s="41">
        <v>8</v>
      </c>
      <c r="B73" s="36" t="s">
        <v>161</v>
      </c>
      <c r="C73" s="37" t="s">
        <v>191</v>
      </c>
      <c r="D73" s="38" t="s">
        <v>192</v>
      </c>
      <c r="E73" s="39">
        <f>SUMIF('MIEN TRUNG'!$D$7:$D$13,'CHI TIET NPP'!B73,'MIEN TRUNG'!$G$7:$G$13)</f>
        <v>50552000</v>
      </c>
    </row>
    <row r="74" spans="1:5" s="9" customFormat="1" ht="20.25" customHeight="1" x14ac:dyDescent="0.25">
      <c r="A74" s="41">
        <v>9</v>
      </c>
      <c r="B74" s="36" t="s">
        <v>162</v>
      </c>
      <c r="C74" s="37" t="s">
        <v>203</v>
      </c>
      <c r="D74" s="38" t="s">
        <v>204</v>
      </c>
      <c r="E74" s="39">
        <f>SUMIF('MIEN TRUNG'!$D$7:$D$13,'CHI TIET NPP'!B74,'MIEN TRUNG'!$G$7:$G$13)</f>
        <v>62151000</v>
      </c>
    </row>
    <row r="75" spans="1:5" s="9" customFormat="1" ht="20.25" customHeight="1" x14ac:dyDescent="0.25">
      <c r="A75" s="41">
        <v>10</v>
      </c>
      <c r="B75" s="36" t="s">
        <v>163</v>
      </c>
      <c r="C75" s="37"/>
      <c r="D75" s="38"/>
      <c r="E75" s="39">
        <f>SUMIF('MIEN TRUNG'!$D$7:$D$13,'CHI TIET NPP'!B75,'MIEN TRUNG'!$G$7:$G$13)</f>
        <v>0</v>
      </c>
    </row>
    <row r="76" spans="1:5" ht="24" customHeight="1" x14ac:dyDescent="0.25">
      <c r="A76" s="28"/>
      <c r="B76" s="29"/>
      <c r="C76" s="28"/>
      <c r="D76" s="28"/>
      <c r="E76" s="42">
        <f>E7+E18+E38+E54+E65</f>
        <v>1247432500</v>
      </c>
    </row>
    <row r="77" spans="1:5" ht="20.25" customHeight="1" x14ac:dyDescent="0.25"/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5"/>
  <sheetViews>
    <sheetView zoomScale="115" zoomScaleNormal="115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8" sqref="J8"/>
    </sheetView>
  </sheetViews>
  <sheetFormatPr defaultColWidth="9.140625" defaultRowHeight="15" x14ac:dyDescent="0.25"/>
  <cols>
    <col min="1" max="1" width="4.85546875" style="1" customWidth="1"/>
    <col min="2" max="2" width="10.28515625" style="1" bestFit="1" customWidth="1"/>
    <col min="3" max="3" width="10.140625" style="1" customWidth="1"/>
    <col min="4" max="4" width="7.42578125" style="1" customWidth="1"/>
    <col min="5" max="5" width="8.7109375" style="1" customWidth="1"/>
    <col min="6" max="6" width="17" style="1" customWidth="1"/>
    <col min="7" max="7" width="13.7109375" style="1" customWidth="1"/>
    <col min="8" max="8" width="11.7109375" style="1" customWidth="1"/>
    <col min="9" max="16384" width="9.140625" style="1"/>
  </cols>
  <sheetData>
    <row r="1" spans="1:8" ht="59.25" customHeight="1" x14ac:dyDescent="0.25">
      <c r="A1" s="77"/>
      <c r="B1" s="77"/>
      <c r="C1" s="77"/>
      <c r="D1" s="77"/>
      <c r="E1" s="77"/>
      <c r="F1" s="77"/>
      <c r="G1" s="77"/>
      <c r="H1" s="77"/>
    </row>
    <row r="2" spans="1:8" ht="34.5" customHeight="1" x14ac:dyDescent="0.25">
      <c r="A2" s="66" t="s">
        <v>8</v>
      </c>
      <c r="B2" s="66"/>
      <c r="C2" s="66"/>
      <c r="D2" s="66"/>
      <c r="E2" s="66"/>
      <c r="F2" s="66"/>
      <c r="G2" s="66"/>
      <c r="H2" s="66"/>
    </row>
    <row r="3" spans="1:8" ht="25.5" customHeight="1" x14ac:dyDescent="0.25">
      <c r="A3" s="77" t="s">
        <v>195</v>
      </c>
      <c r="B3" s="77"/>
      <c r="C3" s="77"/>
      <c r="D3" s="77"/>
      <c r="E3" s="77"/>
      <c r="F3" s="77"/>
      <c r="G3" s="77"/>
      <c r="H3" s="77"/>
    </row>
    <row r="4" spans="1:8" ht="24.75" customHeight="1" x14ac:dyDescent="0.25">
      <c r="A4" s="78" t="s">
        <v>0</v>
      </c>
      <c r="B4" s="78" t="s">
        <v>2</v>
      </c>
      <c r="C4" s="78" t="s">
        <v>5</v>
      </c>
      <c r="D4" s="79" t="s">
        <v>124</v>
      </c>
      <c r="E4" s="78" t="s">
        <v>35</v>
      </c>
      <c r="F4" s="78" t="s">
        <v>3</v>
      </c>
      <c r="G4" s="79" t="s">
        <v>4</v>
      </c>
      <c r="H4" s="64" t="s">
        <v>73</v>
      </c>
    </row>
    <row r="5" spans="1:8" ht="27.75" customHeight="1" x14ac:dyDescent="0.25">
      <c r="A5" s="78"/>
      <c r="B5" s="78"/>
      <c r="C5" s="78"/>
      <c r="D5" s="78"/>
      <c r="E5" s="78"/>
      <c r="F5" s="78"/>
      <c r="G5" s="78"/>
      <c r="H5" s="23" t="s">
        <v>74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8">
        <v>1</v>
      </c>
      <c r="B7" s="45" t="s">
        <v>75</v>
      </c>
      <c r="C7" s="19">
        <v>42798</v>
      </c>
      <c r="D7" s="26" t="s">
        <v>87</v>
      </c>
      <c r="E7" s="19" t="str">
        <f>VLOOKUP(D7,'CHI TIET NPP'!$B$8:$D$17,2,0)</f>
        <v>Bình Tân</v>
      </c>
      <c r="F7" s="19" t="str">
        <f>VLOOKUP(D7,'CHI TIET NPP'!$B$8:$D$17,3,0)</f>
        <v>NPP Kim Ngân</v>
      </c>
      <c r="G7" s="20">
        <v>22286000</v>
      </c>
      <c r="H7" s="20">
        <f t="shared" ref="H7" si="0">G7*6%</f>
        <v>1337160</v>
      </c>
    </row>
    <row r="8" spans="1:8" ht="18.75" customHeight="1" x14ac:dyDescent="0.25">
      <c r="A8" s="18">
        <v>2</v>
      </c>
      <c r="B8" s="45" t="s">
        <v>9</v>
      </c>
      <c r="C8" s="19">
        <v>42802</v>
      </c>
      <c r="D8" s="26" t="s">
        <v>88</v>
      </c>
      <c r="E8" s="19" t="str">
        <f>VLOOKUP(D8,'CHI TIET NPP'!$B$8:$D$17,2,0)</f>
        <v>Quận 7</v>
      </c>
      <c r="F8" s="19" t="str">
        <f>VLOOKUP(D8,'CHI TIET NPP'!$B$8:$D$17,3,0)</f>
        <v>NPP Mỹ Cẩm</v>
      </c>
      <c r="G8" s="20">
        <v>32218000</v>
      </c>
      <c r="H8" s="20">
        <f t="shared" ref="H8:H12" si="1">G8*6%</f>
        <v>1933080</v>
      </c>
    </row>
    <row r="9" spans="1:8" ht="18.75" customHeight="1" x14ac:dyDescent="0.25">
      <c r="A9" s="18">
        <v>3</v>
      </c>
      <c r="B9" s="45" t="s">
        <v>10</v>
      </c>
      <c r="C9" s="19">
        <v>42815</v>
      </c>
      <c r="D9" s="26" t="s">
        <v>82</v>
      </c>
      <c r="E9" s="19" t="str">
        <f>VLOOKUP(D9,'CHI TIET NPP'!$B$8:$D$17,2,0)</f>
        <v>Gò Vấp</v>
      </c>
      <c r="F9" s="19" t="str">
        <f>VLOOKUP(D9,'CHI TIET NPP'!$B$8:$D$17,3,0)</f>
        <v xml:space="preserve">NPP Ngọc Hùng </v>
      </c>
      <c r="G9" s="20">
        <v>3381000</v>
      </c>
      <c r="H9" s="20">
        <f t="shared" si="1"/>
        <v>202860</v>
      </c>
    </row>
    <row r="10" spans="1:8" ht="18.75" customHeight="1" x14ac:dyDescent="0.25">
      <c r="A10" s="18">
        <v>4</v>
      </c>
      <c r="B10" s="45" t="s">
        <v>11</v>
      </c>
      <c r="C10" s="19">
        <v>42819</v>
      </c>
      <c r="D10" s="26" t="s">
        <v>82</v>
      </c>
      <c r="E10" s="19" t="str">
        <f>VLOOKUP(D10,'CHI TIET NPP'!$B$8:$D$17,2,0)</f>
        <v>Gò Vấp</v>
      </c>
      <c r="F10" s="19" t="str">
        <f>VLOOKUP(D10,'CHI TIET NPP'!$B$8:$D$17,3,0)</f>
        <v xml:space="preserve">NPP Ngọc Hùng </v>
      </c>
      <c r="G10" s="20">
        <v>20809000</v>
      </c>
      <c r="H10" s="20">
        <f t="shared" si="1"/>
        <v>1248540</v>
      </c>
    </row>
    <row r="11" spans="1:8" ht="18.75" customHeight="1" x14ac:dyDescent="0.25">
      <c r="A11" s="18">
        <v>5</v>
      </c>
      <c r="B11" s="45" t="s">
        <v>12</v>
      </c>
      <c r="C11" s="19">
        <v>42819</v>
      </c>
      <c r="D11" s="26" t="s">
        <v>164</v>
      </c>
      <c r="E11" s="19" t="str">
        <f>VLOOKUP(D11,'CHI TIET NPP'!$B$8:$D$17,2,0)</f>
        <v>Quận 9</v>
      </c>
      <c r="F11" s="19" t="str">
        <f>VLOOKUP(D11,'CHI TIET NPP'!$B$8:$D$17,3,0)</f>
        <v>NPP Bảo Toàn</v>
      </c>
      <c r="G11" s="20">
        <v>13992000</v>
      </c>
      <c r="H11" s="20">
        <f t="shared" si="1"/>
        <v>839520</v>
      </c>
    </row>
    <row r="12" spans="1:8" ht="18.75" customHeight="1" x14ac:dyDescent="0.25">
      <c r="A12" s="18">
        <v>6</v>
      </c>
      <c r="B12" s="45" t="s">
        <v>13</v>
      </c>
      <c r="C12" s="19">
        <v>42823</v>
      </c>
      <c r="D12" s="26" t="s">
        <v>82</v>
      </c>
      <c r="E12" s="19" t="str">
        <f>VLOOKUP(D12,'CHI TIET NPP'!$B$8:$D$17,2,0)</f>
        <v>Gò Vấp</v>
      </c>
      <c r="F12" s="19" t="str">
        <f>VLOOKUP(D12,'CHI TIET NPP'!$B$8:$D$17,3,0)</f>
        <v xml:space="preserve">NPP Ngọc Hùng </v>
      </c>
      <c r="G12" s="20">
        <v>33286000</v>
      </c>
      <c r="H12" s="20">
        <f t="shared" si="1"/>
        <v>1997160</v>
      </c>
    </row>
    <row r="13" spans="1:8" ht="18.75" customHeight="1" x14ac:dyDescent="0.25">
      <c r="A13" s="18">
        <v>7</v>
      </c>
      <c r="B13" s="45" t="s">
        <v>14</v>
      </c>
      <c r="C13" s="19">
        <v>42825</v>
      </c>
      <c r="D13" s="26" t="s">
        <v>165</v>
      </c>
      <c r="E13" s="19" t="str">
        <f>VLOOKUP(D13,'CHI TIET NPP'!$B$8:$D$17,2,0)</f>
        <v>Gò Vấp</v>
      </c>
      <c r="F13" s="19" t="str">
        <f>VLOOKUP(D13,'CHI TIET NPP'!$B$8:$D$17,3,0)</f>
        <v>Cty Đông Phương</v>
      </c>
      <c r="G13" s="20">
        <v>7996500</v>
      </c>
      <c r="H13" s="20">
        <f>G13*6%</f>
        <v>479790</v>
      </c>
    </row>
    <row r="14" spans="1:8" ht="27" customHeight="1" x14ac:dyDescent="0.25">
      <c r="A14" s="5"/>
      <c r="B14" s="5"/>
      <c r="C14" s="6"/>
      <c r="D14" s="5"/>
      <c r="E14" s="6"/>
      <c r="F14" s="6"/>
      <c r="G14" s="7">
        <f t="shared" ref="G14:H14" si="2">SUM(G7:G13)</f>
        <v>133968500</v>
      </c>
      <c r="H14" s="7">
        <f t="shared" si="2"/>
        <v>8038110</v>
      </c>
    </row>
    <row r="16" spans="1:8" x14ac:dyDescent="0.25">
      <c r="G16" s="50"/>
    </row>
    <row r="18" spans="6:6" x14ac:dyDescent="0.25">
      <c r="F18" s="44"/>
    </row>
    <row r="19" spans="6:6" x14ac:dyDescent="0.25">
      <c r="F19" s="50"/>
    </row>
    <row r="20" spans="6:6" x14ac:dyDescent="0.25">
      <c r="F20" s="50"/>
    </row>
    <row r="21" spans="6:6" x14ac:dyDescent="0.25">
      <c r="F21" s="44"/>
    </row>
    <row r="22" spans="6:6" x14ac:dyDescent="0.25">
      <c r="F22" s="50"/>
    </row>
    <row r="23" spans="6:6" x14ac:dyDescent="0.25">
      <c r="F23" s="50"/>
    </row>
    <row r="25" spans="6:6" x14ac:dyDescent="0.25">
      <c r="F25" s="50"/>
    </row>
  </sheetData>
  <autoFilter ref="A6:H14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sqref="A1:H1"/>
    </sheetView>
  </sheetViews>
  <sheetFormatPr defaultColWidth="9.140625" defaultRowHeight="15" x14ac:dyDescent="0.25"/>
  <cols>
    <col min="1" max="1" width="5.85546875" style="1" customWidth="1"/>
    <col min="2" max="2" width="9.5703125" style="1" customWidth="1"/>
    <col min="3" max="3" width="10.140625" style="1" customWidth="1"/>
    <col min="4" max="4" width="6.7109375" style="16" customWidth="1"/>
    <col min="5" max="5" width="12.28515625" style="1" customWidth="1"/>
    <col min="6" max="6" width="17.7109375" style="1" bestFit="1" customWidth="1"/>
    <col min="7" max="7" width="15.5703125" style="1" customWidth="1"/>
    <col min="8" max="8" width="13.42578125" style="1" customWidth="1"/>
    <col min="9" max="16384" width="9.140625" style="1"/>
  </cols>
  <sheetData>
    <row r="1" spans="1:8" ht="55.5" customHeight="1" x14ac:dyDescent="0.25">
      <c r="A1" s="77"/>
      <c r="B1" s="77"/>
      <c r="C1" s="77"/>
      <c r="D1" s="77"/>
      <c r="E1" s="77"/>
      <c r="F1" s="77"/>
      <c r="G1" s="77"/>
      <c r="H1" s="77"/>
    </row>
    <row r="2" spans="1:8" ht="35.25" customHeight="1" x14ac:dyDescent="0.25">
      <c r="A2" s="66" t="s">
        <v>7</v>
      </c>
      <c r="B2" s="66"/>
      <c r="C2" s="66"/>
      <c r="D2" s="66"/>
      <c r="E2" s="66"/>
      <c r="F2" s="66"/>
      <c r="G2" s="66"/>
      <c r="H2" s="66"/>
    </row>
    <row r="3" spans="1:8" ht="28.5" customHeight="1" x14ac:dyDescent="0.25">
      <c r="A3" s="77" t="s">
        <v>195</v>
      </c>
      <c r="B3" s="77"/>
      <c r="C3" s="77"/>
      <c r="D3" s="77"/>
      <c r="E3" s="77"/>
      <c r="F3" s="77"/>
      <c r="G3" s="77"/>
      <c r="H3" s="77"/>
    </row>
    <row r="4" spans="1:8" ht="24.75" customHeight="1" x14ac:dyDescent="0.25">
      <c r="A4" s="78" t="s">
        <v>0</v>
      </c>
      <c r="B4" s="78" t="s">
        <v>2</v>
      </c>
      <c r="C4" s="78" t="s">
        <v>5</v>
      </c>
      <c r="D4" s="79" t="s">
        <v>124</v>
      </c>
      <c r="E4" s="78" t="s">
        <v>35</v>
      </c>
      <c r="F4" s="78" t="s">
        <v>3</v>
      </c>
      <c r="G4" s="79" t="s">
        <v>4</v>
      </c>
      <c r="H4" s="64" t="s">
        <v>73</v>
      </c>
    </row>
    <row r="5" spans="1:8" ht="24.75" customHeight="1" x14ac:dyDescent="0.25">
      <c r="A5" s="78"/>
      <c r="B5" s="78"/>
      <c r="C5" s="78"/>
      <c r="D5" s="78"/>
      <c r="E5" s="78"/>
      <c r="F5" s="78"/>
      <c r="G5" s="78"/>
      <c r="H5" s="23" t="s">
        <v>74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2">
        <v>1</v>
      </c>
      <c r="B7" s="46" t="s">
        <v>15</v>
      </c>
      <c r="C7" s="19">
        <v>42795</v>
      </c>
      <c r="D7" s="25" t="s">
        <v>96</v>
      </c>
      <c r="E7" s="19" t="str">
        <f>VLOOKUP(D7,'CHI TIET NPP'!$B$19:$D$37,2,0)</f>
        <v>Cà Mau</v>
      </c>
      <c r="F7" s="19" t="str">
        <f>VLOOKUP(D7,'CHI TIET NPP'!$B$19:$D$37,3,0)</f>
        <v>NPP Thịnh Phát</v>
      </c>
      <c r="G7" s="20">
        <v>32668000</v>
      </c>
      <c r="H7" s="20">
        <f>G7*6%</f>
        <v>1960080</v>
      </c>
    </row>
    <row r="8" spans="1:8" ht="23.25" customHeight="1" x14ac:dyDescent="0.25">
      <c r="A8" s="2">
        <v>2</v>
      </c>
      <c r="B8" s="46" t="s">
        <v>16</v>
      </c>
      <c r="C8" s="19">
        <v>42797</v>
      </c>
      <c r="D8" s="25" t="s">
        <v>90</v>
      </c>
      <c r="E8" s="19" t="str">
        <f>VLOOKUP(D8,'CHI TIET NPP'!$B$19:$D$37,2,0)</f>
        <v>Cần Thơ 1</v>
      </c>
      <c r="F8" s="19" t="str">
        <f>VLOOKUP(D8,'CHI TIET NPP'!$B$19:$D$37,3,0)</f>
        <v>NPP Thiên Đăng</v>
      </c>
      <c r="G8" s="20">
        <v>23895000</v>
      </c>
      <c r="H8" s="20">
        <f t="shared" ref="H8:H17" si="0">G8*6%</f>
        <v>1433700</v>
      </c>
    </row>
    <row r="9" spans="1:8" ht="23.25" customHeight="1" x14ac:dyDescent="0.25">
      <c r="A9" s="2">
        <v>3</v>
      </c>
      <c r="B9" s="46" t="s">
        <v>17</v>
      </c>
      <c r="C9" s="19">
        <v>42801</v>
      </c>
      <c r="D9" s="25" t="s">
        <v>89</v>
      </c>
      <c r="E9" s="19" t="str">
        <f>VLOOKUP(D9,'CHI TIET NPP'!$B$19:$D$37,2,0)</f>
        <v>Long An</v>
      </c>
      <c r="F9" s="19" t="str">
        <f>VLOOKUP(D9,'CHI TIET NPP'!$B$19:$D$37,3,0)</f>
        <v>NPP Tài Lộc</v>
      </c>
      <c r="G9" s="20">
        <v>27315000</v>
      </c>
      <c r="H9" s="20">
        <f>G9*6%</f>
        <v>1638900</v>
      </c>
    </row>
    <row r="10" spans="1:8" ht="23.25" customHeight="1" x14ac:dyDescent="0.25">
      <c r="A10" s="2">
        <v>4</v>
      </c>
      <c r="B10" s="46" t="s">
        <v>18</v>
      </c>
      <c r="C10" s="19">
        <v>42808</v>
      </c>
      <c r="D10" s="25" t="s">
        <v>93</v>
      </c>
      <c r="E10" s="19" t="str">
        <f>VLOOKUP(D10,'CHI TIET NPP'!$B$19:$D$37,2,0)</f>
        <v>Long Xuyên</v>
      </c>
      <c r="F10" s="19" t="str">
        <f>VLOOKUP(D10,'CHI TIET NPP'!$B$19:$D$37,3,0)</f>
        <v>NPP Kim Lê</v>
      </c>
      <c r="G10" s="20">
        <v>14205000</v>
      </c>
      <c r="H10" s="20">
        <f>G10*7%</f>
        <v>994350.00000000012</v>
      </c>
    </row>
    <row r="11" spans="1:8" ht="23.25" customHeight="1" x14ac:dyDescent="0.25">
      <c r="A11" s="2">
        <v>5</v>
      </c>
      <c r="B11" s="46" t="s">
        <v>19</v>
      </c>
      <c r="C11" s="19">
        <v>42810</v>
      </c>
      <c r="D11" s="25" t="s">
        <v>89</v>
      </c>
      <c r="E11" s="19" t="str">
        <f>VLOOKUP(D11,'CHI TIET NPP'!$B$19:$D$37,2,0)</f>
        <v>Long An</v>
      </c>
      <c r="F11" s="19" t="str">
        <f>VLOOKUP(D11,'CHI TIET NPP'!$B$19:$D$37,3,0)</f>
        <v>NPP Tài Lộc</v>
      </c>
      <c r="G11" s="20">
        <v>21069000</v>
      </c>
      <c r="H11" s="20">
        <f t="shared" si="0"/>
        <v>1264140</v>
      </c>
    </row>
    <row r="12" spans="1:8" ht="23.25" customHeight="1" x14ac:dyDescent="0.25">
      <c r="A12" s="2">
        <v>6</v>
      </c>
      <c r="B12" s="46" t="s">
        <v>20</v>
      </c>
      <c r="C12" s="19">
        <v>42810</v>
      </c>
      <c r="D12" s="25" t="s">
        <v>96</v>
      </c>
      <c r="E12" s="19" t="str">
        <f>VLOOKUP(D12,'CHI TIET NPP'!$B$19:$D$37,2,0)</f>
        <v>Cà Mau</v>
      </c>
      <c r="F12" s="19" t="str">
        <f>VLOOKUP(D12,'CHI TIET NPP'!$B$19:$D$37,3,0)</f>
        <v>NPP Thịnh Phát</v>
      </c>
      <c r="G12" s="20">
        <v>32532000</v>
      </c>
      <c r="H12" s="20">
        <f t="shared" si="0"/>
        <v>1951920</v>
      </c>
    </row>
    <row r="13" spans="1:8" ht="23.25" customHeight="1" x14ac:dyDescent="0.25">
      <c r="A13" s="2">
        <v>7</v>
      </c>
      <c r="B13" s="46" t="s">
        <v>21</v>
      </c>
      <c r="C13" s="19">
        <v>42811</v>
      </c>
      <c r="D13" s="25" t="s">
        <v>97</v>
      </c>
      <c r="E13" s="19" t="str">
        <f>VLOOKUP(D13,'CHI TIET NPP'!$B$19:$D$37,2,0)</f>
        <v>Sóc Trăng</v>
      </c>
      <c r="F13" s="19" t="str">
        <f>VLOOKUP(D13,'CHI TIET NPP'!$B$19:$D$37,3,0)</f>
        <v>Trương Kim Loan</v>
      </c>
      <c r="G13" s="20">
        <v>32668000</v>
      </c>
      <c r="H13" s="20">
        <f t="shared" si="0"/>
        <v>1960080</v>
      </c>
    </row>
    <row r="14" spans="1:8" ht="23.25" customHeight="1" x14ac:dyDescent="0.25">
      <c r="A14" s="2">
        <v>8</v>
      </c>
      <c r="B14" s="46" t="s">
        <v>22</v>
      </c>
      <c r="C14" s="19">
        <v>42811</v>
      </c>
      <c r="D14" s="25" t="s">
        <v>98</v>
      </c>
      <c r="E14" s="19" t="str">
        <f>VLOOKUP(D14,'CHI TIET NPP'!$B$19:$D$37,2,0)</f>
        <v>Bạc Liêu</v>
      </c>
      <c r="F14" s="19" t="str">
        <f>VLOOKUP(D14,'CHI TIET NPP'!$B$19:$D$37,3,0)</f>
        <v>NPP Tâm Tình Việt</v>
      </c>
      <c r="G14" s="20">
        <v>32668000</v>
      </c>
      <c r="H14" s="20">
        <f t="shared" si="0"/>
        <v>1960080</v>
      </c>
    </row>
    <row r="15" spans="1:8" ht="23.25" customHeight="1" x14ac:dyDescent="0.25">
      <c r="A15" s="2">
        <v>12</v>
      </c>
      <c r="B15" s="46" t="s">
        <v>23</v>
      </c>
      <c r="C15" s="19">
        <v>42816</v>
      </c>
      <c r="D15" s="25" t="s">
        <v>97</v>
      </c>
      <c r="E15" s="19" t="str">
        <f>VLOOKUP(D15,'CHI TIET NPP'!$B$19:$D$37,2,0)</f>
        <v>Sóc Trăng</v>
      </c>
      <c r="F15" s="19" t="str">
        <f>VLOOKUP(D15,'CHI TIET NPP'!$B$19:$D$37,3,0)</f>
        <v>Trương Kim Loan</v>
      </c>
      <c r="G15" s="20">
        <v>23817000</v>
      </c>
      <c r="H15" s="20">
        <f t="shared" si="0"/>
        <v>1429020</v>
      </c>
    </row>
    <row r="16" spans="1:8" ht="23.25" customHeight="1" x14ac:dyDescent="0.25">
      <c r="A16" s="2">
        <v>13</v>
      </c>
      <c r="B16" s="46" t="s">
        <v>24</v>
      </c>
      <c r="C16" s="19">
        <v>42817</v>
      </c>
      <c r="D16" s="25" t="s">
        <v>93</v>
      </c>
      <c r="E16" s="19" t="str">
        <f>VLOOKUP(D16,'CHI TIET NPP'!$B$19:$D$37,2,0)</f>
        <v>Long Xuyên</v>
      </c>
      <c r="F16" s="19" t="str">
        <f>VLOOKUP(D16,'CHI TIET NPP'!$B$19:$D$37,3,0)</f>
        <v>NPP Kim Lê</v>
      </c>
      <c r="G16" s="20">
        <v>13225000</v>
      </c>
      <c r="H16" s="20">
        <f>G16*7%</f>
        <v>925750.00000000012</v>
      </c>
    </row>
    <row r="17" spans="1:8" ht="23.25" customHeight="1" x14ac:dyDescent="0.25">
      <c r="A17" s="2">
        <v>14</v>
      </c>
      <c r="B17" s="46" t="s">
        <v>25</v>
      </c>
      <c r="C17" s="19">
        <v>42818</v>
      </c>
      <c r="D17" s="25" t="s">
        <v>89</v>
      </c>
      <c r="E17" s="19" t="str">
        <f>VLOOKUP(D17,'CHI TIET NPP'!$B$19:$D$37,2,0)</f>
        <v>Long An</v>
      </c>
      <c r="F17" s="19" t="str">
        <f>VLOOKUP(D17,'CHI TIET NPP'!$B$19:$D$37,3,0)</f>
        <v>NPP Tài Lộc</v>
      </c>
      <c r="G17" s="20">
        <v>14859000</v>
      </c>
      <c r="H17" s="20">
        <f t="shared" si="0"/>
        <v>891540</v>
      </c>
    </row>
    <row r="18" spans="1:8" ht="22.5" customHeight="1" x14ac:dyDescent="0.25">
      <c r="A18" s="5"/>
      <c r="B18" s="5"/>
      <c r="C18" s="6"/>
      <c r="D18" s="27"/>
      <c r="E18" s="6"/>
      <c r="F18" s="6"/>
      <c r="G18" s="7">
        <f t="shared" ref="G18:H18" si="1">SUM(G7:G17)</f>
        <v>268921000</v>
      </c>
      <c r="H18" s="7">
        <f t="shared" si="1"/>
        <v>16409560</v>
      </c>
    </row>
    <row r="19" spans="1:8" x14ac:dyDescent="0.25">
      <c r="G19" s="4"/>
      <c r="H19" s="3"/>
    </row>
    <row r="20" spans="1:8" x14ac:dyDescent="0.25">
      <c r="H20" s="50"/>
    </row>
    <row r="21" spans="1:8" x14ac:dyDescent="0.25">
      <c r="H21" s="50"/>
    </row>
  </sheetData>
  <autoFilter ref="A6:H18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72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135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J13" sqref="J13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11.28515625" style="1" customWidth="1"/>
    <col min="4" max="4" width="8" style="15" customWidth="1"/>
    <col min="5" max="5" width="12.28515625" style="1" customWidth="1"/>
    <col min="6" max="6" width="19.7109375" style="1" customWidth="1"/>
    <col min="7" max="7" width="15.5703125" style="1" customWidth="1"/>
    <col min="8" max="8" width="13.85546875" style="1" customWidth="1"/>
    <col min="9" max="16384" width="9.140625" style="1"/>
  </cols>
  <sheetData>
    <row r="1" spans="1:8" ht="66" customHeight="1" x14ac:dyDescent="0.25">
      <c r="A1" s="77"/>
      <c r="B1" s="77"/>
      <c r="C1" s="77"/>
      <c r="D1" s="77"/>
      <c r="E1" s="77"/>
      <c r="F1" s="77"/>
      <c r="G1" s="77"/>
      <c r="H1" s="77"/>
    </row>
    <row r="2" spans="1:8" ht="39.75" customHeight="1" x14ac:dyDescent="0.25">
      <c r="A2" s="66" t="s">
        <v>6</v>
      </c>
      <c r="B2" s="66"/>
      <c r="C2" s="66"/>
      <c r="D2" s="66"/>
      <c r="E2" s="66"/>
      <c r="F2" s="66"/>
      <c r="G2" s="66"/>
      <c r="H2" s="66"/>
    </row>
    <row r="3" spans="1:8" ht="24" customHeight="1" x14ac:dyDescent="0.25">
      <c r="A3" s="77" t="s">
        <v>195</v>
      </c>
      <c r="B3" s="77"/>
      <c r="C3" s="77"/>
      <c r="D3" s="77"/>
      <c r="E3" s="77"/>
      <c r="F3" s="77"/>
      <c r="G3" s="77"/>
      <c r="H3" s="77"/>
    </row>
    <row r="4" spans="1:8" ht="24.75" customHeight="1" x14ac:dyDescent="0.25">
      <c r="A4" s="78" t="s">
        <v>0</v>
      </c>
      <c r="B4" s="78" t="s">
        <v>2</v>
      </c>
      <c r="C4" s="78" t="s">
        <v>5</v>
      </c>
      <c r="D4" s="79" t="s">
        <v>124</v>
      </c>
      <c r="E4" s="78" t="s">
        <v>35</v>
      </c>
      <c r="F4" s="78" t="s">
        <v>3</v>
      </c>
      <c r="G4" s="79" t="s">
        <v>4</v>
      </c>
      <c r="H4" s="64" t="s">
        <v>73</v>
      </c>
    </row>
    <row r="5" spans="1:8" ht="24.75" customHeight="1" x14ac:dyDescent="0.25">
      <c r="A5" s="78"/>
      <c r="B5" s="78"/>
      <c r="C5" s="78"/>
      <c r="D5" s="78"/>
      <c r="E5" s="78"/>
      <c r="F5" s="78"/>
      <c r="G5" s="78"/>
      <c r="H5" s="23" t="s">
        <v>74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8">
        <v>1</v>
      </c>
      <c r="B7" s="45" t="s">
        <v>26</v>
      </c>
      <c r="C7" s="54">
        <v>42803</v>
      </c>
      <c r="D7" s="55" t="s">
        <v>105</v>
      </c>
      <c r="E7" s="19" t="str">
        <f>VLOOKUP(D7,'CHI TIET NPP'!$B$39:$D$53,2,0)</f>
        <v>Đồng Nai 1</v>
      </c>
      <c r="F7" s="19" t="str">
        <f>VLOOKUP(D7,'CHI TIET NPP'!$B$39:$D$53,3,0)</f>
        <v>NPP Quang Phúc</v>
      </c>
      <c r="G7" s="56">
        <v>37540000</v>
      </c>
      <c r="H7" s="56">
        <f>G7*6%</f>
        <v>2252400</v>
      </c>
    </row>
    <row r="8" spans="1:8" ht="18.75" customHeight="1" x14ac:dyDescent="0.25">
      <c r="A8" s="18">
        <v>2</v>
      </c>
      <c r="B8" s="45" t="s">
        <v>27</v>
      </c>
      <c r="C8" s="54">
        <v>42805</v>
      </c>
      <c r="D8" s="55" t="s">
        <v>109</v>
      </c>
      <c r="E8" s="19" t="str">
        <f>VLOOKUP(D8,'CHI TIET NPP'!$B$39:$D$53,2,0)</f>
        <v>Bình Phước 2</v>
      </c>
      <c r="F8" s="19" t="str">
        <f>VLOOKUP(D8,'CHI TIET NPP'!$B$39:$D$53,3,0)</f>
        <v>NPP Phạm Văn Hưng</v>
      </c>
      <c r="G8" s="56">
        <v>24650000</v>
      </c>
      <c r="H8" s="56">
        <f t="shared" ref="H8:H15" si="0">G8*6%</f>
        <v>1479000</v>
      </c>
    </row>
    <row r="9" spans="1:8" ht="18.75" customHeight="1" x14ac:dyDescent="0.25">
      <c r="A9" s="18">
        <v>3</v>
      </c>
      <c r="B9" s="45" t="s">
        <v>28</v>
      </c>
      <c r="C9" s="54">
        <v>42812</v>
      </c>
      <c r="D9" s="55" t="s">
        <v>108</v>
      </c>
      <c r="E9" s="19" t="str">
        <f>VLOOKUP(D9,'CHI TIET NPP'!$B$39:$D$53,2,0)</f>
        <v>Bình Phước 1</v>
      </c>
      <c r="F9" s="19" t="str">
        <f>VLOOKUP(D9,'CHI TIET NPP'!$B$39:$D$53,3,0)</f>
        <v>NPP Hữu Trung</v>
      </c>
      <c r="G9" s="56">
        <v>22097000</v>
      </c>
      <c r="H9" s="56">
        <f t="shared" si="0"/>
        <v>1325820</v>
      </c>
    </row>
    <row r="10" spans="1:8" ht="18.75" customHeight="1" x14ac:dyDescent="0.25">
      <c r="A10" s="18">
        <v>4</v>
      </c>
      <c r="B10" s="45" t="s">
        <v>29</v>
      </c>
      <c r="C10" s="19">
        <v>42819</v>
      </c>
      <c r="D10" s="26" t="s">
        <v>105</v>
      </c>
      <c r="E10" s="19" t="str">
        <f>VLOOKUP(D10,'CHI TIET NPP'!$B$39:$D$53,2,0)</f>
        <v>Đồng Nai 1</v>
      </c>
      <c r="F10" s="19" t="str">
        <f>VLOOKUP(D10,'CHI TIET NPP'!$B$39:$D$53,3,0)</f>
        <v>NPP Quang Phúc</v>
      </c>
      <c r="G10" s="56">
        <v>32597000</v>
      </c>
      <c r="H10" s="56">
        <f t="shared" si="0"/>
        <v>1955820</v>
      </c>
    </row>
    <row r="11" spans="1:8" ht="18.75" customHeight="1" x14ac:dyDescent="0.25">
      <c r="A11" s="18">
        <v>5</v>
      </c>
      <c r="B11" s="45" t="s">
        <v>30</v>
      </c>
      <c r="C11" s="19">
        <v>42819</v>
      </c>
      <c r="D11" s="26" t="s">
        <v>107</v>
      </c>
      <c r="E11" s="19" t="str">
        <f>VLOOKUP(D11,'CHI TIET NPP'!$B$39:$D$53,2,0)</f>
        <v>Đồng Nai 3</v>
      </c>
      <c r="F11" s="19" t="str">
        <f>VLOOKUP(D11,'CHI TIET NPP'!$B$39:$D$53,3,0)</f>
        <v>NPP Hưng Phát</v>
      </c>
      <c r="G11" s="56">
        <v>46201000</v>
      </c>
      <c r="H11" s="56">
        <f t="shared" ref="H11" si="1">G11*6%</f>
        <v>2772060</v>
      </c>
    </row>
    <row r="12" spans="1:8" ht="18.75" customHeight="1" x14ac:dyDescent="0.25">
      <c r="A12" s="18">
        <v>6</v>
      </c>
      <c r="B12" s="45" t="s">
        <v>31</v>
      </c>
      <c r="C12" s="19">
        <v>42819</v>
      </c>
      <c r="D12" s="26" t="s">
        <v>110</v>
      </c>
      <c r="E12" s="19" t="str">
        <f>VLOOKUP(D12,'CHI TIET NPP'!$B$39:$D$53,2,0)</f>
        <v>Bình Dương 1</v>
      </c>
      <c r="F12" s="19" t="str">
        <f>VLOOKUP(D12,'CHI TIET NPP'!$B$39:$D$53,3,0)</f>
        <v>NPP Ánh Như</v>
      </c>
      <c r="G12" s="56">
        <v>25743000</v>
      </c>
      <c r="H12" s="56">
        <f t="shared" si="0"/>
        <v>1544580</v>
      </c>
    </row>
    <row r="13" spans="1:8" ht="18.75" customHeight="1" x14ac:dyDescent="0.25">
      <c r="A13" s="18">
        <v>7</v>
      </c>
      <c r="B13" s="45" t="s">
        <v>32</v>
      </c>
      <c r="C13" s="19">
        <v>42822</v>
      </c>
      <c r="D13" s="26" t="s">
        <v>114</v>
      </c>
      <c r="E13" s="19" t="str">
        <f>VLOOKUP(D13,'CHI TIET NPP'!$B$39:$D$53,2,0)</f>
        <v>Vũng Tàu</v>
      </c>
      <c r="F13" s="19" t="str">
        <f>VLOOKUP(D13,'CHI TIET NPP'!$B$39:$D$53,3,0)</f>
        <v>NPP Thu Hiền</v>
      </c>
      <c r="G13" s="56">
        <v>33596000</v>
      </c>
      <c r="H13" s="56">
        <f t="shared" si="0"/>
        <v>2015760</v>
      </c>
    </row>
    <row r="14" spans="1:8" ht="18.75" customHeight="1" x14ac:dyDescent="0.25">
      <c r="A14" s="18">
        <v>8</v>
      </c>
      <c r="B14" s="61" t="s">
        <v>33</v>
      </c>
      <c r="C14" s="8">
        <v>42822</v>
      </c>
      <c r="D14" s="62" t="s">
        <v>113</v>
      </c>
      <c r="E14" s="8" t="str">
        <f>VLOOKUP(D14,'CHI TIET NPP'!$B$39:$D$53,2,0)</f>
        <v>Bà Rịa</v>
      </c>
      <c r="F14" s="8" t="str">
        <f>VLOOKUP(D14,'CHI TIET NPP'!$B$39:$D$53,3,0)</f>
        <v>NPP Minh Nguyệt</v>
      </c>
      <c r="G14" s="7"/>
      <c r="H14" s="7">
        <f t="shared" si="0"/>
        <v>0</v>
      </c>
    </row>
    <row r="15" spans="1:8" ht="18.75" customHeight="1" x14ac:dyDescent="0.25">
      <c r="A15" s="18">
        <v>9</v>
      </c>
      <c r="B15" s="45" t="s">
        <v>34</v>
      </c>
      <c r="C15" s="19">
        <v>42824</v>
      </c>
      <c r="D15" s="26" t="s">
        <v>109</v>
      </c>
      <c r="E15" s="19" t="str">
        <f>VLOOKUP(D15,'CHI TIET NPP'!$B$39:$D$53,2,0)</f>
        <v>Bình Phước 2</v>
      </c>
      <c r="F15" s="19" t="str">
        <f>VLOOKUP(D15,'CHI TIET NPP'!$B$39:$D$53,3,0)</f>
        <v>NPP Phạm Văn Hưng</v>
      </c>
      <c r="G15" s="56">
        <v>26072000</v>
      </c>
      <c r="H15" s="56">
        <f t="shared" si="0"/>
        <v>1564320</v>
      </c>
    </row>
    <row r="16" spans="1:8" ht="24.75" customHeight="1" x14ac:dyDescent="0.25">
      <c r="A16" s="5"/>
      <c r="B16" s="5"/>
      <c r="C16" s="6"/>
      <c r="D16" s="5"/>
      <c r="E16" s="6"/>
      <c r="F16" s="6"/>
      <c r="G16" s="7">
        <f t="shared" ref="G16:H16" si="2">SUM(G7:G15)</f>
        <v>248496000</v>
      </c>
      <c r="H16" s="7">
        <f t="shared" si="2"/>
        <v>14909760</v>
      </c>
    </row>
    <row r="17" spans="7:8" ht="18" customHeight="1" x14ac:dyDescent="0.25">
      <c r="G17" s="3"/>
      <c r="H17" s="3"/>
    </row>
    <row r="18" spans="7:8" ht="18" customHeight="1" x14ac:dyDescent="0.25">
      <c r="G18" s="3"/>
      <c r="H18" s="3"/>
    </row>
    <row r="19" spans="7:8" ht="18" customHeight="1" x14ac:dyDescent="0.25">
      <c r="G19" s="3"/>
      <c r="H19" s="3"/>
    </row>
    <row r="20" spans="7:8" ht="18" customHeight="1" x14ac:dyDescent="0.25">
      <c r="G20" s="3"/>
      <c r="H20" s="3"/>
    </row>
    <row r="21" spans="7:8" ht="18" customHeight="1" x14ac:dyDescent="0.25">
      <c r="G21" s="3"/>
      <c r="H21" s="3"/>
    </row>
    <row r="22" spans="7:8" ht="18" customHeight="1" x14ac:dyDescent="0.25">
      <c r="G22" s="3"/>
      <c r="H22" s="3"/>
    </row>
    <row r="23" spans="7:8" ht="18" customHeight="1" x14ac:dyDescent="0.25">
      <c r="G23" s="3"/>
      <c r="H23" s="3"/>
    </row>
    <row r="24" spans="7:8" ht="18" customHeight="1" x14ac:dyDescent="0.25">
      <c r="G24" s="3"/>
      <c r="H24" s="3"/>
    </row>
    <row r="25" spans="7:8" ht="18" customHeight="1" x14ac:dyDescent="0.25">
      <c r="G25" s="3"/>
      <c r="H25" s="3"/>
    </row>
    <row r="26" spans="7:8" ht="18" customHeight="1" x14ac:dyDescent="0.25">
      <c r="G26" s="3"/>
      <c r="H26" s="3"/>
    </row>
    <row r="27" spans="7:8" ht="18" customHeight="1" x14ac:dyDescent="0.25">
      <c r="G27" s="3"/>
      <c r="H27" s="3"/>
    </row>
    <row r="28" spans="7:8" x14ac:dyDescent="0.25">
      <c r="G28" s="3"/>
      <c r="H28" s="3"/>
    </row>
    <row r="29" spans="7:8" x14ac:dyDescent="0.25">
      <c r="G29" s="3"/>
      <c r="H29" s="3"/>
    </row>
    <row r="30" spans="7:8" x14ac:dyDescent="0.25">
      <c r="G30" s="3"/>
      <c r="H30" s="3"/>
    </row>
    <row r="31" spans="7:8" x14ac:dyDescent="0.25">
      <c r="G31" s="3"/>
      <c r="H31" s="3"/>
    </row>
    <row r="32" spans="7:8" x14ac:dyDescent="0.25">
      <c r="G32" s="3"/>
      <c r="H32" s="3"/>
    </row>
    <row r="33" spans="7:8" x14ac:dyDescent="0.25">
      <c r="G33" s="3"/>
      <c r="H33" s="3"/>
    </row>
    <row r="34" spans="7:8" x14ac:dyDescent="0.25">
      <c r="G34" s="3"/>
      <c r="H34" s="3"/>
    </row>
    <row r="35" spans="7:8" x14ac:dyDescent="0.25">
      <c r="G35" s="3"/>
      <c r="H35" s="3"/>
    </row>
    <row r="36" spans="7:8" x14ac:dyDescent="0.25">
      <c r="G36" s="3"/>
      <c r="H36" s="3"/>
    </row>
    <row r="37" spans="7:8" x14ac:dyDescent="0.25">
      <c r="G37" s="3"/>
      <c r="H37" s="3"/>
    </row>
    <row r="38" spans="7:8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</sheetData>
  <autoFilter ref="A6:H16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8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4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5" sqref="I1:R1048576"/>
    </sheetView>
  </sheetViews>
  <sheetFormatPr defaultColWidth="9.140625" defaultRowHeight="15" x14ac:dyDescent="0.25"/>
  <cols>
    <col min="1" max="1" width="5.7109375" style="1" customWidth="1"/>
    <col min="2" max="2" width="8.5703125" style="1" bestFit="1" customWidth="1"/>
    <col min="3" max="3" width="9.5703125" style="1" customWidth="1"/>
    <col min="4" max="4" width="8.28515625" style="15" customWidth="1"/>
    <col min="5" max="5" width="12.28515625" style="1" customWidth="1"/>
    <col min="6" max="6" width="16.57031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69.75" customHeight="1" x14ac:dyDescent="0.25">
      <c r="A1" s="77"/>
      <c r="B1" s="77"/>
      <c r="C1" s="77"/>
      <c r="D1" s="77"/>
      <c r="E1" s="77"/>
      <c r="F1" s="77"/>
      <c r="G1" s="77"/>
      <c r="H1" s="77"/>
    </row>
    <row r="2" spans="1:8" ht="39" customHeight="1" x14ac:dyDescent="0.25">
      <c r="A2" s="66" t="s">
        <v>58</v>
      </c>
      <c r="B2" s="66"/>
      <c r="C2" s="66"/>
      <c r="D2" s="66"/>
      <c r="E2" s="66"/>
      <c r="F2" s="66"/>
      <c r="G2" s="66"/>
      <c r="H2" s="66"/>
    </row>
    <row r="3" spans="1:8" ht="24" customHeight="1" x14ac:dyDescent="0.25">
      <c r="A3" s="77" t="s">
        <v>195</v>
      </c>
      <c r="B3" s="77"/>
      <c r="C3" s="77"/>
      <c r="D3" s="77"/>
      <c r="E3" s="77"/>
      <c r="F3" s="77"/>
      <c r="G3" s="77"/>
      <c r="H3" s="77"/>
    </row>
    <row r="4" spans="1:8" ht="24.75" customHeight="1" x14ac:dyDescent="0.25">
      <c r="A4" s="78" t="s">
        <v>0</v>
      </c>
      <c r="B4" s="78" t="s">
        <v>2</v>
      </c>
      <c r="C4" s="78" t="s">
        <v>5</v>
      </c>
      <c r="D4" s="79" t="s">
        <v>124</v>
      </c>
      <c r="E4" s="78" t="s">
        <v>35</v>
      </c>
      <c r="F4" s="78" t="s">
        <v>3</v>
      </c>
      <c r="G4" s="79" t="s">
        <v>4</v>
      </c>
      <c r="H4" s="64" t="s">
        <v>73</v>
      </c>
    </row>
    <row r="5" spans="1:8" ht="24.75" customHeight="1" x14ac:dyDescent="0.25">
      <c r="A5" s="78"/>
      <c r="B5" s="78"/>
      <c r="C5" s="78"/>
      <c r="D5" s="78"/>
      <c r="E5" s="78"/>
      <c r="F5" s="78"/>
      <c r="G5" s="78"/>
      <c r="H5" s="23" t="s">
        <v>74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8">
        <v>1</v>
      </c>
      <c r="B7" s="45" t="s">
        <v>50</v>
      </c>
      <c r="C7" s="19">
        <v>42795</v>
      </c>
      <c r="D7" s="26" t="s">
        <v>149</v>
      </c>
      <c r="E7" s="19" t="str">
        <f>VLOOKUP(D7,'CHI TIET NPP'!$B$55:$D$75,2,0)</f>
        <v>Đắc Lắc</v>
      </c>
      <c r="F7" s="19" t="str">
        <f>VLOOKUP(D7,'CHI TIET NPP'!$B$55:$D$75,3,0)</f>
        <v>NPP Như Ngọc</v>
      </c>
      <c r="G7" s="20">
        <v>152585000</v>
      </c>
      <c r="H7" s="20">
        <f>G7*6%</f>
        <v>9155100</v>
      </c>
    </row>
    <row r="8" spans="1:8" ht="23.25" customHeight="1" x14ac:dyDescent="0.25">
      <c r="A8" s="18">
        <v>2</v>
      </c>
      <c r="B8" s="45" t="s">
        <v>51</v>
      </c>
      <c r="C8" s="19">
        <v>42805</v>
      </c>
      <c r="D8" s="26" t="s">
        <v>150</v>
      </c>
      <c r="E8" s="19" t="str">
        <f>VLOOKUP(D8,'CHI TIET NPP'!$B$55:$D$75,2,0)</f>
        <v>Lâm Đồng</v>
      </c>
      <c r="F8" s="19" t="str">
        <f>VLOOKUP(D8,'CHI TIET NPP'!$B$55:$D$75,3,0)</f>
        <v>NPP Phú Vinh</v>
      </c>
      <c r="G8" s="20">
        <v>55275000</v>
      </c>
      <c r="H8" s="20">
        <f t="shared" ref="H8:H14" si="0">G8*6%</f>
        <v>3316500</v>
      </c>
    </row>
    <row r="9" spans="1:8" ht="23.25" customHeight="1" x14ac:dyDescent="0.25">
      <c r="A9" s="18">
        <v>3</v>
      </c>
      <c r="B9" s="45" t="s">
        <v>52</v>
      </c>
      <c r="C9" s="19">
        <v>42805</v>
      </c>
      <c r="D9" s="26" t="s">
        <v>148</v>
      </c>
      <c r="E9" s="19" t="str">
        <f>VLOOKUP(D9,'CHI TIET NPP'!$B$55:$D$75,2,0)</f>
        <v>Gia Lai</v>
      </c>
      <c r="F9" s="19" t="str">
        <f>VLOOKUP(D9,'CHI TIET NPP'!$B$55:$D$75,3,0)</f>
        <v>NPP Như Hà</v>
      </c>
      <c r="G9" s="20">
        <v>20789000</v>
      </c>
      <c r="H9" s="20">
        <f t="shared" si="0"/>
        <v>1247340</v>
      </c>
    </row>
    <row r="10" spans="1:8" ht="23.25" customHeight="1" x14ac:dyDescent="0.25">
      <c r="A10" s="18">
        <v>4</v>
      </c>
      <c r="B10" s="45" t="s">
        <v>53</v>
      </c>
      <c r="C10" s="19">
        <v>42809</v>
      </c>
      <c r="D10" s="26" t="s">
        <v>121</v>
      </c>
      <c r="E10" s="19" t="str">
        <f>VLOOKUP(D10,'CHI TIET NPP'!$B$55:$D$75,2,0)</f>
        <v>Lâm Đồng</v>
      </c>
      <c r="F10" s="19" t="str">
        <f>VLOOKUP(D10,'CHI TIET NPP'!$B$55:$D$75,3,0)</f>
        <v>NPP Bảo Tú</v>
      </c>
      <c r="G10" s="20">
        <v>21291000</v>
      </c>
      <c r="H10" s="20">
        <f t="shared" si="0"/>
        <v>1277460</v>
      </c>
    </row>
    <row r="11" spans="1:8" ht="23.25" customHeight="1" x14ac:dyDescent="0.25">
      <c r="A11" s="18">
        <v>5</v>
      </c>
      <c r="B11" s="45" t="s">
        <v>54</v>
      </c>
      <c r="C11" s="19">
        <v>42815</v>
      </c>
      <c r="D11" s="26" t="s">
        <v>150</v>
      </c>
      <c r="E11" s="19" t="str">
        <f>VLOOKUP(D11,'CHI TIET NPP'!$B$55:$D$75,2,0)</f>
        <v>Lâm Đồng</v>
      </c>
      <c r="F11" s="19" t="str">
        <f>VLOOKUP(D11,'CHI TIET NPP'!$B$55:$D$75,3,0)</f>
        <v>NPP Phú Vinh</v>
      </c>
      <c r="G11" s="20">
        <v>30680000</v>
      </c>
      <c r="H11" s="20">
        <f t="shared" si="0"/>
        <v>1840800</v>
      </c>
    </row>
    <row r="12" spans="1:8" ht="23.25" customHeight="1" x14ac:dyDescent="0.25">
      <c r="A12" s="18">
        <v>6</v>
      </c>
      <c r="B12" s="45" t="s">
        <v>55</v>
      </c>
      <c r="C12" s="19">
        <v>42819</v>
      </c>
      <c r="D12" s="26" t="s">
        <v>149</v>
      </c>
      <c r="E12" s="19" t="str">
        <f>VLOOKUP(D12,'CHI TIET NPP'!$B$55:$D$75,2,0)</f>
        <v>Đắc Lắc</v>
      </c>
      <c r="F12" s="19" t="str">
        <f>VLOOKUP(D12,'CHI TIET NPP'!$B$55:$D$75,3,0)</f>
        <v>NPP Như Ngọc</v>
      </c>
      <c r="G12" s="20">
        <v>53487000</v>
      </c>
      <c r="H12" s="20">
        <f t="shared" si="0"/>
        <v>3209220</v>
      </c>
    </row>
    <row r="13" spans="1:8" ht="23.25" customHeight="1" x14ac:dyDescent="0.25">
      <c r="A13" s="18">
        <v>7</v>
      </c>
      <c r="B13" s="45" t="s">
        <v>56</v>
      </c>
      <c r="C13" s="19">
        <v>42821</v>
      </c>
      <c r="D13" s="26" t="s">
        <v>119</v>
      </c>
      <c r="E13" s="19" t="str">
        <f>VLOOKUP(D13,'CHI TIET NPP'!$B$55:$D$75,2,0)</f>
        <v>Buôn Hồ</v>
      </c>
      <c r="F13" s="19" t="str">
        <f>VLOOKUP(D13,'CHI TIET NPP'!$B$55:$D$75,3,0)</f>
        <v>NPP Hiệp Phượng</v>
      </c>
      <c r="G13" s="20">
        <v>34202000</v>
      </c>
      <c r="H13" s="20">
        <f t="shared" si="0"/>
        <v>2052120</v>
      </c>
    </row>
    <row r="14" spans="1:8" ht="23.25" customHeight="1" x14ac:dyDescent="0.25">
      <c r="A14" s="18">
        <v>8</v>
      </c>
      <c r="B14" s="45" t="s">
        <v>57</v>
      </c>
      <c r="C14" s="19">
        <v>42823</v>
      </c>
      <c r="D14" s="26" t="s">
        <v>148</v>
      </c>
      <c r="E14" s="19" t="str">
        <f>VLOOKUP(D14,'CHI TIET NPP'!$B$55:$D$75,2,0)</f>
        <v>Gia Lai</v>
      </c>
      <c r="F14" s="19" t="str">
        <f>VLOOKUP(D14,'CHI TIET NPP'!$B$55:$D$75,3,0)</f>
        <v>NPP Như Hà</v>
      </c>
      <c r="G14" s="20">
        <v>20208000</v>
      </c>
      <c r="H14" s="20">
        <f t="shared" si="0"/>
        <v>1212480</v>
      </c>
    </row>
    <row r="15" spans="1:8" ht="24.75" customHeight="1" x14ac:dyDescent="0.25">
      <c r="A15" s="5"/>
      <c r="B15" s="47"/>
      <c r="C15" s="6"/>
      <c r="D15" s="5"/>
      <c r="E15" s="6"/>
      <c r="F15" s="6"/>
      <c r="G15" s="7">
        <f t="shared" ref="G15:H15" si="1">SUM(G7:G14)</f>
        <v>388517000</v>
      </c>
      <c r="H15" s="7">
        <f t="shared" si="1"/>
        <v>23311020</v>
      </c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  <c r="G134" s="3"/>
      <c r="H134" s="3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  <row r="140" spans="4:8" x14ac:dyDescent="0.25">
      <c r="D140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F4:F5"/>
    <mergeCell ref="G4:G5"/>
    <mergeCell ref="E4:E5"/>
  </mergeCells>
  <pageMargins left="0" right="0" top="0" bottom="0" header="0" footer="0"/>
  <pageSetup scale="7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N7" sqref="N7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9.7109375" style="1" customWidth="1"/>
    <col min="4" max="4" width="9.42578125" style="15" bestFit="1" customWidth="1"/>
    <col min="5" max="5" width="12.28515625" style="1" customWidth="1"/>
    <col min="6" max="6" width="20.42578125" style="1" customWidth="1"/>
    <col min="7" max="7" width="13.85546875" style="1" customWidth="1"/>
    <col min="8" max="8" width="12.5703125" style="1" customWidth="1"/>
    <col min="9" max="16384" width="9.140625" style="1"/>
  </cols>
  <sheetData>
    <row r="1" spans="1:8" ht="73.5" customHeight="1" x14ac:dyDescent="0.25">
      <c r="A1" s="77"/>
      <c r="B1" s="77"/>
      <c r="C1" s="77"/>
      <c r="D1" s="77"/>
      <c r="E1" s="77"/>
      <c r="F1" s="77"/>
      <c r="G1" s="77"/>
      <c r="H1" s="77"/>
    </row>
    <row r="2" spans="1:8" ht="36.75" customHeight="1" x14ac:dyDescent="0.25">
      <c r="A2" s="66" t="s">
        <v>170</v>
      </c>
      <c r="B2" s="66"/>
      <c r="C2" s="66"/>
      <c r="D2" s="66"/>
      <c r="E2" s="66"/>
      <c r="F2" s="66"/>
      <c r="G2" s="66"/>
      <c r="H2" s="66"/>
    </row>
    <row r="3" spans="1:8" ht="24" customHeight="1" x14ac:dyDescent="0.25">
      <c r="A3" s="77" t="s">
        <v>195</v>
      </c>
      <c r="B3" s="77"/>
      <c r="C3" s="77"/>
      <c r="D3" s="77"/>
      <c r="E3" s="77"/>
      <c r="F3" s="77"/>
      <c r="G3" s="77"/>
      <c r="H3" s="77"/>
    </row>
    <row r="4" spans="1:8" ht="24.75" customHeight="1" x14ac:dyDescent="0.25">
      <c r="A4" s="78" t="s">
        <v>0</v>
      </c>
      <c r="B4" s="78" t="s">
        <v>2</v>
      </c>
      <c r="C4" s="78" t="s">
        <v>5</v>
      </c>
      <c r="D4" s="79" t="s">
        <v>124</v>
      </c>
      <c r="E4" s="78" t="s">
        <v>35</v>
      </c>
      <c r="F4" s="78" t="s">
        <v>3</v>
      </c>
      <c r="G4" s="79" t="s">
        <v>4</v>
      </c>
      <c r="H4" s="64" t="s">
        <v>73</v>
      </c>
    </row>
    <row r="5" spans="1:8" ht="24.75" customHeight="1" x14ac:dyDescent="0.25">
      <c r="A5" s="78"/>
      <c r="B5" s="78"/>
      <c r="C5" s="78"/>
      <c r="D5" s="78"/>
      <c r="E5" s="78"/>
      <c r="F5" s="78"/>
      <c r="G5" s="78"/>
      <c r="H5" s="23" t="s">
        <v>74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8">
        <v>1</v>
      </c>
      <c r="B7" s="45" t="s">
        <v>15</v>
      </c>
      <c r="C7" s="19">
        <v>42800</v>
      </c>
      <c r="D7" s="26" t="s">
        <v>186</v>
      </c>
      <c r="E7" s="19" t="str">
        <f>VLOOKUP(D7,'CHI TIET NPP'!$B$55:$D$75,2,0)</f>
        <v>Nha Trang</v>
      </c>
      <c r="F7" s="19" t="str">
        <f>VLOOKUP(D7,'CHI TIET NPP'!$B$55:$D$75,3,0)</f>
        <v>NPP Thiên Thiên Food</v>
      </c>
      <c r="G7" s="20">
        <v>54852000</v>
      </c>
      <c r="H7" s="20">
        <f t="shared" ref="H7:H8" si="0">G7*6%</f>
        <v>3291120</v>
      </c>
    </row>
    <row r="8" spans="1:8" ht="23.25" customHeight="1" x14ac:dyDescent="0.25">
      <c r="A8" s="18">
        <v>2</v>
      </c>
      <c r="B8" s="45" t="s">
        <v>16</v>
      </c>
      <c r="C8" s="19">
        <v>42800</v>
      </c>
      <c r="D8" s="26" t="s">
        <v>185</v>
      </c>
      <c r="E8" s="19" t="str">
        <f>VLOOKUP(D8,'CHI TIET NPP'!$B$55:$D$75,2,0)</f>
        <v>Quảng Nam</v>
      </c>
      <c r="F8" s="19" t="str">
        <f>VLOOKUP(D8,'CHI TIET NPP'!$B$55:$D$75,3,0)</f>
        <v>NPP An Phúc</v>
      </c>
      <c r="G8" s="20">
        <v>30587000</v>
      </c>
      <c r="H8" s="20">
        <f t="shared" si="0"/>
        <v>1835220</v>
      </c>
    </row>
    <row r="9" spans="1:8" ht="23.25" customHeight="1" x14ac:dyDescent="0.25">
      <c r="A9" s="18">
        <v>3</v>
      </c>
      <c r="B9" s="45" t="s">
        <v>17</v>
      </c>
      <c r="C9" s="19">
        <v>42803</v>
      </c>
      <c r="D9" s="26" t="s">
        <v>205</v>
      </c>
      <c r="E9" s="19" t="str">
        <f>VLOOKUP(D9,'CHI TIET NPP'!$B$55:$D$75,2,0)</f>
        <v>Quảng Ngãi</v>
      </c>
      <c r="F9" s="19" t="str">
        <f>VLOOKUP(D9,'CHI TIET NPP'!$B$55:$D$75,3,0)</f>
        <v>NPP An Thành Đạt</v>
      </c>
      <c r="G9" s="20">
        <v>30587000</v>
      </c>
      <c r="H9" s="20">
        <f t="shared" ref="H9" si="1">G9*6%</f>
        <v>1835220</v>
      </c>
    </row>
    <row r="10" spans="1:8" ht="23.25" customHeight="1" x14ac:dyDescent="0.25">
      <c r="A10" s="18">
        <v>4</v>
      </c>
      <c r="B10" s="45" t="s">
        <v>18</v>
      </c>
      <c r="C10" s="19">
        <v>42808</v>
      </c>
      <c r="D10" s="26" t="s">
        <v>207</v>
      </c>
      <c r="E10" s="19" t="str">
        <f>VLOOKUP(D10,'CHI TIET NPP'!$B$55:$D$75,2,0)</f>
        <v>Phú Yên</v>
      </c>
      <c r="F10" s="19" t="str">
        <f>VLOOKUP(D10,'CHI TIET NPP'!$B$55:$D$75,3,0)</f>
        <v>NPP Lan Chính</v>
      </c>
      <c r="G10" s="20">
        <v>28875000</v>
      </c>
      <c r="H10" s="20">
        <f t="shared" ref="H10:H13" si="2">G10*6%</f>
        <v>1732500</v>
      </c>
    </row>
    <row r="11" spans="1:8" ht="23.25" customHeight="1" x14ac:dyDescent="0.25">
      <c r="A11" s="18">
        <v>5</v>
      </c>
      <c r="B11" s="45" t="s">
        <v>19</v>
      </c>
      <c r="C11" s="19">
        <v>42809</v>
      </c>
      <c r="D11" s="26" t="s">
        <v>185</v>
      </c>
      <c r="E11" s="19" t="str">
        <f>VLOOKUP(D11,'CHI TIET NPP'!$B$55:$D$75,2,0)</f>
        <v>Quảng Nam</v>
      </c>
      <c r="F11" s="19" t="str">
        <f>VLOOKUP(D11,'CHI TIET NPP'!$B$55:$D$75,3,0)</f>
        <v>NPP An Phúc</v>
      </c>
      <c r="G11" s="20">
        <v>19965000</v>
      </c>
      <c r="H11" s="20">
        <f t="shared" si="2"/>
        <v>1197900</v>
      </c>
    </row>
    <row r="12" spans="1:8" ht="23.25" customHeight="1" x14ac:dyDescent="0.25">
      <c r="A12" s="18">
        <v>6</v>
      </c>
      <c r="B12" s="45" t="s">
        <v>20</v>
      </c>
      <c r="C12" s="19">
        <v>42812</v>
      </c>
      <c r="D12" s="26" t="s">
        <v>211</v>
      </c>
      <c r="E12" s="19" t="str">
        <f>VLOOKUP(D12,'CHI TIET NPP'!$B$55:$D$75,2,0)</f>
        <v>Đà Nẵng</v>
      </c>
      <c r="F12" s="19" t="str">
        <f>VLOOKUP(D12,'CHI TIET NPP'!$B$55:$D$75,3,0)</f>
        <v>NPP Thành Yên</v>
      </c>
      <c r="G12" s="20">
        <v>11100000</v>
      </c>
      <c r="H12" s="20">
        <f t="shared" si="2"/>
        <v>666000</v>
      </c>
    </row>
    <row r="13" spans="1:8" ht="23.25" customHeight="1" x14ac:dyDescent="0.25">
      <c r="A13" s="18">
        <v>7</v>
      </c>
      <c r="B13" s="45" t="s">
        <v>21</v>
      </c>
      <c r="C13" s="19">
        <v>42814</v>
      </c>
      <c r="D13" s="26" t="s">
        <v>205</v>
      </c>
      <c r="E13" s="19" t="str">
        <f>VLOOKUP(D13,'CHI TIET NPP'!$B$55:$D$75,2,0)</f>
        <v>Quảng Ngãi</v>
      </c>
      <c r="F13" s="19" t="str">
        <f>VLOOKUP(D13,'CHI TIET NPP'!$B$55:$D$75,3,0)</f>
        <v>NPP An Thành Đạt</v>
      </c>
      <c r="G13" s="20">
        <v>31564000</v>
      </c>
      <c r="H13" s="20">
        <f t="shared" si="2"/>
        <v>1893840</v>
      </c>
    </row>
    <row r="14" spans="1:8" ht="24.75" customHeight="1" x14ac:dyDescent="0.25">
      <c r="A14" s="5"/>
      <c r="B14" s="47"/>
      <c r="C14" s="6"/>
      <c r="D14" s="5"/>
      <c r="E14" s="6"/>
      <c r="F14" s="6"/>
      <c r="G14" s="7">
        <f t="shared" ref="G14:H14" si="3">SUM(G7:G13)</f>
        <v>207530000</v>
      </c>
      <c r="H14" s="7">
        <f t="shared" si="3"/>
        <v>12451800</v>
      </c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  <c r="G133" s="3"/>
      <c r="H133" s="3"/>
    </row>
    <row r="134" spans="4:8" x14ac:dyDescent="0.25">
      <c r="D134" s="1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  <row r="139" spans="4:8" x14ac:dyDescent="0.25">
      <c r="D139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" right="0" top="0" bottom="0" header="0" footer="0"/>
  <pageSetup scale="8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 HOP DON HANG</vt:lpstr>
      <vt:lpstr>CHI TIET NPP</vt:lpstr>
      <vt:lpstr>HCM</vt:lpstr>
      <vt:lpstr>MIEN TAY</vt:lpstr>
      <vt:lpstr>MIEN DONG</vt:lpstr>
      <vt:lpstr>TAY NGUYEN</vt:lpstr>
      <vt:lpstr>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2018-04-30T02:20:18Z</dcterms:created>
  <dcterms:modified xsi:type="dcterms:W3CDTF">2020-05-09T03:01:41Z</dcterms:modified>
</cp:coreProperties>
</file>