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<sst xmlns="http://schemas.openxmlformats.org/spreadsheetml/2006/main" count="49" uniqueCount="31">
  <si>
    <t xml:space="preserve">                                                    Năm
Thông tin + chỉ số</t>
  </si>
  <si>
    <t xml:space="preserve">Năm</t>
  </si>
  <si>
    <t xml:space="preserve">Lý do tăng trưởng LN:</t>
  </si>
  <si>
    <t xml:space="preserve">Thu nhập lãi thuần</t>
  </si>
  <si>
    <t xml:space="preserve">Ngành</t>
  </si>
  <si>
    <t xml:space="preserve">Ngân hàng</t>
  </si>
  <si>
    <t xml:space="preserve">LNST công ty mẹ</t>
  </si>
  <si>
    <t xml:space="preserve">Giá 19/11/2022</t>
  </si>
  <si>
    <t xml:space="preserve">Biên lợi nhuận ròng</t>
  </si>
  <si>
    <t xml:space="preserve">Giá CP hiện tại</t>
  </si>
  <si>
    <t xml:space="preserve">EPS</t>
  </si>
  <si>
    <t xml:space="preserve">TT doanh thu(%)</t>
  </si>
  <si>
    <t xml:space="preserve">P/E (Vietstock)</t>
  </si>
  <si>
    <t xml:space="preserve">Biên LNR(%)</t>
  </si>
  <si>
    <t xml:space="preserve">Tốc độ tăng trưởng doanh thu</t>
  </si>
  <si>
    <t xml:space="preserve">Tốc độ tăng trưởng LNST</t>
  </si>
  <si>
    <t xml:space="preserve">Quý I</t>
  </si>
  <si>
    <t xml:space="preserve">Quý II</t>
  </si>
  <si>
    <t xml:space="preserve">Quý III</t>
  </si>
  <si>
    <t xml:space="preserve">Quý IV</t>
  </si>
  <si>
    <t xml:space="preserve">KLCP lưu hành</t>
  </si>
  <si>
    <t xml:space="preserve">Biên LN ròng</t>
  </si>
  <si>
    <t xml:space="preserve">EPS Quý</t>
  </si>
  <si>
    <t xml:space="preserve">EPS Lũy kế</t>
  </si>
  <si>
    <t xml:space="preserve">P/E</t>
  </si>
  <si>
    <t xml:space="preserve">Tốc độ tăng trưởng doanh thu(%)</t>
  </si>
  <si>
    <t xml:space="preserve">Tốc độ tăng trưởng LNST(%)</t>
  </si>
  <si>
    <t xml:space="preserve">DT 2020</t>
  </si>
  <si>
    <t xml:space="preserve">LNST 2020</t>
  </si>
  <si>
    <t xml:space="preserve">Giả sử P/E</t>
  </si>
  <si>
    <t xml:space="preserve">Định giá VNĐ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</si>
</sst>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0%"/>
    <numFmt numFmtId="168" formatCode="0.00%"/>
    <numFmt numFmtId="169" formatCode="#,##0.00"/>
    <numFmt numFmtId="170" formatCode="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C00000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48235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</fills>
  <borders count="42">
    <border diagonalUp="false" diagonalDown="false">
      <left/>
      <right/>
      <top/>
      <bottom/>
      <diagonal/>
    </border>
    <border diagonalUp="false" diagonalDown="true">
      <left style="thin"/>
      <right style="thin">
        <color rgb="FFFFFFFF"/>
      </right>
      <top style="thin"/>
      <bottom/>
      <diagonal style="thin">
        <color rgb="FFFFFFFF"/>
      </diagonal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/>
      <right style="dashed">
        <color rgb="FFFFFFFF"/>
      </right>
      <top style="thin"/>
      <bottom/>
      <diagonal/>
    </border>
    <border diagonalUp="false" diagonalDown="false">
      <left style="dashed">
        <color rgb="FFFFFFFF"/>
      </left>
      <right style="dashed">
        <color rgb="FFFFFFFF"/>
      </right>
      <top style="thin"/>
      <bottom/>
      <diagonal/>
    </border>
    <border diagonalUp="false" diagonalDown="false">
      <left style="dashed">
        <color rgb="FFFFFFFF"/>
      </left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/>
      <bottom style="dotted"/>
      <diagonal/>
    </border>
    <border diagonalUp="false" diagonalDown="false">
      <left style="hair"/>
      <right style="hair"/>
      <top/>
      <bottom style="dotted"/>
      <diagonal/>
    </border>
    <border diagonalUp="false" diagonalDown="false">
      <left style="hair"/>
      <right style="thin"/>
      <top/>
      <bottom style="dotted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hair"/>
      <top style="dotted"/>
      <bottom style="dotted"/>
      <diagonal/>
    </border>
    <border diagonalUp="false" diagonalDown="false">
      <left style="hair"/>
      <right style="hair"/>
      <top style="dotted"/>
      <bottom style="dotted"/>
      <diagonal/>
    </border>
    <border diagonalUp="false" diagonalDown="false">
      <left/>
      <right style="thin"/>
      <top style="dotted"/>
      <bottom style="dotted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thin"/>
      <top style="dotted"/>
      <bottom style="dotted"/>
      <diagonal/>
    </border>
    <border diagonalUp="false" diagonalDown="false">
      <left style="thin"/>
      <right style="hair"/>
      <top style="dotted"/>
      <bottom style="thin"/>
      <diagonal/>
    </border>
    <border diagonalUp="false" diagonalDown="false">
      <left style="hair"/>
      <right style="hair"/>
      <top style="dotted"/>
      <bottom style="thin"/>
      <diagonal/>
    </border>
    <border diagonalUp="false" diagonalDown="false">
      <left style="hair"/>
      <right style="thin"/>
      <top style="dotted"/>
      <bottom style="thin"/>
      <diagonal/>
    </border>
    <border diagonalUp="false" diagonalDown="true">
      <left style="thin"/>
      <right/>
      <top style="thin"/>
      <bottom/>
      <diagonal style="thin">
        <color rgb="FFFFFFFF"/>
      </diagonal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thin"/>
      <bottom style="dotted"/>
      <diagonal/>
    </border>
    <border diagonalUp="false" diagonalDown="false">
      <left style="hair"/>
      <right style="thin"/>
      <top style="thin"/>
      <bottom style="dotted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/>
      <top/>
      <bottom style="thin"/>
      <diagonal/>
    </border>
    <border diagonalUp="false" diagonalDown="false">
      <left/>
      <right style="hair"/>
      <top/>
      <bottom style="dotted"/>
      <diagonal/>
    </border>
    <border diagonalUp="false" diagonalDown="false">
      <left/>
      <right style="hair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15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4" borderId="1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4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4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4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13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4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4" fillId="4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18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19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4" borderId="15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4" borderId="2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22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4" borderId="2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4" borderId="23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2" borderId="2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1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5" borderId="3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3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4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4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4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20" colorId="64" zoomScale="65" zoomScaleNormal="65" zoomScalePageLayoutView="100" workbookViewId="0">
      <selection pane="topLeft" activeCell="D35" activeCellId="0" sqref="D35"/>
    </sheetView>
  </sheetViews>
  <sheetFormatPr defaultColWidth="10.4609375" defaultRowHeight="15.75" zeroHeight="false" outlineLevelRow="0" outlineLevelCol="0"/>
  <cols>
    <col collapsed="false" customWidth="true" hidden="false" outlineLevel="0" max="1" min="1" style="1" width="34"/>
    <col collapsed="false" customWidth="true" hidden="false" outlineLevel="0" max="4" min="2" style="1" width="20.84"/>
    <col collapsed="false" customWidth="true" hidden="false" outlineLevel="0" max="5" min="5" style="1" width="20.16"/>
    <col collapsed="false" customWidth="true" hidden="false" outlineLevel="0" max="6" min="6" style="1" width="20.84"/>
    <col collapsed="false" customWidth="true" hidden="false" outlineLevel="0" max="7" min="7" style="1" width="19"/>
    <col collapsed="false" customWidth="true" hidden="false" outlineLevel="0" max="8" min="8" style="1" width="17"/>
    <col collapsed="false" customWidth="true" hidden="false" outlineLevel="0" max="9" min="9" style="1" width="20.5"/>
    <col collapsed="false" customWidth="true" hidden="false" outlineLevel="0" max="10" min="10" style="1" width="20.67"/>
    <col collapsed="false" customWidth="true" hidden="false" outlineLevel="0" max="11" min="11" style="1" width="20.5"/>
    <col collapsed="false" customWidth="true" hidden="false" outlineLevel="0" max="12" min="12" style="1" width="18.66"/>
    <col collapsed="false" customWidth="true" hidden="false" outlineLevel="0" max="13" min="13" style="1" width="19.5"/>
  </cols>
  <sheetData>
    <row r="1" customFormat="false" ht="27.75" hidden="false" customHeight="true" outlineLevel="0" collapsed="false"/>
    <row r="7" customFormat="false" ht="18.75" hidden="false" customHeight="false" outlineLevel="0" collapsed="false">
      <c r="A7" s="2"/>
      <c r="B7" s="2"/>
      <c r="C7" s="2"/>
      <c r="D7" s="2"/>
      <c r="E7" s="2"/>
    </row>
    <row r="11" customFormat="false" ht="43.5" hidden="false" customHeight="true" outlineLevel="0" collapsed="false">
      <c r="A11" s="3" t="s">
        <v>0</v>
      </c>
      <c r="B11" s="4" t="n">
        <v>2019</v>
      </c>
      <c r="C11" s="5" t="n">
        <v>2020</v>
      </c>
      <c r="D11" s="6" t="n">
        <v>2021</v>
      </c>
      <c r="E11" s="7" t="n">
        <v>2022</v>
      </c>
      <c r="F11" s="8" t="n">
        <v>2023</v>
      </c>
      <c r="I11" s="9" t="s">
        <v>1</v>
      </c>
      <c r="J11" s="10" t="n">
        <v>2022</v>
      </c>
      <c r="K11" s="11" t="n">
        <v>2023</v>
      </c>
      <c r="L11" s="12" t="s">
        <v>2</v>
      </c>
      <c r="M11" s="12"/>
      <c r="N11" s="12"/>
      <c r="O11" s="12"/>
    </row>
    <row r="12" customFormat="false" ht="24.75" hidden="false" customHeight="true" outlineLevel="0" collapsed="false">
      <c r="A12" s="13" t="s">
        <v>3</v>
      </c>
      <c r="B12" s="14" t="n">
        <v>9180688</v>
      </c>
      <c r="C12" s="14" t="n">
        <v>11526554</v>
      </c>
      <c r="D12" s="14" t="n">
        <v>11964487</v>
      </c>
      <c r="E12" s="15" t="n">
        <f aca="false">D12*(E17+1)</f>
        <v>13160935.7</v>
      </c>
      <c r="F12" s="16" t="n">
        <f aca="false">E12*(F17+1)</f>
        <v>14477029.27</v>
      </c>
      <c r="I12" s="17" t="s">
        <v>4</v>
      </c>
      <c r="J12" s="18" t="s">
        <v>5</v>
      </c>
      <c r="K12" s="18"/>
      <c r="L12" s="12"/>
      <c r="M12" s="12"/>
      <c r="N12" s="12"/>
      <c r="O12" s="12"/>
    </row>
    <row r="13" customFormat="false" ht="24.75" hidden="false" customHeight="true" outlineLevel="0" collapsed="false">
      <c r="A13" s="19" t="s">
        <v>6</v>
      </c>
      <c r="B13" s="14" t="n">
        <v>2454864</v>
      </c>
      <c r="C13" s="14" t="n">
        <v>2681981</v>
      </c>
      <c r="D13" s="14" t="n">
        <v>3411496</v>
      </c>
      <c r="E13" s="15" t="n">
        <f aca="false">E12*E14</f>
        <v>1316093.57</v>
      </c>
      <c r="F13" s="16" t="n">
        <f aca="false">F12*F14</f>
        <v>1447702.927</v>
      </c>
      <c r="I13" s="17" t="s">
        <v>7</v>
      </c>
      <c r="J13" s="20" t="n">
        <v>9730</v>
      </c>
      <c r="K13" s="21"/>
      <c r="L13" s="12"/>
      <c r="M13" s="12"/>
      <c r="N13" s="12"/>
      <c r="O13" s="12"/>
    </row>
    <row r="14" customFormat="false" ht="24.75" hidden="false" customHeight="true" outlineLevel="0" collapsed="false">
      <c r="A14" s="19" t="s">
        <v>8</v>
      </c>
      <c r="B14" s="22" t="n">
        <f aca="false">B13/B12</f>
        <v>0.267394339073499</v>
      </c>
      <c r="C14" s="22" t="n">
        <f aca="false">C13/C12</f>
        <v>0.232678474416552</v>
      </c>
      <c r="D14" s="22" t="n">
        <f aca="false">D13/D12</f>
        <v>0.285135167099099</v>
      </c>
      <c r="E14" s="23" t="n">
        <f aca="false">J16</f>
        <v>0.1</v>
      </c>
      <c r="F14" s="24" t="n">
        <f aca="false">K16</f>
        <v>0.1</v>
      </c>
      <c r="I14" s="17" t="s">
        <v>9</v>
      </c>
      <c r="J14" s="20" t="n">
        <v>9730</v>
      </c>
      <c r="K14" s="21"/>
      <c r="L14" s="12"/>
      <c r="M14" s="12"/>
      <c r="N14" s="12"/>
      <c r="O14" s="12"/>
    </row>
    <row r="15" customFormat="false" ht="24.75" hidden="false" customHeight="true" outlineLevel="0" collapsed="false">
      <c r="A15" s="19" t="s">
        <v>10</v>
      </c>
      <c r="B15" s="25" t="n">
        <v>1361</v>
      </c>
      <c r="C15" s="25" t="n">
        <v>1487</v>
      </c>
      <c r="D15" s="25" t="n">
        <v>1856</v>
      </c>
      <c r="E15" s="26" t="n">
        <f aca="false">I28</f>
        <v>1890.50485297355</v>
      </c>
      <c r="F15" s="27" t="n">
        <f aca="false">L28</f>
        <v>793.462736017208</v>
      </c>
      <c r="I15" s="17" t="s">
        <v>11</v>
      </c>
      <c r="J15" s="28" t="n">
        <v>0.1</v>
      </c>
      <c r="K15" s="29" t="n">
        <v>0.1</v>
      </c>
      <c r="L15" s="12"/>
      <c r="M15" s="12"/>
      <c r="N15" s="12"/>
      <c r="O15" s="12"/>
    </row>
    <row r="16" customFormat="false" ht="24.75" hidden="false" customHeight="true" outlineLevel="0" collapsed="false">
      <c r="A16" s="19" t="s">
        <v>12</v>
      </c>
      <c r="B16" s="30" t="n">
        <v>7.38</v>
      </c>
      <c r="C16" s="30" t="n">
        <v>11.38</v>
      </c>
      <c r="D16" s="30" t="n">
        <v>16.97</v>
      </c>
      <c r="E16" s="31" t="n">
        <f aca="false">J13/E15</f>
        <v>5.14677335247028</v>
      </c>
      <c r="F16" s="32" t="n">
        <f aca="false">J13/F15</f>
        <v>12.2627056802186</v>
      </c>
      <c r="I16" s="33" t="s">
        <v>13</v>
      </c>
      <c r="J16" s="34" t="n">
        <v>0.1</v>
      </c>
      <c r="K16" s="35" t="n">
        <v>0.1</v>
      </c>
      <c r="L16" s="12"/>
      <c r="M16" s="12"/>
      <c r="N16" s="12"/>
      <c r="O16" s="12"/>
    </row>
    <row r="17" customFormat="false" ht="24.75" hidden="false" customHeight="true" outlineLevel="0" collapsed="false">
      <c r="A17" s="36" t="s">
        <v>14</v>
      </c>
      <c r="B17" s="37"/>
      <c r="C17" s="22" t="n">
        <f aca="false">(C12/B12) - 1</f>
        <v>0.255521808387345</v>
      </c>
      <c r="D17" s="22" t="n">
        <f aca="false">(D12/C12) - 1</f>
        <v>0.0379934020176369</v>
      </c>
      <c r="E17" s="38" t="n">
        <f aca="false">J15</f>
        <v>0.1</v>
      </c>
      <c r="F17" s="39" t="n">
        <f aca="false">K15</f>
        <v>0.1</v>
      </c>
    </row>
    <row r="18" customFormat="false" ht="24.75" hidden="false" customHeight="true" outlineLevel="0" collapsed="false">
      <c r="A18" s="40" t="s">
        <v>15</v>
      </c>
      <c r="B18" s="41"/>
      <c r="C18" s="42" t="n">
        <f aca="false">C13/B13 - 1</f>
        <v>0.0925171414791206</v>
      </c>
      <c r="D18" s="42" t="n">
        <f aca="false">D13/C13 - 1</f>
        <v>0.272006028379769</v>
      </c>
      <c r="E18" s="43" t="n">
        <f aca="false">E13/D13 - 1</f>
        <v>-0.614218052725256</v>
      </c>
      <c r="F18" s="44" t="n">
        <f aca="false">F13/E13 - 1</f>
        <v>0.1</v>
      </c>
    </row>
    <row r="21" customFormat="false" ht="27.75" hidden="false" customHeight="true" outlineLevel="0" collapsed="false">
      <c r="A21" s="45" t="s">
        <v>0</v>
      </c>
      <c r="B21" s="46" t="n">
        <v>2021</v>
      </c>
      <c r="C21" s="46"/>
      <c r="D21" s="46"/>
      <c r="E21" s="46"/>
      <c r="F21" s="47" t="n">
        <v>2022</v>
      </c>
      <c r="G21" s="47"/>
      <c r="H21" s="47"/>
      <c r="I21" s="47"/>
      <c r="J21" s="48" t="n">
        <v>2023</v>
      </c>
      <c r="K21" s="48"/>
      <c r="L21" s="48"/>
      <c r="M21" s="48"/>
    </row>
    <row r="22" customFormat="false" ht="21.75" hidden="false" customHeight="true" outlineLevel="0" collapsed="false">
      <c r="A22" s="45"/>
      <c r="B22" s="49" t="s">
        <v>16</v>
      </c>
      <c r="C22" s="49" t="s">
        <v>17</v>
      </c>
      <c r="D22" s="49" t="s">
        <v>18</v>
      </c>
      <c r="E22" s="49" t="s">
        <v>19</v>
      </c>
      <c r="F22" s="49" t="s">
        <v>16</v>
      </c>
      <c r="G22" s="49" t="s">
        <v>17</v>
      </c>
      <c r="H22" s="49" t="s">
        <v>18</v>
      </c>
      <c r="I22" s="50" t="s">
        <v>19</v>
      </c>
      <c r="J22" s="50" t="s">
        <v>16</v>
      </c>
      <c r="K22" s="50" t="s">
        <v>17</v>
      </c>
      <c r="L22" s="50" t="s">
        <v>18</v>
      </c>
      <c r="M22" s="51" t="s">
        <v>19</v>
      </c>
    </row>
    <row r="23" customFormat="false" ht="24.75" hidden="false" customHeight="true" outlineLevel="0" collapsed="false">
      <c r="A23" s="52" t="s">
        <v>3</v>
      </c>
      <c r="B23" s="14" t="n">
        <v>3008364</v>
      </c>
      <c r="C23" s="14" t="n">
        <v>3148209</v>
      </c>
      <c r="D23" s="14" t="n">
        <v>3313028</v>
      </c>
      <c r="E23" s="14" t="n">
        <v>2494886</v>
      </c>
      <c r="F23" s="14" t="n">
        <v>2739459</v>
      </c>
      <c r="G23" s="14" t="n">
        <v>2602299</v>
      </c>
      <c r="H23" s="14" t="n">
        <v>5761978</v>
      </c>
      <c r="I23" s="14" t="n">
        <f aca="false">E23*(I30 + 1)</f>
        <v>2744374.6</v>
      </c>
      <c r="J23" s="14" t="n">
        <f aca="false">F23*(J30 + 1)</f>
        <v>3013404.9</v>
      </c>
      <c r="K23" s="14" t="n">
        <f aca="false">G23*(K30 + 1)</f>
        <v>2862528.9</v>
      </c>
      <c r="L23" s="14" t="n">
        <f aca="false">H23*(L30 + 1)</f>
        <v>6338175.8</v>
      </c>
      <c r="M23" s="14" t="n">
        <f aca="false">I23*(M30 + 1)</f>
        <v>3018812.06</v>
      </c>
    </row>
    <row r="24" customFormat="false" ht="24.75" hidden="false" customHeight="true" outlineLevel="0" collapsed="false">
      <c r="A24" s="52" t="s">
        <v>6</v>
      </c>
      <c r="B24" s="14" t="n">
        <v>801062</v>
      </c>
      <c r="C24" s="14" t="n">
        <v>1112839</v>
      </c>
      <c r="D24" s="14" t="n">
        <v>639728</v>
      </c>
      <c r="E24" s="14" t="n">
        <v>857867</v>
      </c>
      <c r="F24" s="14" t="n">
        <v>1274076</v>
      </c>
      <c r="G24" s="14" t="n">
        <v>803889</v>
      </c>
      <c r="H24" s="14" t="n">
        <v>1211607</v>
      </c>
      <c r="I24" s="14" t="n">
        <f aca="false">I23*I26</f>
        <v>274437.46</v>
      </c>
      <c r="J24" s="14" t="n">
        <f aca="false">J23*J26</f>
        <v>301340.49</v>
      </c>
      <c r="K24" s="14" t="n">
        <f aca="false">K23*K26</f>
        <v>286252.89</v>
      </c>
      <c r="L24" s="14" t="n">
        <f aca="false">L23*L26</f>
        <v>633817.58</v>
      </c>
      <c r="M24" s="14" t="n">
        <f aca="false">M23*M26</f>
        <v>301881.206</v>
      </c>
    </row>
    <row r="25" customFormat="false" ht="24.75" hidden="false" customHeight="true" outlineLevel="0" collapsed="false">
      <c r="A25" s="52" t="s">
        <v>20</v>
      </c>
      <c r="B25" s="53" t="n">
        <v>1885215716</v>
      </c>
      <c r="C25" s="53" t="n">
        <f aca="false">$B25</f>
        <v>1885215716</v>
      </c>
      <c r="D25" s="53" t="n">
        <f aca="false">$B25</f>
        <v>1885215716</v>
      </c>
      <c r="E25" s="53" t="n">
        <f aca="false">$B25</f>
        <v>1885215716</v>
      </c>
      <c r="F25" s="53" t="n">
        <f aca="false">$B25</f>
        <v>1885215716</v>
      </c>
      <c r="G25" s="53" t="n">
        <f aca="false">$B25</f>
        <v>1885215716</v>
      </c>
      <c r="H25" s="53" t="n">
        <f aca="false">$B25</f>
        <v>1885215716</v>
      </c>
      <c r="I25" s="53" t="n">
        <f aca="false">$B25</f>
        <v>1885215716</v>
      </c>
      <c r="J25" s="53" t="n">
        <f aca="false">$B25</f>
        <v>1885215716</v>
      </c>
      <c r="K25" s="53" t="n">
        <f aca="false">$B25</f>
        <v>1885215716</v>
      </c>
      <c r="L25" s="53" t="n">
        <f aca="false">$B25</f>
        <v>1885215716</v>
      </c>
      <c r="M25" s="53" t="n">
        <f aca="false">$B25</f>
        <v>1885215716</v>
      </c>
    </row>
    <row r="26" customFormat="false" ht="24.75" hidden="false" customHeight="true" outlineLevel="0" collapsed="false">
      <c r="A26" s="54" t="s">
        <v>21</v>
      </c>
      <c r="B26" s="22" t="n">
        <f aca="false">B24/B23</f>
        <v>0.266278282814181</v>
      </c>
      <c r="C26" s="22" t="n">
        <f aca="false">C24/C23</f>
        <v>0.353483202671741</v>
      </c>
      <c r="D26" s="22" t="n">
        <f aca="false">D24/D23</f>
        <v>0.193094655402852</v>
      </c>
      <c r="E26" s="22" t="n">
        <f aca="false">E24/E23</f>
        <v>0.343850179928061</v>
      </c>
      <c r="F26" s="22" t="n">
        <f aca="false">F24/F23</f>
        <v>0.465083069321351</v>
      </c>
      <c r="G26" s="22" t="n">
        <f aca="false">G24/G23</f>
        <v>0.308914924841458</v>
      </c>
      <c r="H26" s="22" t="n">
        <f aca="false">H24/H23</f>
        <v>0.210276228059184</v>
      </c>
      <c r="I26" s="22" t="n">
        <f aca="false">$J16</f>
        <v>0.1</v>
      </c>
      <c r="J26" s="22" t="n">
        <f aca="false">$K16</f>
        <v>0.1</v>
      </c>
      <c r="K26" s="22" t="n">
        <f aca="false">$K16</f>
        <v>0.1</v>
      </c>
      <c r="L26" s="22" t="n">
        <f aca="false">$K16</f>
        <v>0.1</v>
      </c>
      <c r="M26" s="22" t="n">
        <f aca="false">$K16</f>
        <v>0.1</v>
      </c>
    </row>
    <row r="27" customFormat="false" ht="24.75" hidden="false" customHeight="true" outlineLevel="0" collapsed="false">
      <c r="A27" s="54" t="s">
        <v>22</v>
      </c>
      <c r="B27" s="55" t="n">
        <f aca="false">B24/(B25/1000000)</f>
        <v>424.917951405408</v>
      </c>
      <c r="C27" s="55" t="n">
        <f aca="false">C24/(C25/1000000)</f>
        <v>590.297964607038</v>
      </c>
      <c r="D27" s="55" t="n">
        <f aca="false">D24/(D25/1000000)</f>
        <v>339.33941594618</v>
      </c>
      <c r="E27" s="55" t="n">
        <f aca="false">E24/(E25/1000000)</f>
        <v>455.049781687689</v>
      </c>
      <c r="F27" s="55" t="n">
        <f aca="false">F24/(F25/1000000)</f>
        <v>675.825047068513</v>
      </c>
      <c r="G27" s="55" t="n">
        <f aca="false">G24/(G25/1000000)</f>
        <v>426.417514546118</v>
      </c>
      <c r="H27" s="55" t="n">
        <f aca="false">H24/(H25/1000000)</f>
        <v>642.688786072055</v>
      </c>
      <c r="I27" s="55" t="n">
        <f aca="false">I24/(I25/1000000)</f>
        <v>145.573505286861</v>
      </c>
      <c r="J27" s="55" t="n">
        <f aca="false">J24/(J25/1000000)</f>
        <v>159.844036649226</v>
      </c>
      <c r="K27" s="55" t="n">
        <f aca="false">K24/(K25/1000000)</f>
        <v>151.840920681143</v>
      </c>
      <c r="L27" s="55" t="n">
        <f aca="false">L24/(L25/1000000)</f>
        <v>336.204273399978</v>
      </c>
      <c r="M27" s="55" t="n">
        <f aca="false">M24/(M25/1000000)</f>
        <v>160.130855815547</v>
      </c>
    </row>
    <row r="28" customFormat="false" ht="24.75" hidden="false" customHeight="true" outlineLevel="0" collapsed="false">
      <c r="A28" s="54" t="s">
        <v>23</v>
      </c>
      <c r="B28" s="56" t="n">
        <v>1495</v>
      </c>
      <c r="C28" s="56" t="n">
        <v>1922</v>
      </c>
      <c r="D28" s="56" t="n">
        <v>1866</v>
      </c>
      <c r="E28" s="56" t="n">
        <f aca="false">SUM(B27:E27)</f>
        <v>1809.60511364632</v>
      </c>
      <c r="F28" s="56" t="n">
        <f aca="false">SUM(C27:F27)</f>
        <v>2060.51220930942</v>
      </c>
      <c r="G28" s="56" t="n">
        <f aca="false">SUM(D27:G27)</f>
        <v>1896.6317592485</v>
      </c>
      <c r="H28" s="56" t="n">
        <f aca="false">SUM(E27:H27)</f>
        <v>2199.98112937437</v>
      </c>
      <c r="I28" s="56" t="n">
        <f aca="false">SUM(F27:I27)</f>
        <v>1890.50485297355</v>
      </c>
      <c r="J28" s="56" t="n">
        <f aca="false">SUM(G27:J27)</f>
        <v>1374.52384255426</v>
      </c>
      <c r="K28" s="56" t="n">
        <f aca="false">SUM(H27:K27)</f>
        <v>1099.94724868928</v>
      </c>
      <c r="L28" s="56" t="n">
        <f aca="false">SUM(I27:L27)</f>
        <v>793.462736017208</v>
      </c>
      <c r="M28" s="56" t="n">
        <f aca="false">SUM(J27:M27)</f>
        <v>808.020086545894</v>
      </c>
    </row>
    <row r="29" customFormat="false" ht="24.75" hidden="false" customHeight="true" outlineLevel="0" collapsed="false">
      <c r="A29" s="52" t="s">
        <v>24</v>
      </c>
      <c r="B29" s="57" t="n">
        <v>14.34</v>
      </c>
      <c r="C29" s="57" t="n">
        <v>15.92</v>
      </c>
      <c r="D29" s="57" t="n">
        <v>13.77</v>
      </c>
      <c r="E29" s="57" t="n">
        <v>16.97</v>
      </c>
      <c r="F29" s="57" t="n">
        <v>15.16</v>
      </c>
      <c r="G29" s="57" t="n">
        <v>11.29</v>
      </c>
      <c r="H29" s="57" t="n">
        <v>9.36</v>
      </c>
      <c r="I29" s="57" t="n">
        <f aca="false">J13/I28</f>
        <v>5.14677335247028</v>
      </c>
      <c r="J29" s="57" t="n">
        <f aca="false">J13/J28</f>
        <v>7.07881500397903</v>
      </c>
      <c r="K29" s="57" t="n">
        <f aca="false">J13/K28</f>
        <v>8.84587875608983</v>
      </c>
      <c r="L29" s="57" t="n">
        <f aca="false">J13/L28</f>
        <v>12.2627056802186</v>
      </c>
      <c r="M29" s="57" t="n">
        <f aca="false">J13/M28</f>
        <v>12.0417798542529</v>
      </c>
    </row>
    <row r="30" customFormat="false" ht="24.75" hidden="false" customHeight="true" outlineLevel="0" collapsed="false">
      <c r="A30" s="54" t="s">
        <v>25</v>
      </c>
      <c r="B30" s="58" t="n">
        <f aca="false">IF(B32&lt;0,ABS(B23-B32)/ABS(B32),B23/B32-1)</f>
        <v>7.36142093604343</v>
      </c>
      <c r="C30" s="58" t="n">
        <f aca="false">IF(C32&lt;0,ABS(C23-C32)/ABS(C32),C23/C32-1)</f>
        <v>10.3731354606573</v>
      </c>
      <c r="D30" s="58" t="n">
        <f aca="false">IF(D32&lt;0,ABS(D23-D32)/ABS(D32),D23/D32-1)</f>
        <v>10.7969363120375</v>
      </c>
      <c r="E30" s="58" t="n">
        <f aca="false">IF(E32&lt;0,ABS(E23-E32)/ABS(E32),E23/E32-1)</f>
        <v>5.05275722361047</v>
      </c>
      <c r="F30" s="58" t="n">
        <f aca="false">IF(B23&lt;0,ABS(F23-B23)/ABS(B23),F23/B23-1)</f>
        <v>-0.0893857924107588</v>
      </c>
      <c r="G30" s="58" t="n">
        <f aca="false">IF(C23&lt;0,ABS(G23-C23)/ABS(C23),G23/C23-1)</f>
        <v>-0.17340335409752</v>
      </c>
      <c r="H30" s="58" t="n">
        <f aca="false">IF(D23&lt;0,ABS(H23-D23)/ABS(D23),H23/D23-1)</f>
        <v>0.739187836625588</v>
      </c>
      <c r="I30" s="58" t="n">
        <f aca="false">$J15</f>
        <v>0.1</v>
      </c>
      <c r="J30" s="58" t="n">
        <f aca="false">$K15</f>
        <v>0.1</v>
      </c>
      <c r="K30" s="58" t="n">
        <f aca="false">$K15</f>
        <v>0.1</v>
      </c>
      <c r="L30" s="58" t="n">
        <f aca="false">$K15</f>
        <v>0.1</v>
      </c>
      <c r="M30" s="58" t="n">
        <f aca="false">$K15</f>
        <v>0.1</v>
      </c>
    </row>
    <row r="31" customFormat="false" ht="24.75" hidden="false" customHeight="true" outlineLevel="0" collapsed="false">
      <c r="A31" s="54" t="s">
        <v>26</v>
      </c>
      <c r="B31" s="58" t="n">
        <f aca="false">IF(B33&lt;0,ABS(B24-B33)/ABS(B33),B24/B33-1)</f>
        <v>22.9673877270143</v>
      </c>
      <c r="C31" s="58" t="n">
        <f aca="false">IF(C33&lt;0,ABS(C24-C33)/ABS(C33),C24/C33-1)</f>
        <v>42.942309970385</v>
      </c>
      <c r="D31" s="58" t="n">
        <f aca="false">IF(D33&lt;0,ABS(D24-D33)/ABS(D33),D24/D33-1)</f>
        <v>11.9804398993588</v>
      </c>
      <c r="E31" s="58" t="n">
        <f aca="false">IF(E33&lt;0,ABS(E24-E33)/ABS(E33),E24/E33-1)</f>
        <v>3.83378880167687</v>
      </c>
      <c r="F31" s="59" t="n">
        <f aca="false">IF(B24&lt;0,ABS(F24-B24)/ABS(B24),F24/B24-1)</f>
        <v>0.590483632977223</v>
      </c>
      <c r="G31" s="59" t="n">
        <f aca="false">IF(C24&lt;0,ABS(G24-C24)/ABS(C24),G24/C24-1)</f>
        <v>-0.277623268055846</v>
      </c>
      <c r="H31" s="59" t="n">
        <f aca="false">IF(D24&lt;0,ABS(H24-D24)/ABS(D24),H24/D24-1)</f>
        <v>0.893940862366506</v>
      </c>
      <c r="I31" s="60" t="n">
        <f aca="false">IF(E24&lt;0,ABS(I24-E24)/ABS(E24),I24/E24-1)</f>
        <v>-0.680093231235145</v>
      </c>
      <c r="J31" s="60" t="n">
        <f aca="false">IF(F24&lt;0,ABS(J24-F24)/ABS(F24),J24/F24-1)</f>
        <v>-0.763483112467388</v>
      </c>
      <c r="K31" s="60" t="n">
        <f aca="false">IF(G24&lt;0,ABS(K24-G24)/ABS(G24),K24/G24-1)</f>
        <v>-0.643914906162418</v>
      </c>
      <c r="L31" s="60" t="n">
        <f aca="false">IF(H24&lt;0,ABS(L24-H24)/ABS(H24),L24/H24-1)</f>
        <v>-0.476878575313612</v>
      </c>
      <c r="M31" s="60" t="n">
        <f aca="false">IF(I24&lt;0,ABS(M24-I24)/ABS(I24),M24/I24-1)</f>
        <v>0.1</v>
      </c>
    </row>
    <row r="32" customFormat="false" ht="18.75" hidden="false" customHeight="false" outlineLevel="0" collapsed="false">
      <c r="A32" s="61" t="s">
        <v>27</v>
      </c>
      <c r="B32" s="62" t="n">
        <v>359791</v>
      </c>
      <c r="C32" s="62" t="n">
        <v>276811</v>
      </c>
      <c r="D32" s="62" t="n">
        <v>280838</v>
      </c>
      <c r="E32" s="63" t="n">
        <v>412190</v>
      </c>
      <c r="F32" s="2"/>
      <c r="G32" s="2"/>
      <c r="H32" s="2"/>
      <c r="I32" s="2"/>
      <c r="J32" s="2"/>
      <c r="K32" s="2"/>
      <c r="L32" s="2"/>
      <c r="M32" s="2"/>
    </row>
    <row r="33" customFormat="false" ht="18.75" hidden="false" customHeight="false" outlineLevel="0" collapsed="false">
      <c r="A33" s="64" t="s">
        <v>28</v>
      </c>
      <c r="B33" s="65" t="n">
        <v>33423</v>
      </c>
      <c r="C33" s="65" t="n">
        <v>25325</v>
      </c>
      <c r="D33" s="65" t="n">
        <v>49284</v>
      </c>
      <c r="E33" s="66" t="n">
        <v>177473</v>
      </c>
      <c r="F33" s="67" t="s">
        <v>29</v>
      </c>
      <c r="G33" s="68" t="s">
        <v>30</v>
      </c>
      <c r="H33" s="68"/>
      <c r="I33" s="68"/>
      <c r="J33" s="68"/>
      <c r="K33" s="68"/>
      <c r="L33" s="68"/>
      <c r="M33" s="68"/>
    </row>
    <row r="34" customFormat="false" ht="18.75" hidden="false" customHeight="false" outlineLevel="0" collapsed="false">
      <c r="F34" s="67"/>
      <c r="G34" s="69" t="s">
        <v>17</v>
      </c>
      <c r="H34" s="70" t="s">
        <v>18</v>
      </c>
      <c r="I34" s="71" t="s">
        <v>19</v>
      </c>
      <c r="J34" s="71" t="s">
        <v>16</v>
      </c>
      <c r="K34" s="71" t="s">
        <v>17</v>
      </c>
      <c r="L34" s="71" t="s">
        <v>18</v>
      </c>
      <c r="M34" s="72" t="s">
        <v>19</v>
      </c>
    </row>
    <row r="35" customFormat="false" ht="17.35" hidden="false" customHeight="false" outlineLevel="0" collapsed="false">
      <c r="F35" s="73" t="n">
        <v>8</v>
      </c>
      <c r="G35" s="74" t="n">
        <f aca="false">$F35*G28</f>
        <v>15173.054073988</v>
      </c>
      <c r="H35" s="74" t="n">
        <f aca="false">$F35*H28</f>
        <v>17599.849034995</v>
      </c>
      <c r="I35" s="74" t="n">
        <f aca="false">$F35*I28</f>
        <v>15124.0388237884</v>
      </c>
      <c r="J35" s="74" t="n">
        <f aca="false">$F35*J28</f>
        <v>10996.1907404341</v>
      </c>
      <c r="K35" s="74" t="n">
        <f aca="false">$F35*K28</f>
        <v>8799.57798951428</v>
      </c>
      <c r="L35" s="74" t="n">
        <f aca="false">$F35*L28</f>
        <v>6347.70188813767</v>
      </c>
      <c r="M35" s="74" t="n">
        <f aca="false">$F35*M28</f>
        <v>6464.16069236716</v>
      </c>
    </row>
    <row r="36" customFormat="false" ht="17.35" hidden="false" customHeight="false" outlineLevel="0" collapsed="false">
      <c r="F36" s="75" t="n">
        <f aca="false">F35+1</f>
        <v>9</v>
      </c>
      <c r="G36" s="76" t="n">
        <f aca="false">$F36*G28</f>
        <v>17069.6858332365</v>
      </c>
      <c r="H36" s="76" t="n">
        <f aca="false">$F36*H28</f>
        <v>19799.8301643694</v>
      </c>
      <c r="I36" s="76" t="n">
        <f aca="false">$F36*I28</f>
        <v>17014.5436767619</v>
      </c>
      <c r="J36" s="76" t="n">
        <f aca="false">$F36*J28</f>
        <v>12370.7145829883</v>
      </c>
      <c r="K36" s="76" t="n">
        <f aca="false">$F36*K28</f>
        <v>9899.52523820356</v>
      </c>
      <c r="L36" s="76" t="n">
        <f aca="false">$F36*L28</f>
        <v>7141.16462415487</v>
      </c>
      <c r="M36" s="76" t="n">
        <f aca="false">$F36*M28</f>
        <v>7272.18077891305</v>
      </c>
    </row>
    <row r="37" customFormat="false" ht="17.35" hidden="false" customHeight="false" outlineLevel="0" collapsed="false">
      <c r="F37" s="73" t="n">
        <f aca="false">F36+1</f>
        <v>10</v>
      </c>
      <c r="G37" s="74" t="n">
        <f aca="false">$F37*G28</f>
        <v>18966.317592485</v>
      </c>
      <c r="H37" s="74" t="n">
        <f aca="false">$F37*H28</f>
        <v>21999.8112937437</v>
      </c>
      <c r="I37" s="74" t="n">
        <f aca="false">$F37*I28</f>
        <v>18905.0485297355</v>
      </c>
      <c r="J37" s="74" t="n">
        <f aca="false">$F37*J28</f>
        <v>13745.2384255426</v>
      </c>
      <c r="K37" s="74" t="n">
        <f aca="false">$F37*K28</f>
        <v>10999.4724868928</v>
      </c>
      <c r="L37" s="74" t="n">
        <f aca="false">$F37*L28</f>
        <v>7934.62736017208</v>
      </c>
      <c r="M37" s="74" t="n">
        <f aca="false">$F37*M28</f>
        <v>8080.20086545894</v>
      </c>
    </row>
    <row r="38" customFormat="false" ht="17.35" hidden="false" customHeight="false" outlineLevel="0" collapsed="false">
      <c r="F38" s="77" t="n">
        <f aca="false">F37+1</f>
        <v>11</v>
      </c>
      <c r="G38" s="78" t="n">
        <f aca="false">$F38*G28</f>
        <v>20862.9493517335</v>
      </c>
      <c r="H38" s="78" t="n">
        <f aca="false">$F38*H28</f>
        <v>24199.7924231181</v>
      </c>
      <c r="I38" s="78" t="n">
        <f aca="false">$F38*I28</f>
        <v>20795.553382709</v>
      </c>
      <c r="J38" s="78" t="n">
        <f aca="false">$F38*J28</f>
        <v>15119.7622680969</v>
      </c>
      <c r="K38" s="78" t="n">
        <f aca="false">$F38*K28</f>
        <v>12099.4197355821</v>
      </c>
      <c r="L38" s="78" t="n">
        <f aca="false">$F38*L28</f>
        <v>8728.09009618929</v>
      </c>
      <c r="M38" s="78" t="n">
        <f aca="false">$F38*M28</f>
        <v>8888.22095200484</v>
      </c>
    </row>
  </sheetData>
  <mergeCells count="8">
    <mergeCell ref="L11:O16"/>
    <mergeCell ref="J12:K12"/>
    <mergeCell ref="A21:A22"/>
    <mergeCell ref="B21:E21"/>
    <mergeCell ref="F21:I21"/>
    <mergeCell ref="J21:M21"/>
    <mergeCell ref="F33:F34"/>
    <mergeCell ref="G33:M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2022-12-04T03:53:01Z</dcterms:created>
  <dc:creator>Vũ Ngọc Long</dc:creator>
  <dc:description/>
  <dc:language>en-US</dc:language>
  <cp:lastModifiedBy/>
  <dcterms:modified xsi:type="dcterms:W3CDTF">2022-12-06T21:14:46Z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