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michaelvuolo/Documents/GitHub/dca-2k24/input/"/>
    </mc:Choice>
  </mc:AlternateContent>
  <xr:revisionPtr revIDLastSave="0" documentId="13_ncr:1_{91A36155-19C0-F544-A3FB-6F0C2AD38565}" xr6:coauthVersionLast="47" xr6:coauthVersionMax="47" xr10:uidLastSave="{00000000-0000-0000-0000-000000000000}"/>
  <bookViews>
    <workbookView xWindow="7620" yWindow="500" windowWidth="40860" windowHeight="28300" xr2:uid="{372CD787-09C0-4BD9-A6AB-A0065DACB93A}"/>
  </bookViews>
  <sheets>
    <sheet name="Summary" sheetId="13" r:id="rId1"/>
    <sheet name="scoring theory" sheetId="4" r:id="rId2"/>
    <sheet name="&lt;TICKER&gt; Results" sheetId="1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 i="12" l="1"/>
  <c r="C32" i="12"/>
  <c r="F31" i="12"/>
  <c r="E31" i="12"/>
  <c r="D31" i="12"/>
  <c r="C31" i="12"/>
  <c r="G30" i="12"/>
  <c r="F30" i="12"/>
  <c r="E30" i="12"/>
  <c r="D30" i="12"/>
  <c r="C30" i="12"/>
  <c r="C29" i="12"/>
  <c r="G29" i="12" s="1"/>
  <c r="G28" i="12"/>
  <c r="F28" i="12"/>
  <c r="E28" i="12"/>
  <c r="D28" i="12"/>
  <c r="C28" i="12"/>
  <c r="F27" i="12"/>
  <c r="E27" i="12"/>
  <c r="D27" i="12"/>
  <c r="C27" i="12"/>
  <c r="F26" i="12"/>
  <c r="E26" i="12"/>
  <c r="D26" i="12"/>
  <c r="C26" i="12"/>
  <c r="F25" i="12"/>
  <c r="E25" i="12"/>
  <c r="D25" i="12"/>
  <c r="C25" i="12"/>
  <c r="F24" i="12"/>
  <c r="E24" i="12"/>
  <c r="D24" i="12"/>
  <c r="C24" i="12"/>
  <c r="F23" i="12"/>
  <c r="E23" i="12"/>
  <c r="G23" i="12" s="1"/>
  <c r="D23" i="12"/>
  <c r="C23" i="12"/>
  <c r="G22" i="12"/>
  <c r="E22" i="12"/>
  <c r="D22" i="12"/>
  <c r="C22" i="12"/>
  <c r="G21" i="12"/>
  <c r="E21" i="12"/>
  <c r="D21" i="12"/>
  <c r="C21" i="12"/>
  <c r="I15" i="4"/>
  <c r="I16" i="4"/>
  <c r="J15" i="4"/>
  <c r="J16" i="4"/>
  <c r="I17" i="4"/>
  <c r="J17" i="4"/>
  <c r="J27" i="4" s="1"/>
  <c r="I18" i="4"/>
  <c r="J18" i="4"/>
  <c r="I19" i="4"/>
  <c r="J19" i="4"/>
  <c r="I20" i="4"/>
  <c r="J20" i="4"/>
  <c r="I21" i="4"/>
  <c r="J21" i="4"/>
  <c r="I22" i="4"/>
  <c r="J22" i="4"/>
  <c r="I23" i="4"/>
  <c r="J23" i="4"/>
  <c r="I24" i="4"/>
  <c r="J24" i="4"/>
  <c r="I25" i="4"/>
  <c r="J25" i="4"/>
  <c r="I26" i="4"/>
  <c r="J26" i="4"/>
  <c r="H27" i="4"/>
  <c r="B13" i="4"/>
  <c r="G27" i="12" l="1"/>
  <c r="G26" i="12"/>
  <c r="G24" i="12"/>
  <c r="G31" i="12"/>
  <c r="G25" i="12"/>
  <c r="I27" i="4"/>
  <c r="I2" i="12" l="1"/>
</calcChain>
</file>

<file path=xl/sharedStrings.xml><?xml version="1.0" encoding="utf-8"?>
<sst xmlns="http://schemas.openxmlformats.org/spreadsheetml/2006/main" count="129" uniqueCount="106">
  <si>
    <t>inventory</t>
  </si>
  <si>
    <t>net operating cash flow</t>
  </si>
  <si>
    <t>r&amp;d</t>
  </si>
  <si>
    <t>current liabilities</t>
  </si>
  <si>
    <t>ppe</t>
  </si>
  <si>
    <t>total assets</t>
  </si>
  <si>
    <t>long term debt</t>
  </si>
  <si>
    <t>total liabilities</t>
  </si>
  <si>
    <t>preferred stock</t>
  </si>
  <si>
    <t>retained earnings</t>
  </si>
  <si>
    <t>goodwill</t>
  </si>
  <si>
    <t xml:space="preserve">treasury stock </t>
  </si>
  <si>
    <t>total equity</t>
  </si>
  <si>
    <t>Parameter</t>
  </si>
  <si>
    <t>1. Inventory &amp; Net Earnings</t>
  </si>
  <si>
    <t>2. Earning Power</t>
  </si>
  <si>
    <t>3. PPE</t>
  </si>
  <si>
    <t>4. Return on Total Assets</t>
  </si>
  <si>
    <t>5. Long Term Debt</t>
  </si>
  <si>
    <t>6. Debt to Shareholder's Equity Ratio</t>
  </si>
  <si>
    <t>7. Preferred stock</t>
  </si>
  <si>
    <t>8. Retained Earnings</t>
  </si>
  <si>
    <t>9. Treasury Stock</t>
  </si>
  <si>
    <t>10. Return on Shareholder's Equity</t>
  </si>
  <si>
    <t>11. Goodwill</t>
  </si>
  <si>
    <t>a. Inventory</t>
  </si>
  <si>
    <t>b. Net Op. Cash Flow</t>
  </si>
  <si>
    <t>Explaination:</t>
  </si>
  <si>
    <t>looking for a steady rise</t>
  </si>
  <si>
    <t>can net op. cash flow cover the same year's current liabilities</t>
  </si>
  <si>
    <t>preferred stock is super expensive; companies should avoid unless it's in best interest</t>
  </si>
  <si>
    <t>good &gt;= 7%, above avg. &gt;= 13.5%, great &gt;= 17%</t>
  </si>
  <si>
    <t>treasury stock is when a comp. buys their shares back; great indicator that the company has free funds to invest back into the company</t>
  </si>
  <si>
    <t>ideal &gt;= 23%; a company that can turn equity into cash has better liquitidy and financial freedom to meet short term obligations/unexpected expenses, new oppurtunities</t>
  </si>
  <si>
    <t>increase indicates the company is making acquisitions for more than the entity's fair value meaning they paid a premium for strategic value or growth potential</t>
  </si>
  <si>
    <t>how much cash Is produced in proportion to the company's total assets at the time. Asset to Cash conversion rate (low 0% - 10%, good 11% - 17%, great 17%+)</t>
  </si>
  <si>
    <t>how much long term debt in proportion to their total assets in a given year (What % of the assets are still being paid off) - 50% or less</t>
  </si>
  <si>
    <t>what percent of the company's operations is financed through debt (good &lt; 100%, great &lt; 80%)</t>
  </si>
  <si>
    <t>Balance Sheet</t>
  </si>
  <si>
    <t>Profit/Loss</t>
  </si>
  <si>
    <t>Cash Flow Statement</t>
  </si>
  <si>
    <t>SCORE</t>
  </si>
  <si>
    <t>2024 result</t>
  </si>
  <si>
    <t>2022 result</t>
  </si>
  <si>
    <t>2021 result</t>
  </si>
  <si>
    <t>2023 result</t>
  </si>
  <si>
    <t>looking for a steady rise (TODO: z score maybe to detect spike)</t>
  </si>
  <si>
    <t>Weight (%)</t>
  </si>
  <si>
    <t>6. Debt to Shr. Equity Ratio</t>
  </si>
  <si>
    <t>7. Preferred Stock</t>
  </si>
  <si>
    <t>10. Return on Shr. Equity</t>
  </si>
  <si>
    <t>Reasoning</t>
  </si>
  <si>
    <t>Warren Buffett places significant importance on a comp's ability to generate cash from its core operations. The comp's cash flow must comfortably cover its liabilities to ensure it can survive through economic times.</t>
  </si>
  <si>
    <r>
      <t xml:space="preserve">Buffett consistently highlights Return on Equity as one of his key metrics. </t>
    </r>
    <r>
      <rPr>
        <b/>
        <sz val="11"/>
        <color theme="1"/>
        <rFont val="Aptos Narrow"/>
        <family val="2"/>
        <scheme val="minor"/>
      </rPr>
      <t>High</t>
    </r>
    <r>
      <rPr>
        <sz val="11"/>
        <color theme="1"/>
        <rFont val="Aptos Narrow"/>
        <family val="2"/>
        <scheme val="minor"/>
      </rPr>
      <t xml:space="preserve"> ROE shows how efficiently a company uses their ownership to generate profits (effective mgmt/ sustainable profitability without excessive leverag</t>
    </r>
  </si>
  <si>
    <r>
      <t xml:space="preserve">Buffett strongly dislikes companies with excessive debt. A </t>
    </r>
    <r>
      <rPr>
        <b/>
        <sz val="11"/>
        <color theme="1"/>
        <rFont val="Aptos Narrow"/>
        <family val="2"/>
        <scheme val="minor"/>
      </rPr>
      <t xml:space="preserve">low </t>
    </r>
    <r>
      <rPr>
        <sz val="11"/>
        <color theme="1"/>
        <rFont val="Aptos Narrow"/>
        <family val="2"/>
        <scheme val="minor"/>
      </rPr>
      <t xml:space="preserve">debt to equity ratio ensures a comp isn'y overly relient on borrowing. Buffett prefers comp's with roe's </t>
    </r>
    <r>
      <rPr>
        <b/>
        <sz val="11"/>
        <color theme="1"/>
        <rFont val="Aptos Narrow"/>
        <family val="2"/>
        <scheme val="minor"/>
      </rPr>
      <t>below 0.5</t>
    </r>
  </si>
  <si>
    <t>Efficient use of assets to generate cash is crucial for a comp's long-term growth. RTA indicates how effectivelty the comp converts assets into cash flow</t>
  </si>
  <si>
    <t>Comp's with a manageable long-term debt are in a better position to grow sustainably. Prefers comps that don't overburden themselves with debt (LT debt should be low relative to assets, ensuring that the comp isn't too leveraged</t>
  </si>
  <si>
    <t>Retained earnings reflect a comp's ability to reinvest and grow it's business without taking on more debt or issuing new shares. Rising RE allows comps to ecpand without diluting equity (through issuing shares) or acquiring additional debt</t>
  </si>
  <si>
    <t>Consistent and growing profit margins are critical for LT profitability. Spikes in earnings could indicate volatility, and Buffett prefers steady, reliable growth. Comp's with stable, growing, and predictable profit margins are better equipped to navigate economic downturns</t>
  </si>
  <si>
    <t>Treasury stock buybacks indicate that mgmt believes in the company's future growth and can be a good use of cash when the stock is undervalues, however, Buffett is wary of buybacks done at overvalued prices</t>
  </si>
  <si>
    <t>Buffett tends to avoid comp's that heavily rely on preferred stock as it can dilute equity and create expensive obligations. PS is expensive and adds risk to the balance sheet. Important but not a primary factor</t>
  </si>
  <si>
    <t>A comp with a dca will be able to finance any new plants and equipment internally, without any debt. A comp without a dca will be forced to turn to debt to finance its ops and retool it's plants to keep up with competition. The company that has a dca doesn't need to constantly upgrade their PPE to stay competitive</t>
  </si>
  <si>
    <t>Businesses that benefit from some kind of dca almost never sell for below their book value, so companies that show an increase in goodwill possibly indicates the acquisition of a company with a dca</t>
  </si>
  <si>
    <t>measures how efficiently the company's net op. cash flow covers its investments in PPE. Higher ratio indicates strong cash generation relative to capital investments needed</t>
  </si>
  <si>
    <t>Pass/Fail Criteria (Binary Results)</t>
  </si>
  <si>
    <r>
      <t xml:space="preserve">If a parameter test is </t>
    </r>
    <r>
      <rPr>
        <b/>
        <sz val="11"/>
        <color theme="1"/>
        <rFont val="Aptos Narrow"/>
        <family val="2"/>
        <scheme val="minor"/>
      </rPr>
      <t>binary</t>
    </r>
    <r>
      <rPr>
        <sz val="11"/>
        <color theme="1"/>
        <rFont val="Aptos Narrow"/>
        <family val="2"/>
        <scheme val="minor"/>
      </rPr>
      <t xml:space="preserve"> (Pass/Fail), you can score each year’s result as follows</t>
    </r>
  </si>
  <si>
    <r>
      <t>Pass</t>
    </r>
    <r>
      <rPr>
        <sz val="11"/>
        <color theme="1"/>
        <rFont val="Aptos Narrow"/>
        <family val="2"/>
        <scheme val="minor"/>
      </rPr>
      <t>: 100 points</t>
    </r>
  </si>
  <si>
    <r>
      <t>Fail</t>
    </r>
    <r>
      <rPr>
        <sz val="11"/>
        <color theme="1"/>
        <rFont val="Aptos Narrow"/>
        <family val="2"/>
        <scheme val="minor"/>
      </rPr>
      <t>: 0 points</t>
    </r>
  </si>
  <si>
    <t>Percentage-Based Results</t>
  </si>
  <si>
    <t>Great: &gt; 0.5</t>
  </si>
  <si>
    <t>Good: 0.2 -&gt; 0.5</t>
  </si>
  <si>
    <t>Bad: &lt; 0.2</t>
  </si>
  <si>
    <t>Great: &gt; 0.17</t>
  </si>
  <si>
    <t>Good: 0.1 -&gt; 0.17</t>
  </si>
  <si>
    <t>Bad: &lt; 0.1</t>
  </si>
  <si>
    <t>Great: &lt; 0.5</t>
  </si>
  <si>
    <t>Bad: &gt; 0.5</t>
  </si>
  <si>
    <t>Great: &lt; 0.8</t>
  </si>
  <si>
    <t>Good: &lt; 1.0</t>
  </si>
  <si>
    <t>Bad: &gt; 1.0</t>
  </si>
  <si>
    <t>Great: &gt;= 0.17</t>
  </si>
  <si>
    <t>Good: 0 -&gt; 0.17</t>
  </si>
  <si>
    <t>Bad: &lt; 0</t>
  </si>
  <si>
    <t>Great: &gt; 0.23</t>
  </si>
  <si>
    <t>Bad: &lt; 0.23</t>
  </si>
  <si>
    <t>4. ROA</t>
  </si>
  <si>
    <t>5. LTD</t>
  </si>
  <si>
    <t>6. D-ShrEq</t>
  </si>
  <si>
    <t>8. RE</t>
  </si>
  <si>
    <t>10. ROE</t>
  </si>
  <si>
    <t>100 pts</t>
  </si>
  <si>
    <t>50 pts</t>
  </si>
  <si>
    <t>0 pts</t>
  </si>
  <si>
    <t>Score</t>
  </si>
  <si>
    <t>1A</t>
  </si>
  <si>
    <t>1B</t>
  </si>
  <si>
    <t>Parameter #</t>
  </si>
  <si>
    <t>Max. Points Awarded</t>
  </si>
  <si>
    <t>weight</t>
  </si>
  <si>
    <t>Max. Points (w/ weight)</t>
  </si>
  <si>
    <t>Date 1</t>
  </si>
  <si>
    <t>Date 4</t>
  </si>
  <si>
    <t>Date 3</t>
  </si>
  <si>
    <t>Date 2</t>
  </si>
  <si>
    <t>Ticker</t>
  </si>
  <si>
    <t>Score 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</si>
</sst>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0.0%"/>
  </numFmts>
  <fonts count="10" x14ac:knownFonts="1">
    <font>
      <sz val="11"/>
      <color theme="1"/>
      <name val="Aptos Narrow"/>
      <family val="2"/>
      <scheme val="minor"/>
    </font>
    <font>
      <b/>
      <sz val="11"/>
      <color theme="1"/>
      <name val="Aptos Narrow"/>
      <family val="2"/>
      <scheme val="minor"/>
    </font>
    <font>
      <i/>
      <sz val="11"/>
      <color theme="1"/>
      <name val="Aptos Narrow"/>
      <family val="2"/>
      <scheme val="minor"/>
    </font>
    <font>
      <sz val="11"/>
      <color theme="1"/>
      <name val="Aptos Narrow"/>
      <family val="2"/>
      <scheme val="minor"/>
    </font>
    <font>
      <b/>
      <i/>
      <sz val="11"/>
      <color theme="1"/>
      <name val="Aptos Narrow"/>
      <family val="2"/>
      <scheme val="minor"/>
    </font>
    <font>
      <u/>
      <sz val="11"/>
      <color theme="1"/>
      <name val="Aptos Narrow"/>
      <family val="2"/>
      <scheme val="minor"/>
    </font>
    <font>
      <i/>
      <u/>
      <sz val="11"/>
      <color theme="1"/>
      <name val="Aptos Narrow"/>
      <family val="2"/>
      <scheme val="minor"/>
    </font>
    <font>
      <b/>
      <sz val="11"/>
      <color theme="1"/>
      <name val="Aptos Narrow"/>
      <scheme val="minor"/>
    </font>
    <font>
      <sz val="11"/>
      <color theme="1"/>
      <name val="Aptos Narrow"/>
      <scheme val="minor"/>
    </font>
    <font>
      <sz val="14"/>
      <color theme="1"/>
      <name val="Aptos Narrow"/>
      <scheme val="minor"/>
    </font>
  </fonts>
  <fills count="5">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0"/>
        <bgColor indexed="64"/>
      </patternFill>
    </fill>
  </fills>
  <borders count="3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medium">
        <color rgb="FF000000"/>
      </top>
      <bottom/>
      <diagonal/>
    </border>
    <border>
      <left style="thin">
        <color indexed="64"/>
      </left>
      <right style="medium">
        <color rgb="FF000000"/>
      </right>
      <top style="thin">
        <color indexed="64"/>
      </top>
      <bottom style="medium">
        <color rgb="FF000000"/>
      </bottom>
      <diagonal/>
    </border>
    <border>
      <left style="thin">
        <color theme="1"/>
      </left>
      <right/>
      <top style="medium">
        <color rgb="FF000000"/>
      </top>
      <bottom/>
      <diagonal/>
    </border>
    <border>
      <left style="medium">
        <color rgb="FF000000"/>
      </left>
      <right/>
      <top style="thin">
        <color indexed="64"/>
      </top>
      <bottom/>
      <diagonal/>
    </border>
    <border>
      <left style="thin">
        <color indexed="64"/>
      </left>
      <right style="medium">
        <color rgb="FF000000"/>
      </right>
      <top style="thin">
        <color indexed="64"/>
      </top>
      <bottom/>
      <diagonal/>
    </border>
    <border>
      <left style="medium">
        <color rgb="FF000000"/>
      </left>
      <right/>
      <top style="thin">
        <color theme="1"/>
      </top>
      <bottom/>
      <diagonal/>
    </border>
    <border>
      <left style="thin">
        <color theme="1"/>
      </left>
      <right/>
      <top style="thin">
        <color indexed="64"/>
      </top>
      <bottom/>
      <diagonal/>
    </border>
    <border>
      <left style="thin">
        <color theme="1"/>
      </left>
      <right style="medium">
        <color rgb="FF000000"/>
      </right>
      <top style="thin">
        <color indexed="64"/>
      </top>
      <bottom/>
      <diagonal/>
    </border>
    <border>
      <left style="medium">
        <color rgb="FF000000"/>
      </left>
      <right/>
      <top style="thin">
        <color indexed="64"/>
      </top>
      <bottom style="medium">
        <color rgb="FF000000"/>
      </bottom>
      <diagonal/>
    </border>
    <border>
      <left style="thin">
        <color indexed="64"/>
      </left>
      <right/>
      <top style="thin">
        <color indexed="64"/>
      </top>
      <bottom style="medium">
        <color rgb="FF000000"/>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63">
    <xf numFmtId="0" fontId="0" fillId="0" borderId="0" xfId="0"/>
    <xf numFmtId="0" fontId="0" fillId="0" borderId="2" xfId="0" applyBorder="1"/>
    <xf numFmtId="0" fontId="0" fillId="0" borderId="7" xfId="0" applyBorder="1"/>
    <xf numFmtId="0" fontId="0" fillId="2" borderId="0" xfId="0" applyFill="1"/>
    <xf numFmtId="164" fontId="0" fillId="0" borderId="2" xfId="2" applyNumberFormat="1" applyFont="1" applyFill="1" applyBorder="1" applyAlignment="1">
      <alignment horizontal="left"/>
    </xf>
    <xf numFmtId="0" fontId="0" fillId="0" borderId="3" xfId="0" applyBorder="1"/>
    <xf numFmtId="164" fontId="0" fillId="0" borderId="3" xfId="2" applyNumberFormat="1" applyFont="1" applyFill="1" applyBorder="1" applyAlignment="1">
      <alignment horizontal="left"/>
    </xf>
    <xf numFmtId="0" fontId="0" fillId="0" borderId="8" xfId="0" applyBorder="1"/>
    <xf numFmtId="0" fontId="0" fillId="0" borderId="6" xfId="0" applyBorder="1"/>
    <xf numFmtId="0" fontId="0" fillId="2" borderId="9" xfId="0" applyFill="1" applyBorder="1" applyAlignment="1">
      <alignment horizontal="left"/>
    </xf>
    <xf numFmtId="0" fontId="0" fillId="0" borderId="4" xfId="0" applyBorder="1"/>
    <xf numFmtId="164" fontId="0" fillId="2" borderId="3" xfId="2" applyNumberFormat="1" applyFont="1" applyFill="1" applyBorder="1" applyAlignment="1">
      <alignment horizontal="left"/>
    </xf>
    <xf numFmtId="164" fontId="0" fillId="2" borderId="5" xfId="2" applyNumberFormat="1" applyFont="1" applyFill="1" applyBorder="1" applyAlignment="1">
      <alignment horizontal="left"/>
    </xf>
    <xf numFmtId="0" fontId="0" fillId="2" borderId="5" xfId="0" applyFill="1" applyBorder="1" applyAlignment="1">
      <alignment horizontal="left"/>
    </xf>
    <xf numFmtId="0" fontId="2" fillId="2" borderId="14" xfId="0" applyFont="1" applyFill="1" applyBorder="1" applyAlignment="1">
      <alignment horizontal="center"/>
    </xf>
    <xf numFmtId="0" fontId="0" fillId="2" borderId="11" xfId="0" applyFill="1" applyBorder="1" applyAlignment="1">
      <alignment horizontal="left"/>
    </xf>
    <xf numFmtId="0" fontId="0" fillId="2" borderId="11" xfId="0" applyFill="1" applyBorder="1" applyAlignment="1">
      <alignment horizontal="left" indent="3"/>
    </xf>
    <xf numFmtId="0" fontId="0" fillId="0" borderId="10" xfId="0" applyBorder="1"/>
    <xf numFmtId="0" fontId="0" fillId="2" borderId="10" xfId="0" applyFill="1" applyBorder="1"/>
    <xf numFmtId="0" fontId="0" fillId="2" borderId="15" xfId="0" applyFill="1" applyBorder="1"/>
    <xf numFmtId="0" fontId="0" fillId="3" borderId="0" xfId="0" applyFill="1"/>
    <xf numFmtId="43" fontId="0" fillId="3" borderId="0" xfId="1" applyFont="1" applyFill="1"/>
    <xf numFmtId="0" fontId="0" fillId="2" borderId="13" xfId="0" applyFill="1" applyBorder="1" applyAlignment="1">
      <alignment horizontal="center"/>
    </xf>
    <xf numFmtId="0" fontId="0" fillId="0" borderId="1" xfId="0" applyBorder="1"/>
    <xf numFmtId="9" fontId="0" fillId="0" borderId="0" xfId="2" applyFont="1" applyAlignment="1">
      <alignment horizontal="center"/>
    </xf>
    <xf numFmtId="9" fontId="0" fillId="0" borderId="7" xfId="2" applyFont="1" applyBorder="1" applyAlignment="1">
      <alignment horizontal="center"/>
    </xf>
    <xf numFmtId="9" fontId="0" fillId="0" borderId="16" xfId="2" applyFont="1" applyBorder="1" applyAlignment="1">
      <alignment horizontal="center"/>
    </xf>
    <xf numFmtId="0" fontId="1" fillId="0" borderId="0" xfId="0" applyFont="1"/>
    <xf numFmtId="0" fontId="1" fillId="0" borderId="0" xfId="0" applyFont="1" applyAlignment="1">
      <alignment horizontal="left" indent="2"/>
    </xf>
    <xf numFmtId="0" fontId="5" fillId="0" borderId="0" xfId="0" applyFont="1"/>
    <xf numFmtId="0" fontId="0" fillId="0" borderId="0" xfId="0" applyAlignment="1">
      <alignment horizontal="left" indent="3"/>
    </xf>
    <xf numFmtId="0" fontId="0" fillId="2" borderId="6" xfId="0" applyFill="1" applyBorder="1"/>
    <xf numFmtId="0" fontId="1" fillId="2" borderId="17" xfId="0" applyFont="1" applyFill="1" applyBorder="1" applyAlignment="1">
      <alignment horizontal="center"/>
    </xf>
    <xf numFmtId="0" fontId="0" fillId="2" borderId="18" xfId="0" applyFill="1" applyBorder="1"/>
    <xf numFmtId="0" fontId="0" fillId="0" borderId="0" xfId="2" applyNumberFormat="1" applyFont="1" applyAlignment="1">
      <alignment horizontal="left"/>
    </xf>
    <xf numFmtId="0" fontId="2" fillId="3" borderId="12" xfId="0" applyFont="1" applyFill="1" applyBorder="1"/>
    <xf numFmtId="0" fontId="2" fillId="3" borderId="11" xfId="0" applyFont="1" applyFill="1" applyBorder="1"/>
    <xf numFmtId="0" fontId="6" fillId="3" borderId="11" xfId="0" applyFont="1" applyFill="1" applyBorder="1" applyAlignment="1">
      <alignment horizontal="left"/>
    </xf>
    <xf numFmtId="0" fontId="0" fillId="3" borderId="20" xfId="0" applyFill="1" applyBorder="1" applyAlignment="1">
      <alignment horizontal="center"/>
    </xf>
    <xf numFmtId="1" fontId="0" fillId="0" borderId="18" xfId="0" applyNumberFormat="1" applyBorder="1" applyAlignment="1">
      <alignment horizontal="center"/>
    </xf>
    <xf numFmtId="1" fontId="0" fillId="0" borderId="19" xfId="0" applyNumberFormat="1" applyBorder="1" applyAlignment="1">
      <alignment horizontal="center"/>
    </xf>
    <xf numFmtId="0" fontId="0" fillId="0" borderId="0" xfId="0" applyAlignment="1">
      <alignment horizontal="right"/>
    </xf>
    <xf numFmtId="0" fontId="7" fillId="0" borderId="0" xfId="0" applyFont="1" applyAlignment="1">
      <alignment horizontal="right"/>
    </xf>
    <xf numFmtId="0" fontId="8" fillId="0" borderId="0" xfId="0" applyFont="1" applyAlignment="1">
      <alignment horizontal="right"/>
    </xf>
    <xf numFmtId="0" fontId="7" fillId="0" borderId="0" xfId="0" applyFont="1"/>
    <xf numFmtId="9" fontId="0" fillId="0" borderId="0" xfId="0" applyNumberFormat="1"/>
    <xf numFmtId="9" fontId="0" fillId="0" borderId="21" xfId="0" applyNumberFormat="1" applyBorder="1" applyAlignment="1">
      <alignment horizontal="center"/>
    </xf>
    <xf numFmtId="0" fontId="1" fillId="2" borderId="22" xfId="0" applyFont="1" applyFill="1" applyBorder="1" applyAlignment="1">
      <alignment horizontal="left"/>
    </xf>
    <xf numFmtId="0" fontId="4" fillId="2" borderId="24" xfId="0" applyFont="1" applyFill="1" applyBorder="1" applyAlignment="1">
      <alignment horizontal="center"/>
    </xf>
    <xf numFmtId="0" fontId="0" fillId="2" borderId="25" xfId="0" applyFill="1" applyBorder="1" applyAlignment="1">
      <alignment horizontal="left" indent="2"/>
    </xf>
    <xf numFmtId="0" fontId="0" fillId="2" borderId="27" xfId="0" applyFill="1" applyBorder="1" applyAlignment="1">
      <alignment horizontal="left" indent="2"/>
    </xf>
    <xf numFmtId="0" fontId="1" fillId="2" borderId="27" xfId="0" applyFont="1" applyFill="1" applyBorder="1"/>
    <xf numFmtId="0" fontId="0" fillId="2" borderId="30" xfId="0" applyFill="1" applyBorder="1" applyAlignment="1">
      <alignment horizontal="left" indent="2"/>
    </xf>
    <xf numFmtId="41" fontId="9" fillId="4" borderId="6" xfId="1" applyNumberFormat="1" applyFont="1" applyFill="1" applyBorder="1"/>
    <xf numFmtId="41" fontId="9" fillId="4" borderId="26" xfId="1" applyNumberFormat="1" applyFont="1" applyFill="1" applyBorder="1"/>
    <xf numFmtId="41" fontId="9" fillId="2" borderId="28" xfId="1" applyNumberFormat="1" applyFont="1" applyFill="1" applyBorder="1"/>
    <xf numFmtId="41" fontId="9" fillId="2" borderId="29" xfId="1" applyNumberFormat="1" applyFont="1" applyFill="1" applyBorder="1"/>
    <xf numFmtId="41" fontId="9" fillId="4" borderId="31" xfId="1" applyNumberFormat="1" applyFont="1" applyFill="1" applyBorder="1"/>
    <xf numFmtId="41" fontId="9" fillId="4" borderId="23" xfId="1" applyNumberFormat="1" applyFont="1" applyFill="1" applyBorder="1"/>
    <xf numFmtId="0" fontId="8" fillId="0" borderId="0" xfId="0" applyFont="1"/>
    <xf numFmtId="10" fontId="7" fillId="0" borderId="0" xfId="0" applyNumberFormat="1" applyFont="1" applyAlignment="1">
      <alignment horizontal="right"/>
    </xf>
    <xf numFmtId="10" fontId="8" fillId="0" borderId="0" xfId="0" applyNumberFormat="1" applyFont="1" applyAlignment="1">
      <alignment horizontal="right"/>
    </xf>
    <xf numFmtId="10" fontId="0" fillId="0" borderId="0" xfId="0" applyNumberFormat="1" applyAlignment="1">
      <alignment horizontal="right"/>
    </xf>
  </cellXfs>
  <cellStyles count="3">
    <cellStyle name="Comma" xfId="1" builtinId="3"/>
    <cellStyle name="Normal" xfId="0" builtinId="0"/>
    <cellStyle name="Percent" xfId="2" builtinId="5"/>
  </cellStyles>
  <dxfs count="2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6354F-272E-804C-9155-1CE76271BB53}">
  <dimension ref="A1:B7"/>
  <sheetViews>
    <sheetView tabSelected="1" zoomScale="265" workbookViewId="0">
      <selection activeCell="C6" sqref="C6"/>
    </sheetView>
  </sheetViews>
  <sheetFormatPr baseColWidth="10" defaultRowHeight="15" x14ac:dyDescent="0.2"/>
  <cols>
    <col min="1" max="1" width="12.1640625" bestFit="1" customWidth="1"/>
  </cols>
  <sheetData>
    <row r="1" spans="1:2" s="41" customFormat="1" x14ac:dyDescent="0.2">
      <c r="A1" s="42" t="s">
        <v>104</v>
      </c>
    </row>
    <row r="2" spans="1:2" s="62" customFormat="1" x14ac:dyDescent="0.2">
      <c r="A2" s="60" t="s">
        <v>105</v>
      </c>
      <c r="B2" s="61"/>
    </row>
    <row r="3" spans="1:2" x14ac:dyDescent="0.2">
      <c r="A3" s="59"/>
      <c r="B3" s="59"/>
    </row>
    <row r="4" spans="1:2" x14ac:dyDescent="0.2">
      <c r="A4" s="59"/>
      <c r="B4" s="59"/>
    </row>
    <row r="5" spans="1:2" x14ac:dyDescent="0.2">
      <c r="A5" s="59"/>
      <c r="B5" s="59"/>
    </row>
    <row r="6" spans="1:2" x14ac:dyDescent="0.2">
      <c r="A6" s="59"/>
      <c r="B6" s="59"/>
    </row>
    <row r="7" spans="1:2" x14ac:dyDescent="0.2">
      <c r="A7" s="59"/>
      <c r="B7" s="5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0F6AA-89C6-476E-A37B-DE2AE8E8FAEC}">
  <dimension ref="A1:J45"/>
  <sheetViews>
    <sheetView zoomScale="233" workbookViewId="0">
      <selection activeCell="H17" sqref="H17"/>
    </sheetView>
  </sheetViews>
  <sheetFormatPr baseColWidth="10" defaultColWidth="8.83203125" defaultRowHeight="15" x14ac:dyDescent="0.2"/>
  <cols>
    <col min="1" max="1" width="24.1640625" bestFit="1" customWidth="1"/>
    <col min="2" max="2" width="10.5" style="24" bestFit="1" customWidth="1"/>
    <col min="3" max="3" width="11.5" customWidth="1"/>
  </cols>
  <sheetData>
    <row r="1" spans="1:10" x14ac:dyDescent="0.2">
      <c r="A1" s="23" t="s">
        <v>13</v>
      </c>
      <c r="B1" s="25" t="s">
        <v>47</v>
      </c>
      <c r="C1" s="23" t="s">
        <v>51</v>
      </c>
    </row>
    <row r="2" spans="1:10" x14ac:dyDescent="0.2">
      <c r="A2" t="s">
        <v>15</v>
      </c>
      <c r="B2" s="26">
        <v>0.2</v>
      </c>
      <c r="C2" t="s">
        <v>52</v>
      </c>
    </row>
    <row r="3" spans="1:10" x14ac:dyDescent="0.2">
      <c r="A3" t="s">
        <v>50</v>
      </c>
      <c r="B3" s="26">
        <v>0.15</v>
      </c>
      <c r="C3" t="s">
        <v>53</v>
      </c>
    </row>
    <row r="4" spans="1:10" x14ac:dyDescent="0.2">
      <c r="A4" t="s">
        <v>48</v>
      </c>
      <c r="B4" s="26">
        <v>0.15</v>
      </c>
      <c r="C4" t="s">
        <v>54</v>
      </c>
    </row>
    <row r="5" spans="1:10" x14ac:dyDescent="0.2">
      <c r="A5" t="s">
        <v>17</v>
      </c>
      <c r="B5" s="26">
        <v>0.1</v>
      </c>
      <c r="C5" t="s">
        <v>55</v>
      </c>
    </row>
    <row r="6" spans="1:10" x14ac:dyDescent="0.2">
      <c r="A6" t="s">
        <v>18</v>
      </c>
      <c r="B6" s="26">
        <v>0.1</v>
      </c>
      <c r="C6" t="s">
        <v>56</v>
      </c>
    </row>
    <row r="7" spans="1:10" x14ac:dyDescent="0.2">
      <c r="A7" t="s">
        <v>21</v>
      </c>
      <c r="B7" s="26">
        <v>0.08</v>
      </c>
      <c r="C7" t="s">
        <v>57</v>
      </c>
    </row>
    <row r="8" spans="1:10" x14ac:dyDescent="0.2">
      <c r="A8" t="s">
        <v>14</v>
      </c>
      <c r="B8" s="26">
        <v>7.0000000000000007E-2</v>
      </c>
      <c r="C8" t="s">
        <v>58</v>
      </c>
    </row>
    <row r="9" spans="1:10" x14ac:dyDescent="0.2">
      <c r="A9" t="s">
        <v>22</v>
      </c>
      <c r="B9" s="26">
        <v>0.05</v>
      </c>
      <c r="C9" t="s">
        <v>59</v>
      </c>
    </row>
    <row r="10" spans="1:10" x14ac:dyDescent="0.2">
      <c r="A10" t="s">
        <v>49</v>
      </c>
      <c r="B10" s="26">
        <v>0.05</v>
      </c>
      <c r="C10" t="s">
        <v>60</v>
      </c>
    </row>
    <row r="11" spans="1:10" x14ac:dyDescent="0.2">
      <c r="A11" t="s">
        <v>16</v>
      </c>
      <c r="B11" s="26">
        <v>0.03</v>
      </c>
      <c r="C11" t="s">
        <v>61</v>
      </c>
    </row>
    <row r="12" spans="1:10" x14ac:dyDescent="0.2">
      <c r="A12" t="s">
        <v>24</v>
      </c>
      <c r="B12" s="26">
        <v>0.02</v>
      </c>
      <c r="C12" t="s">
        <v>62</v>
      </c>
    </row>
    <row r="13" spans="1:10" x14ac:dyDescent="0.2">
      <c r="B13" s="24">
        <f>SUM(B2:B12)</f>
        <v>1</v>
      </c>
    </row>
    <row r="14" spans="1:10" x14ac:dyDescent="0.2">
      <c r="A14" s="29" t="s">
        <v>64</v>
      </c>
      <c r="G14" s="42" t="s">
        <v>96</v>
      </c>
      <c r="H14" s="44" t="s">
        <v>97</v>
      </c>
      <c r="I14" s="44" t="s">
        <v>99</v>
      </c>
      <c r="J14" s="44" t="s">
        <v>98</v>
      </c>
    </row>
    <row r="15" spans="1:10" x14ac:dyDescent="0.2">
      <c r="A15" t="s">
        <v>65</v>
      </c>
      <c r="G15" s="43" t="s">
        <v>94</v>
      </c>
      <c r="H15">
        <v>200</v>
      </c>
      <c r="I15">
        <f>H15*'scoring theory'!B8</f>
        <v>14.000000000000002</v>
      </c>
      <c r="J15" s="45">
        <f>'scoring theory'!B8</f>
        <v>7.0000000000000007E-2</v>
      </c>
    </row>
    <row r="16" spans="1:10" x14ac:dyDescent="0.2">
      <c r="A16" s="28" t="s">
        <v>66</v>
      </c>
      <c r="G16" s="43" t="s">
        <v>95</v>
      </c>
      <c r="H16">
        <v>200</v>
      </c>
      <c r="I16">
        <f>H16*'scoring theory'!B8</f>
        <v>14.000000000000002</v>
      </c>
      <c r="J16" s="45">
        <f>'scoring theory'!B8</f>
        <v>7.0000000000000007E-2</v>
      </c>
    </row>
    <row r="17" spans="1:10" x14ac:dyDescent="0.2">
      <c r="A17" s="28" t="s">
        <v>67</v>
      </c>
      <c r="G17" s="43">
        <v>2</v>
      </c>
      <c r="H17">
        <v>400</v>
      </c>
      <c r="I17">
        <f>H17*'scoring theory'!B2</f>
        <v>80</v>
      </c>
      <c r="J17" s="45">
        <f>'scoring theory'!B2</f>
        <v>0.2</v>
      </c>
    </row>
    <row r="18" spans="1:10" x14ac:dyDescent="0.2">
      <c r="G18" s="43">
        <v>3</v>
      </c>
      <c r="H18">
        <v>400</v>
      </c>
      <c r="I18">
        <f>H18*'scoring theory'!B11</f>
        <v>12</v>
      </c>
      <c r="J18" s="45">
        <f>'scoring theory'!B11</f>
        <v>0.03</v>
      </c>
    </row>
    <row r="19" spans="1:10" x14ac:dyDescent="0.2">
      <c r="A19" s="29" t="s">
        <v>68</v>
      </c>
      <c r="G19" s="43">
        <v>4</v>
      </c>
      <c r="H19">
        <v>400</v>
      </c>
      <c r="I19">
        <f>H19*'scoring theory'!B5</f>
        <v>40</v>
      </c>
      <c r="J19" s="45">
        <f>'scoring theory'!B5</f>
        <v>0.1</v>
      </c>
    </row>
    <row r="20" spans="1:10" x14ac:dyDescent="0.2">
      <c r="A20" s="27" t="s">
        <v>16</v>
      </c>
      <c r="G20" s="43">
        <v>5</v>
      </c>
      <c r="H20">
        <v>400</v>
      </c>
      <c r="I20">
        <f>H20*'scoring theory'!B6</f>
        <v>40</v>
      </c>
      <c r="J20" s="45">
        <f>'scoring theory'!B6</f>
        <v>0.1</v>
      </c>
    </row>
    <row r="21" spans="1:10" x14ac:dyDescent="0.2">
      <c r="A21" s="30" t="s">
        <v>69</v>
      </c>
      <c r="B21" s="34" t="s">
        <v>90</v>
      </c>
      <c r="G21" s="43">
        <v>6</v>
      </c>
      <c r="H21">
        <v>400</v>
      </c>
      <c r="I21">
        <f>H21*'scoring theory'!B4</f>
        <v>60</v>
      </c>
      <c r="J21" s="45">
        <f>'scoring theory'!B4</f>
        <v>0.15</v>
      </c>
    </row>
    <row r="22" spans="1:10" x14ac:dyDescent="0.2">
      <c r="A22" s="30" t="s">
        <v>70</v>
      </c>
      <c r="B22" s="34" t="s">
        <v>91</v>
      </c>
      <c r="G22" s="43">
        <v>7</v>
      </c>
      <c r="H22">
        <v>400</v>
      </c>
      <c r="I22">
        <f>H22*'scoring theory'!B10</f>
        <v>20</v>
      </c>
      <c r="J22" s="45">
        <f>'scoring theory'!B10</f>
        <v>0.05</v>
      </c>
    </row>
    <row r="23" spans="1:10" x14ac:dyDescent="0.2">
      <c r="A23" s="30" t="s">
        <v>71</v>
      </c>
      <c r="B23" s="34" t="s">
        <v>92</v>
      </c>
      <c r="G23" s="43">
        <v>8</v>
      </c>
      <c r="H23">
        <v>400</v>
      </c>
      <c r="I23">
        <f>H23*'scoring theory'!B7</f>
        <v>32</v>
      </c>
      <c r="J23" s="45">
        <f>'scoring theory'!B7</f>
        <v>0.08</v>
      </c>
    </row>
    <row r="24" spans="1:10" x14ac:dyDescent="0.2">
      <c r="A24" s="27" t="s">
        <v>85</v>
      </c>
      <c r="B24" s="34"/>
      <c r="G24" s="43">
        <v>9</v>
      </c>
      <c r="H24">
        <v>400</v>
      </c>
      <c r="I24">
        <f>H24*'scoring theory'!B9</f>
        <v>20</v>
      </c>
      <c r="J24" s="45">
        <f>'scoring theory'!B9</f>
        <v>0.05</v>
      </c>
    </row>
    <row r="25" spans="1:10" x14ac:dyDescent="0.2">
      <c r="A25" s="30" t="s">
        <v>72</v>
      </c>
      <c r="B25" s="34" t="s">
        <v>90</v>
      </c>
      <c r="G25" s="43">
        <v>10</v>
      </c>
      <c r="H25">
        <v>400</v>
      </c>
      <c r="I25">
        <f>H25*'scoring theory'!B3</f>
        <v>60</v>
      </c>
      <c r="J25" s="45">
        <f>'scoring theory'!B3</f>
        <v>0.15</v>
      </c>
    </row>
    <row r="26" spans="1:10" x14ac:dyDescent="0.2">
      <c r="A26" s="30" t="s">
        <v>73</v>
      </c>
      <c r="B26" s="34" t="s">
        <v>91</v>
      </c>
      <c r="G26" s="43">
        <v>11</v>
      </c>
      <c r="H26">
        <v>400</v>
      </c>
      <c r="I26">
        <f>H26*'scoring theory'!B12</f>
        <v>8</v>
      </c>
      <c r="J26" s="45">
        <f>'scoring theory'!B12</f>
        <v>0.02</v>
      </c>
    </row>
    <row r="27" spans="1:10" x14ac:dyDescent="0.2">
      <c r="A27" s="30" t="s">
        <v>74</v>
      </c>
      <c r="B27" s="34" t="s">
        <v>92</v>
      </c>
      <c r="G27" s="41"/>
      <c r="H27">
        <f>SUM(H15:H26)</f>
        <v>4400</v>
      </c>
      <c r="I27">
        <f>SUM(I15:I26)</f>
        <v>400</v>
      </c>
      <c r="J27" s="45">
        <f>SUM(J15:J26)</f>
        <v>1.07</v>
      </c>
    </row>
    <row r="28" spans="1:10" x14ac:dyDescent="0.2">
      <c r="A28" s="27" t="s">
        <v>86</v>
      </c>
      <c r="B28" s="34"/>
    </row>
    <row r="29" spans="1:10" x14ac:dyDescent="0.2">
      <c r="A29" s="30" t="s">
        <v>75</v>
      </c>
      <c r="B29" s="34" t="s">
        <v>90</v>
      </c>
    </row>
    <row r="30" spans="1:10" x14ac:dyDescent="0.2">
      <c r="A30" s="30" t="s">
        <v>76</v>
      </c>
      <c r="B30" s="34" t="s">
        <v>92</v>
      </c>
    </row>
    <row r="31" spans="1:10" x14ac:dyDescent="0.2">
      <c r="B31" s="34"/>
    </row>
    <row r="32" spans="1:10" x14ac:dyDescent="0.2">
      <c r="A32" s="27" t="s">
        <v>87</v>
      </c>
      <c r="B32" s="34"/>
    </row>
    <row r="33" spans="1:2" x14ac:dyDescent="0.2">
      <c r="A33" s="30" t="s">
        <v>77</v>
      </c>
      <c r="B33" s="34" t="s">
        <v>90</v>
      </c>
    </row>
    <row r="34" spans="1:2" x14ac:dyDescent="0.2">
      <c r="A34" s="30" t="s">
        <v>78</v>
      </c>
      <c r="B34" s="34" t="s">
        <v>91</v>
      </c>
    </row>
    <row r="35" spans="1:2" x14ac:dyDescent="0.2">
      <c r="A35" s="30" t="s">
        <v>79</v>
      </c>
      <c r="B35" s="34" t="s">
        <v>92</v>
      </c>
    </row>
    <row r="36" spans="1:2" x14ac:dyDescent="0.2">
      <c r="B36" s="34"/>
    </row>
    <row r="37" spans="1:2" x14ac:dyDescent="0.2">
      <c r="A37" s="27" t="s">
        <v>88</v>
      </c>
      <c r="B37" s="34"/>
    </row>
    <row r="38" spans="1:2" x14ac:dyDescent="0.2">
      <c r="A38" s="30" t="s">
        <v>80</v>
      </c>
      <c r="B38" s="34" t="s">
        <v>90</v>
      </c>
    </row>
    <row r="39" spans="1:2" x14ac:dyDescent="0.2">
      <c r="A39" s="30" t="s">
        <v>81</v>
      </c>
      <c r="B39" s="34" t="s">
        <v>91</v>
      </c>
    </row>
    <row r="40" spans="1:2" x14ac:dyDescent="0.2">
      <c r="A40" s="30" t="s">
        <v>82</v>
      </c>
      <c r="B40" s="34" t="s">
        <v>92</v>
      </c>
    </row>
    <row r="41" spans="1:2" x14ac:dyDescent="0.2">
      <c r="B41" s="34"/>
    </row>
    <row r="42" spans="1:2" x14ac:dyDescent="0.2">
      <c r="A42" s="27" t="s">
        <v>89</v>
      </c>
      <c r="B42" s="34"/>
    </row>
    <row r="43" spans="1:2" x14ac:dyDescent="0.2">
      <c r="A43" s="30" t="s">
        <v>83</v>
      </c>
      <c r="B43" s="34" t="s">
        <v>90</v>
      </c>
    </row>
    <row r="44" spans="1:2" x14ac:dyDescent="0.2">
      <c r="A44" s="30" t="s">
        <v>84</v>
      </c>
      <c r="B44" s="34" t="s">
        <v>92</v>
      </c>
    </row>
    <row r="45" spans="1:2" x14ac:dyDescent="0.2">
      <c r="A45" s="30"/>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2183-2D9A-6A47-ABB3-41EA243B3A4E}">
  <dimension ref="A1:V59"/>
  <sheetViews>
    <sheetView zoomScale="214" zoomScaleNormal="100" workbookViewId="0">
      <selection activeCell="C3" sqref="C3"/>
    </sheetView>
  </sheetViews>
  <sheetFormatPr baseColWidth="10" defaultColWidth="8.83203125" defaultRowHeight="15" x14ac:dyDescent="0.2"/>
  <cols>
    <col min="1" max="1" width="2.1640625" customWidth="1"/>
    <col min="2" max="2" width="35.6640625" customWidth="1"/>
    <col min="3" max="6" width="19" bestFit="1" customWidth="1"/>
    <col min="7" max="7" width="10.5" customWidth="1"/>
    <col min="8" max="8" width="12" customWidth="1"/>
    <col min="9" max="9" width="13.33203125" bestFit="1" customWidth="1"/>
    <col min="10" max="12" width="12.83203125" bestFit="1" customWidth="1"/>
    <col min="13" max="13" width="9.1640625" customWidth="1"/>
    <col min="14" max="14" width="13.1640625" customWidth="1"/>
    <col min="22" max="22" width="140.5" customWidth="1"/>
  </cols>
  <sheetData>
    <row r="1" spans="1:22" ht="10.5" customHeight="1" thickBot="1" x14ac:dyDescent="0.25">
      <c r="A1" s="20"/>
      <c r="B1" s="20"/>
      <c r="C1" s="20"/>
      <c r="D1" s="20"/>
      <c r="E1" s="20"/>
      <c r="F1" s="20"/>
      <c r="G1" s="20"/>
      <c r="H1" s="20"/>
      <c r="I1" s="20"/>
      <c r="J1" s="20"/>
      <c r="K1" s="20"/>
      <c r="L1" s="20"/>
      <c r="M1" s="20"/>
      <c r="N1" s="20"/>
      <c r="O1" s="20"/>
      <c r="P1" s="20"/>
      <c r="Q1" s="20"/>
      <c r="R1" s="20"/>
      <c r="S1" s="20"/>
      <c r="T1" s="20"/>
      <c r="U1" s="20"/>
      <c r="V1" s="20"/>
    </row>
    <row r="2" spans="1:22" ht="16" thickBot="1" x14ac:dyDescent="0.25">
      <c r="A2" s="20"/>
      <c r="B2" s="47" t="s">
        <v>38</v>
      </c>
      <c r="C2" s="48" t="s">
        <v>100</v>
      </c>
      <c r="D2" s="48" t="s">
        <v>103</v>
      </c>
      <c r="E2" s="48" t="s">
        <v>102</v>
      </c>
      <c r="F2" s="48" t="s">
        <v>101</v>
      </c>
      <c r="G2" s="20"/>
      <c r="H2" s="38" t="s">
        <v>93</v>
      </c>
      <c r="I2" s="46"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ht="19" x14ac:dyDescent="0.25">
      <c r="A3" s="20"/>
      <c r="B3" s="49" t="s">
        <v>0</v>
      </c>
      <c r="C3" s="53"/>
      <c r="D3" s="53"/>
      <c r="E3" s="53"/>
      <c r="F3" s="54"/>
      <c r="G3" s="20"/>
      <c r="H3" s="20"/>
      <c r="I3" s="20"/>
      <c r="J3" s="20"/>
      <c r="K3" s="20"/>
      <c r="L3" s="20"/>
      <c r="M3" s="20"/>
      <c r="N3" s="20"/>
      <c r="O3" s="20"/>
      <c r="P3" s="20"/>
      <c r="Q3" s="20"/>
      <c r="R3" s="20"/>
      <c r="S3" s="20"/>
      <c r="T3" s="20"/>
      <c r="U3" s="20"/>
      <c r="V3" s="20"/>
    </row>
    <row r="4" spans="1:22" ht="19" x14ac:dyDescent="0.25">
      <c r="A4" s="20"/>
      <c r="B4" s="50" t="s">
        <v>4</v>
      </c>
      <c r="C4" s="53"/>
      <c r="D4" s="53"/>
      <c r="E4" s="53"/>
      <c r="F4" s="54"/>
      <c r="G4" s="20"/>
      <c r="H4" s="20"/>
      <c r="I4" s="20"/>
      <c r="J4" s="20"/>
      <c r="K4" s="20"/>
      <c r="L4" s="20"/>
      <c r="M4" s="20"/>
      <c r="N4" s="20"/>
      <c r="O4" s="20"/>
      <c r="P4" s="20"/>
      <c r="Q4" s="20"/>
      <c r="R4" s="20"/>
      <c r="S4" s="20"/>
      <c r="T4" s="20"/>
      <c r="U4" s="20"/>
      <c r="V4" s="20"/>
    </row>
    <row r="5" spans="1:22" ht="19" x14ac:dyDescent="0.25">
      <c r="A5" s="20"/>
      <c r="B5" s="50" t="s">
        <v>10</v>
      </c>
      <c r="C5" s="53"/>
      <c r="D5" s="53"/>
      <c r="E5" s="53"/>
      <c r="F5" s="54"/>
      <c r="G5" s="20"/>
      <c r="H5" s="20"/>
      <c r="I5" s="20"/>
      <c r="J5" s="20"/>
      <c r="K5" s="20"/>
      <c r="L5" s="20"/>
      <c r="M5" s="20"/>
      <c r="N5" s="20"/>
      <c r="O5" s="20"/>
      <c r="P5" s="20"/>
      <c r="Q5" s="20"/>
      <c r="R5" s="20"/>
      <c r="S5" s="20"/>
      <c r="T5" s="20"/>
      <c r="U5" s="20"/>
      <c r="V5" s="20"/>
    </row>
    <row r="6" spans="1:22" ht="19" x14ac:dyDescent="0.25">
      <c r="A6" s="20"/>
      <c r="B6" s="50" t="s">
        <v>5</v>
      </c>
      <c r="C6" s="53"/>
      <c r="D6" s="53"/>
      <c r="E6" s="53"/>
      <c r="F6" s="54"/>
      <c r="G6" s="20"/>
      <c r="H6" s="20"/>
      <c r="I6" s="20"/>
      <c r="J6" s="20"/>
      <c r="K6" s="20"/>
      <c r="L6" s="20"/>
      <c r="M6" s="20"/>
      <c r="N6" s="20"/>
      <c r="O6" s="20"/>
      <c r="P6" s="20"/>
      <c r="Q6" s="20"/>
      <c r="R6" s="20"/>
      <c r="S6" s="20"/>
      <c r="T6" s="20"/>
      <c r="U6" s="20"/>
      <c r="V6" s="20"/>
    </row>
    <row r="7" spans="1:22" ht="19" x14ac:dyDescent="0.25">
      <c r="A7" s="20"/>
      <c r="B7" s="50" t="s">
        <v>3</v>
      </c>
      <c r="C7" s="53"/>
      <c r="D7" s="53"/>
      <c r="E7" s="53"/>
      <c r="F7" s="54"/>
      <c r="G7" s="20"/>
      <c r="H7" s="20"/>
      <c r="I7" s="20"/>
      <c r="J7" s="20"/>
      <c r="K7" s="20"/>
      <c r="L7" s="20"/>
      <c r="M7" s="20"/>
      <c r="N7" s="20"/>
      <c r="O7" s="20"/>
      <c r="P7" s="20"/>
      <c r="Q7" s="20"/>
      <c r="R7" s="20"/>
      <c r="S7" s="20"/>
      <c r="T7" s="20"/>
      <c r="U7" s="20"/>
      <c r="V7" s="20"/>
    </row>
    <row r="8" spans="1:22" ht="19" x14ac:dyDescent="0.25">
      <c r="A8" s="20"/>
      <c r="B8" s="50" t="s">
        <v>6</v>
      </c>
      <c r="C8" s="53"/>
      <c r="D8" s="53"/>
      <c r="E8" s="53"/>
      <c r="F8" s="54"/>
      <c r="G8" s="20"/>
      <c r="H8" s="20"/>
      <c r="I8" s="20"/>
      <c r="J8" s="20"/>
      <c r="K8" s="20"/>
      <c r="L8" s="20"/>
      <c r="M8" s="20"/>
      <c r="N8" s="20"/>
      <c r="O8" s="20"/>
      <c r="P8" s="20"/>
      <c r="Q8" s="20"/>
      <c r="R8" s="20"/>
      <c r="S8" s="20"/>
      <c r="T8" s="20"/>
      <c r="U8" s="20"/>
      <c r="V8" s="20"/>
    </row>
    <row r="9" spans="1:22" ht="19" x14ac:dyDescent="0.25">
      <c r="A9" s="20"/>
      <c r="B9" s="50" t="s">
        <v>7</v>
      </c>
      <c r="C9" s="53"/>
      <c r="D9" s="53"/>
      <c r="E9" s="53"/>
      <c r="F9" s="54"/>
      <c r="G9" s="20"/>
      <c r="H9" s="20"/>
      <c r="I9" s="20"/>
      <c r="J9" s="20"/>
      <c r="K9" s="20"/>
      <c r="L9" s="20"/>
      <c r="M9" s="20"/>
      <c r="N9" s="20"/>
      <c r="O9" s="20"/>
      <c r="P9" s="20"/>
      <c r="Q9" s="20"/>
      <c r="R9" s="20"/>
      <c r="S9" s="20"/>
      <c r="T9" s="20"/>
      <c r="U9" s="20"/>
      <c r="V9" s="20"/>
    </row>
    <row r="10" spans="1:22" ht="19" x14ac:dyDescent="0.25">
      <c r="A10" s="20"/>
      <c r="B10" s="50" t="s">
        <v>11</v>
      </c>
      <c r="C10" s="53"/>
      <c r="D10" s="53"/>
      <c r="E10" s="53"/>
      <c r="F10" s="54"/>
      <c r="G10" s="20"/>
      <c r="H10" s="20"/>
      <c r="I10" s="20"/>
      <c r="J10" s="20"/>
      <c r="K10" s="20"/>
      <c r="L10" s="20"/>
      <c r="M10" s="20"/>
      <c r="N10" s="20"/>
      <c r="O10" s="20"/>
      <c r="P10" s="20"/>
      <c r="Q10" s="20"/>
      <c r="R10" s="20"/>
      <c r="S10" s="20"/>
      <c r="T10" s="20"/>
      <c r="U10" s="20"/>
      <c r="V10" s="20"/>
    </row>
    <row r="11" spans="1:22" ht="19" x14ac:dyDescent="0.25">
      <c r="A11" s="20"/>
      <c r="B11" s="50" t="s">
        <v>8</v>
      </c>
      <c r="C11" s="53"/>
      <c r="D11" s="53"/>
      <c r="E11" s="53"/>
      <c r="F11" s="54"/>
      <c r="G11" s="20"/>
      <c r="H11" s="20"/>
      <c r="I11" s="20"/>
      <c r="J11" s="20"/>
      <c r="K11" s="20"/>
      <c r="L11" s="20"/>
      <c r="M11" s="20"/>
      <c r="N11" s="20"/>
      <c r="O11" s="20"/>
      <c r="P11" s="20"/>
      <c r="Q11" s="20"/>
      <c r="R11" s="20"/>
      <c r="S11" s="20"/>
      <c r="T11" s="20"/>
      <c r="U11" s="20"/>
      <c r="V11" s="20"/>
    </row>
    <row r="12" spans="1:22" ht="19" x14ac:dyDescent="0.25">
      <c r="A12" s="20"/>
      <c r="B12" s="50" t="s">
        <v>9</v>
      </c>
      <c r="C12" s="53"/>
      <c r="D12" s="53"/>
      <c r="E12" s="53"/>
      <c r="F12" s="54"/>
      <c r="G12" s="20"/>
      <c r="H12" s="20"/>
      <c r="I12" s="20"/>
      <c r="J12" s="20"/>
      <c r="K12" s="20"/>
      <c r="L12" s="20"/>
      <c r="M12" s="20"/>
      <c r="N12" s="20"/>
      <c r="O12" s="20"/>
      <c r="P12" s="20"/>
      <c r="Q12" s="20"/>
      <c r="R12" s="20"/>
      <c r="S12" s="20"/>
      <c r="T12" s="20"/>
      <c r="U12" s="20"/>
      <c r="V12" s="20"/>
    </row>
    <row r="13" spans="1:22" ht="19" x14ac:dyDescent="0.25">
      <c r="A13" s="20"/>
      <c r="B13" s="50" t="s">
        <v>12</v>
      </c>
      <c r="C13" s="53"/>
      <c r="D13" s="53"/>
      <c r="E13" s="53"/>
      <c r="F13" s="54"/>
      <c r="G13" s="20"/>
      <c r="H13" s="20"/>
      <c r="I13" s="20"/>
      <c r="J13" s="20"/>
      <c r="K13" s="20"/>
      <c r="L13" s="20"/>
      <c r="M13" s="20"/>
      <c r="N13" s="20"/>
      <c r="O13" s="20"/>
      <c r="P13" s="20"/>
      <c r="Q13" s="20"/>
      <c r="R13" s="20"/>
      <c r="S13" s="20"/>
      <c r="T13" s="20"/>
      <c r="U13" s="20"/>
      <c r="V13" s="20"/>
    </row>
    <row r="14" spans="1:22" ht="19" x14ac:dyDescent="0.25">
      <c r="A14" s="20"/>
      <c r="B14" s="51" t="s">
        <v>39</v>
      </c>
      <c r="C14" s="55"/>
      <c r="D14" s="55"/>
      <c r="E14" s="55"/>
      <c r="F14" s="56"/>
      <c r="G14" s="20"/>
      <c r="H14" s="20"/>
      <c r="I14" s="20"/>
      <c r="J14" s="20"/>
      <c r="K14" s="20"/>
      <c r="L14" s="20"/>
      <c r="M14" s="20"/>
      <c r="N14" s="20"/>
      <c r="O14" s="20"/>
      <c r="P14" s="20"/>
      <c r="Q14" s="20"/>
      <c r="R14" s="20"/>
      <c r="S14" s="20"/>
      <c r="T14" s="20"/>
      <c r="U14" s="20"/>
      <c r="V14" s="20"/>
    </row>
    <row r="15" spans="1:22" ht="19" x14ac:dyDescent="0.25">
      <c r="A15" s="20"/>
      <c r="B15" s="49" t="s">
        <v>2</v>
      </c>
      <c r="C15" s="53"/>
      <c r="D15" s="53"/>
      <c r="E15" s="53"/>
      <c r="F15" s="54"/>
      <c r="G15" s="20"/>
      <c r="H15" s="20"/>
      <c r="I15" s="20"/>
      <c r="J15" s="20"/>
      <c r="K15" s="20"/>
      <c r="L15" s="20"/>
      <c r="M15" s="20"/>
      <c r="N15" s="20"/>
      <c r="O15" s="20"/>
      <c r="P15" s="20"/>
      <c r="Q15" s="20"/>
      <c r="R15" s="20"/>
      <c r="S15" s="20"/>
      <c r="T15" s="20"/>
      <c r="U15" s="20"/>
      <c r="V15" s="20"/>
    </row>
    <row r="16" spans="1:22" ht="19" x14ac:dyDescent="0.25">
      <c r="A16" s="20"/>
      <c r="B16" s="51" t="s">
        <v>40</v>
      </c>
      <c r="C16" s="55"/>
      <c r="D16" s="55"/>
      <c r="E16" s="55"/>
      <c r="F16" s="56"/>
      <c r="G16" s="20"/>
      <c r="H16" s="20"/>
      <c r="I16" s="20"/>
      <c r="J16" s="20"/>
      <c r="K16" s="20"/>
      <c r="L16" s="20"/>
      <c r="M16" s="20"/>
      <c r="N16" s="20"/>
      <c r="O16" s="20"/>
      <c r="P16" s="20"/>
      <c r="Q16" s="20"/>
      <c r="R16" s="20"/>
      <c r="S16" s="20"/>
      <c r="T16" s="20"/>
      <c r="U16" s="20"/>
      <c r="V16" s="20"/>
    </row>
    <row r="17" spans="1:22" ht="20" thickBot="1" x14ac:dyDescent="0.3">
      <c r="A17" s="20"/>
      <c r="B17" s="52" t="s">
        <v>1</v>
      </c>
      <c r="C17" s="57"/>
      <c r="D17" s="57"/>
      <c r="E17" s="57"/>
      <c r="F17" s="58"/>
      <c r="G17" s="20"/>
      <c r="H17" s="20"/>
      <c r="I17" s="20"/>
      <c r="J17" s="20"/>
      <c r="K17" s="20"/>
      <c r="L17" s="20"/>
      <c r="M17" s="20"/>
      <c r="N17" s="20"/>
      <c r="O17" s="20"/>
      <c r="P17" s="20"/>
      <c r="Q17" s="20"/>
      <c r="R17" s="20"/>
      <c r="S17" s="20"/>
      <c r="T17" s="20"/>
      <c r="U17" s="20"/>
      <c r="V17" s="20"/>
    </row>
    <row r="18" spans="1:22" ht="16" thickBot="1" x14ac:dyDescent="0.25">
      <c r="A18" s="20"/>
      <c r="B18" s="20"/>
      <c r="C18" s="20"/>
      <c r="D18" s="20"/>
      <c r="E18" s="20"/>
      <c r="F18" s="20"/>
      <c r="G18" s="20"/>
      <c r="H18" s="20"/>
      <c r="I18" s="20"/>
      <c r="J18" s="20"/>
      <c r="K18" s="20"/>
      <c r="L18" s="20"/>
      <c r="M18" s="20"/>
      <c r="N18" s="20"/>
      <c r="O18" s="20"/>
      <c r="P18" s="20"/>
      <c r="Q18" s="20"/>
      <c r="R18" s="20"/>
      <c r="S18" s="20"/>
      <c r="T18" s="20"/>
      <c r="U18" s="20"/>
      <c r="V18" s="20"/>
    </row>
    <row r="19" spans="1:22" x14ac:dyDescent="0.2">
      <c r="A19" s="20"/>
      <c r="B19" s="22" t="s">
        <v>13</v>
      </c>
      <c r="C19" s="14" t="s">
        <v>42</v>
      </c>
      <c r="D19" s="14" t="s">
        <v>45</v>
      </c>
      <c r="E19" s="14" t="s">
        <v>43</v>
      </c>
      <c r="F19" s="14" t="s">
        <v>44</v>
      </c>
      <c r="G19" s="32" t="s">
        <v>41</v>
      </c>
      <c r="H19" s="20"/>
      <c r="I19" s="20"/>
      <c r="J19" s="20"/>
      <c r="K19" s="20"/>
      <c r="L19" s="20"/>
      <c r="M19" s="20"/>
      <c r="N19" s="20"/>
      <c r="O19" s="20"/>
      <c r="P19" s="20"/>
      <c r="Q19" s="20"/>
      <c r="R19" s="20"/>
      <c r="S19" s="20"/>
      <c r="T19" s="20"/>
      <c r="U19" s="20"/>
      <c r="V19" s="20"/>
    </row>
    <row r="20" spans="1:22" x14ac:dyDescent="0.2">
      <c r="A20" s="20"/>
      <c r="B20" s="15" t="s">
        <v>14</v>
      </c>
      <c r="C20" s="3"/>
      <c r="D20" s="3"/>
      <c r="E20" s="3"/>
      <c r="F20" s="3"/>
      <c r="G20" s="33"/>
      <c r="H20" s="37" t="s">
        <v>27</v>
      </c>
      <c r="I20" s="20"/>
      <c r="J20" s="20"/>
      <c r="K20" s="20"/>
      <c r="L20" s="20"/>
      <c r="M20" s="20"/>
      <c r="N20" s="20"/>
      <c r="O20" s="20"/>
      <c r="P20" s="20"/>
      <c r="Q20" s="20"/>
      <c r="R20" s="20"/>
      <c r="S20" s="20"/>
      <c r="T20" s="20"/>
      <c r="U20" s="20"/>
      <c r="V20" s="20"/>
    </row>
    <row r="21" spans="1:22" x14ac:dyDescent="0.2">
      <c r="A21" s="20"/>
      <c r="B21" s="16" t="s">
        <v>25</v>
      </c>
      <c r="C21" s="1" t="str">
        <f>IF(C3&gt;D3, "Pass", "Fail")</f>
        <v>Fail</v>
      </c>
      <c r="D21" s="1" t="str">
        <f>IF(D3&gt;E3, "Pass", "Fail")</f>
        <v>Fail</v>
      </c>
      <c r="E21" s="1" t="str">
        <f>IF(E3&gt;F3, "Pass", "Fail")</f>
        <v>Fail</v>
      </c>
      <c r="F21" s="31"/>
      <c r="G21" s="39">
        <f>(((COUNTIF(C21:E21, "Pass") * 100) + (COUNTIF(C21:E21, "Fail") * 0)) * (400/300)) / 2</f>
        <v>0</v>
      </c>
      <c r="H21" s="35" t="s">
        <v>46</v>
      </c>
      <c r="I21" s="21"/>
      <c r="J21" s="20"/>
      <c r="K21" s="20"/>
      <c r="L21" s="20"/>
      <c r="M21" s="20"/>
      <c r="N21" s="20"/>
      <c r="O21" s="20"/>
      <c r="P21" s="20"/>
      <c r="Q21" s="20"/>
      <c r="R21" s="20"/>
      <c r="S21" s="20"/>
      <c r="T21" s="20"/>
      <c r="U21" s="20"/>
      <c r="V21" s="20"/>
    </row>
    <row r="22" spans="1:22" x14ac:dyDescent="0.2">
      <c r="A22" s="20"/>
      <c r="B22" s="16" t="s">
        <v>26</v>
      </c>
      <c r="C22" s="1" t="str">
        <f>IF(C17&gt;D17, "Pass", "Fail")</f>
        <v>Fail</v>
      </c>
      <c r="D22" s="1" t="str">
        <f>IF(D17&gt;E17, "Pass", "Fail")</f>
        <v>Fail</v>
      </c>
      <c r="E22" s="1" t="str">
        <f>IF(E17&gt;F17, "Pass", "Fail")</f>
        <v>Fail</v>
      </c>
      <c r="F22" s="3"/>
      <c r="G22" s="39">
        <f>(((COUNTIF(C22:F22, "Pass") * 100) + (COUNTIF(C22:F22, "Fail") * 0)) * (400/300)) / 2</f>
        <v>0</v>
      </c>
      <c r="H22" s="35" t="s">
        <v>28</v>
      </c>
      <c r="I22" s="20"/>
      <c r="J22" s="20"/>
      <c r="K22" s="20"/>
      <c r="L22" s="20"/>
      <c r="M22" s="20"/>
      <c r="N22" s="20"/>
      <c r="O22" s="20"/>
      <c r="P22" s="20"/>
      <c r="Q22" s="20"/>
      <c r="R22" s="20"/>
      <c r="S22" s="20"/>
      <c r="T22" s="20"/>
      <c r="U22" s="20"/>
      <c r="V22" s="20"/>
    </row>
    <row r="23" spans="1:22" x14ac:dyDescent="0.2">
      <c r="A23" s="20"/>
      <c r="B23" s="15" t="s">
        <v>15</v>
      </c>
      <c r="C23" s="1" t="str">
        <f>IF(C17&gt;C7, "Pass", "Fail")</f>
        <v>Fail</v>
      </c>
      <c r="D23" s="1" t="str">
        <f>IF(D17&gt;D7, "Pass", "Fail")</f>
        <v>Fail</v>
      </c>
      <c r="E23" s="1" t="str">
        <f>IF(E17&gt;E7, "Pass", "Fail")</f>
        <v>Fail</v>
      </c>
      <c r="F23" s="5" t="str">
        <f>IF(F17&gt;F7, "Pass", "Fail")</f>
        <v>Fail</v>
      </c>
      <c r="G23" s="39">
        <f t="shared" ref="G23:G30" si="0">(COUNTIF(C23:F23, "Pass") * 100) + (COUNTIF(C23:F23, "Fail") * 0)</f>
        <v>0</v>
      </c>
      <c r="H23" s="35" t="s">
        <v>29</v>
      </c>
      <c r="I23" s="20"/>
      <c r="J23" s="20"/>
      <c r="K23" s="20"/>
      <c r="L23" s="20"/>
      <c r="M23" s="20"/>
      <c r="N23" s="20"/>
      <c r="O23" s="20"/>
      <c r="P23" s="20"/>
      <c r="Q23" s="20"/>
      <c r="R23" s="20"/>
      <c r="S23" s="20"/>
      <c r="T23" s="20"/>
      <c r="U23" s="20"/>
      <c r="V23" s="20"/>
    </row>
    <row r="24" spans="1:22" x14ac:dyDescent="0.2">
      <c r="A24" s="20"/>
      <c r="B24" s="15" t="s">
        <v>16</v>
      </c>
      <c r="C24" s="4" t="e">
        <f>C17/(C4)</f>
        <v>#DIV/0!</v>
      </c>
      <c r="D24" s="4" t="e">
        <f>D17/(D4)</f>
        <v>#DIV/0!</v>
      </c>
      <c r="E24" s="4" t="e">
        <f t="shared" ref="E24:F24" si="1">E17/(E4)</f>
        <v>#DIV/0!</v>
      </c>
      <c r="F24" s="6" t="e">
        <f t="shared" si="1"/>
        <v>#DIV/0!</v>
      </c>
      <c r="G24" s="39" t="e">
        <f xml:space="preserve"> (IF(C24 &gt; 0.5, 100, IF(C24 &gt;= 0.2, 50, 0))) +
  (IF(D24 &gt; 0.5, 100, IF(D24 &gt;= 0.2, 50, 0))) +
  (IF(E24 &gt; 0.5, 100, IF(E24 &gt;= 0.2, 50, 0))) +
  (IF(F24 &gt; 0.5, 100, IF(F24 &gt;= 0.2, 50, 0)))</f>
        <v>#DIV/0!</v>
      </c>
      <c r="H24" s="35" t="s">
        <v>63</v>
      </c>
      <c r="I24" s="20"/>
      <c r="J24" s="20"/>
      <c r="K24" s="20"/>
      <c r="L24" s="20"/>
      <c r="M24" s="20"/>
      <c r="N24" s="20"/>
      <c r="O24" s="20"/>
      <c r="P24" s="20"/>
      <c r="Q24" s="20"/>
      <c r="R24" s="20"/>
      <c r="S24" s="20"/>
      <c r="T24" s="20"/>
      <c r="U24" s="20"/>
      <c r="V24" s="20"/>
    </row>
    <row r="25" spans="1:22" x14ac:dyDescent="0.2">
      <c r="A25" s="20"/>
      <c r="B25" s="15" t="s">
        <v>17</v>
      </c>
      <c r="C25" s="4" t="e">
        <f>C17/C6</f>
        <v>#DIV/0!</v>
      </c>
      <c r="D25" s="4" t="e">
        <f>D17/D6</f>
        <v>#DIV/0!</v>
      </c>
      <c r="E25" s="4" t="e">
        <f>E17/E6</f>
        <v>#DIV/0!</v>
      </c>
      <c r="F25" s="6" t="e">
        <f>F17/F6</f>
        <v>#DIV/0!</v>
      </c>
      <c r="G25" s="39" t="e">
        <f xml:space="preserve"> (IF(C25 &gt; 0.17, 100, IF(C25 &gt;= 0.1, 50, 0))) +
  (IF(D25 &gt; 0.17, 100, IF(D25 &gt;= 0.1, 50, 0))) +
  (IF(E25 &gt; 0.17, 100, IF(E25 &gt;= 0.1, 50, 0))) +
  (IF(F25 &gt; 0.17, 100, IF(F25 &gt;= 0.1, 50, 0)))</f>
        <v>#DIV/0!</v>
      </c>
      <c r="H25" s="35" t="s">
        <v>35</v>
      </c>
      <c r="I25" s="20"/>
      <c r="J25" s="20"/>
      <c r="K25" s="20"/>
      <c r="L25" s="20"/>
      <c r="M25" s="20"/>
      <c r="N25" s="20"/>
      <c r="O25" s="20"/>
      <c r="P25" s="20"/>
      <c r="Q25" s="20"/>
      <c r="R25" s="20"/>
      <c r="S25" s="20"/>
      <c r="T25" s="20"/>
      <c r="U25" s="20"/>
      <c r="V25" s="20"/>
    </row>
    <row r="26" spans="1:22" x14ac:dyDescent="0.2">
      <c r="A26" s="20"/>
      <c r="B26" s="15" t="s">
        <v>18</v>
      </c>
      <c r="C26" s="4" t="e">
        <f>C8/C6</f>
        <v>#DIV/0!</v>
      </c>
      <c r="D26" s="4" t="e">
        <f>D8/D6</f>
        <v>#DIV/0!</v>
      </c>
      <c r="E26" s="4" t="e">
        <f>E8/E6</f>
        <v>#DIV/0!</v>
      </c>
      <c r="F26" s="6" t="e">
        <f>F8/F6</f>
        <v>#DIV/0!</v>
      </c>
      <c r="G26" s="39" t="e">
        <f xml:space="preserve"> (IF(C26 &lt; 0.5, 100, 0)) +
  (IF(D26 &lt; 0.5, 100, 0)) +
  (IF(E26 &lt; 0.5, 100, 0)) +
  (IF(F26 &lt; 0.5, 100, 0))</f>
        <v>#DIV/0!</v>
      </c>
      <c r="H26" s="35" t="s">
        <v>36</v>
      </c>
      <c r="I26" s="20"/>
      <c r="J26" s="20"/>
      <c r="K26" s="20"/>
      <c r="L26" s="20"/>
      <c r="M26" s="20"/>
      <c r="N26" s="20"/>
      <c r="O26" s="20"/>
      <c r="P26" s="20"/>
      <c r="Q26" s="20"/>
      <c r="R26" s="20"/>
      <c r="S26" s="20"/>
      <c r="T26" s="20"/>
      <c r="U26" s="20"/>
      <c r="V26" s="20"/>
    </row>
    <row r="27" spans="1:22" x14ac:dyDescent="0.2">
      <c r="A27" s="20"/>
      <c r="B27" s="15" t="s">
        <v>19</v>
      </c>
      <c r="C27" s="4" t="e">
        <f>C9/(C13+C10)</f>
        <v>#DIV/0!</v>
      </c>
      <c r="D27" s="4" t="e">
        <f>D9/(D13+D10)</f>
        <v>#DIV/0!</v>
      </c>
      <c r="E27" s="4" t="e">
        <f>E9/(E13+E10)</f>
        <v>#DIV/0!</v>
      </c>
      <c r="F27" s="6" t="e">
        <f>F9/(F13+F10)</f>
        <v>#DIV/0!</v>
      </c>
      <c r="G27" s="39" t="e">
        <f xml:space="preserve"> (IF(C27 &lt; 0.8, 100, IF(C27 &lt; 1, 50, 0))) +
  (IF(D27 &lt; 0.8, 100, IF(D27 &lt; 1, 50, 0))) +
  (IF(E27 &lt; 0.8, 100, IF(E27 &lt; 1, 50, 0))) +
  (IF(F27 &lt; 0.8, 100, IF(F27 &lt; 1, 50, 0)))</f>
        <v>#DIV/0!</v>
      </c>
      <c r="H27" s="35" t="s">
        <v>37</v>
      </c>
      <c r="I27" s="20"/>
      <c r="J27" s="20"/>
      <c r="K27" s="20"/>
      <c r="L27" s="20"/>
      <c r="M27" s="20"/>
      <c r="N27" s="20"/>
      <c r="O27" s="20"/>
      <c r="P27" s="20"/>
      <c r="Q27" s="20"/>
      <c r="R27" s="20"/>
      <c r="S27" s="20"/>
      <c r="T27" s="20"/>
      <c r="U27" s="20"/>
      <c r="V27" s="20"/>
    </row>
    <row r="28" spans="1:22" x14ac:dyDescent="0.2">
      <c r="A28" s="20"/>
      <c r="B28" s="15" t="s">
        <v>20</v>
      </c>
      <c r="C28" s="1" t="str">
        <f>IF(C11=0, "Pass", "Fail")</f>
        <v>Pass</v>
      </c>
      <c r="D28" s="7" t="str">
        <f>IF(D11=0, "Pass", "Fail")</f>
        <v>Pass</v>
      </c>
      <c r="E28" s="7" t="str">
        <f>IF(E11=0, "Pass", "Fail")</f>
        <v>Pass</v>
      </c>
      <c r="F28" s="8" t="str">
        <f>IF(F11=0, "Pass", "Fail")</f>
        <v>Pass</v>
      </c>
      <c r="G28" s="39">
        <f t="shared" si="0"/>
        <v>400</v>
      </c>
      <c r="H28" s="35" t="s">
        <v>30</v>
      </c>
      <c r="I28" s="20"/>
      <c r="J28" s="20"/>
      <c r="K28" s="20"/>
      <c r="L28" s="20"/>
      <c r="M28" s="20"/>
      <c r="N28" s="20"/>
      <c r="O28" s="20"/>
      <c r="P28" s="20"/>
      <c r="Q28" s="20"/>
      <c r="R28" s="20"/>
      <c r="S28" s="20"/>
      <c r="T28" s="20"/>
      <c r="U28" s="20"/>
      <c r="V28" s="20"/>
    </row>
    <row r="29" spans="1:22" x14ac:dyDescent="0.2">
      <c r="A29" s="20"/>
      <c r="B29" s="15" t="s">
        <v>21</v>
      </c>
      <c r="C29" s="6" t="e">
        <f>(((C12-D12)/D12)+((D12-E12)/E12)+((E12-F12)/F12))/3</f>
        <v>#DIV/0!</v>
      </c>
      <c r="D29" s="11"/>
      <c r="E29" s="12"/>
      <c r="F29" s="13"/>
      <c r="G29" s="39" t="e">
        <f>(IF(C29 &gt;= 0.17, 100, IF(C29 &gt;= 0, 50, 0))) * (400/100)</f>
        <v>#DIV/0!</v>
      </c>
      <c r="H29" s="35" t="s">
        <v>31</v>
      </c>
      <c r="I29" s="20"/>
      <c r="J29" s="20"/>
      <c r="K29" s="20"/>
      <c r="L29" s="20"/>
      <c r="M29" s="20"/>
      <c r="N29" s="20"/>
      <c r="O29" s="20"/>
      <c r="P29" s="20"/>
      <c r="Q29" s="20"/>
      <c r="R29" s="20"/>
      <c r="S29" s="20"/>
      <c r="T29" s="20"/>
      <c r="U29" s="20"/>
      <c r="V29" s="20"/>
    </row>
    <row r="30" spans="1:22" x14ac:dyDescent="0.2">
      <c r="A30" s="20"/>
      <c r="B30" s="15" t="s">
        <v>22</v>
      </c>
      <c r="C30" s="1" t="str">
        <f>IF(C10&lt;&gt;0,"Pass","Fail")</f>
        <v>Fail</v>
      </c>
      <c r="D30" s="2" t="str">
        <f>IF(D10&lt;&gt;0,"Pass","Fail")</f>
        <v>Fail</v>
      </c>
      <c r="E30" s="2" t="str">
        <f>IF(E10&lt;&gt;0,"Pass","Fail")</f>
        <v>Fail</v>
      </c>
      <c r="F30" s="10" t="str">
        <f>IF(F10&lt;&gt;0,"Pass","Fail")</f>
        <v>Fail</v>
      </c>
      <c r="G30" s="39">
        <f t="shared" si="0"/>
        <v>0</v>
      </c>
      <c r="H30" s="35" t="s">
        <v>32</v>
      </c>
      <c r="I30" s="20"/>
      <c r="J30" s="20"/>
      <c r="K30" s="20"/>
      <c r="L30" s="20"/>
      <c r="M30" s="20"/>
      <c r="N30" s="20"/>
      <c r="O30" s="20"/>
      <c r="P30" s="20"/>
      <c r="Q30" s="20"/>
      <c r="R30" s="20"/>
      <c r="S30" s="20"/>
      <c r="T30" s="20"/>
      <c r="U30" s="20"/>
      <c r="V30" s="20"/>
    </row>
    <row r="31" spans="1:22" x14ac:dyDescent="0.2">
      <c r="A31" s="20"/>
      <c r="B31" s="15" t="s">
        <v>23</v>
      </c>
      <c r="C31" s="4" t="e">
        <f>C17/(C13+C10)</f>
        <v>#DIV/0!</v>
      </c>
      <c r="D31" s="4" t="e">
        <f>D17/(D13+D10)</f>
        <v>#DIV/0!</v>
      </c>
      <c r="E31" s="4" t="e">
        <f>E17/(E13+E10)</f>
        <v>#DIV/0!</v>
      </c>
      <c r="F31" s="6" t="e">
        <f>F17/(F13+F10)</f>
        <v>#DIV/0!</v>
      </c>
      <c r="G31" s="39" t="e">
        <f xml:space="preserve"> (IF(C31 &gt; 0.23, 100, 0)) +
  (IF(D31 &gt; 0.23, 100, 0)) +
  (IF(E31 &gt; 0.23, 100, 0)) +
  (IF(F31 &gt; 0.23, 100, 0))</f>
        <v>#DIV/0!</v>
      </c>
      <c r="H31" s="35" t="s">
        <v>33</v>
      </c>
      <c r="I31" s="20"/>
      <c r="J31" s="20"/>
      <c r="K31" s="20"/>
      <c r="L31" s="20"/>
      <c r="M31" s="20"/>
      <c r="N31" s="20"/>
      <c r="O31" s="20"/>
      <c r="P31" s="20"/>
      <c r="Q31" s="20"/>
      <c r="R31" s="20"/>
      <c r="S31" s="20"/>
      <c r="T31" s="20"/>
      <c r="U31" s="20"/>
      <c r="V31" s="20"/>
    </row>
    <row r="32" spans="1:22" ht="16" thickBot="1" x14ac:dyDescent="0.25">
      <c r="A32" s="20"/>
      <c r="B32" s="9" t="s">
        <v>24</v>
      </c>
      <c r="C32" s="17" t="str">
        <f>IF(C5&gt;F5, "Pass", "Fail")</f>
        <v>Fail</v>
      </c>
      <c r="D32" s="18"/>
      <c r="E32" s="19"/>
      <c r="F32" s="19"/>
      <c r="G32" s="40">
        <f>((COUNTIF(C32, "Pass") * 100) + (COUNTIF(C32, "Fail") * 0)) * (400/100)</f>
        <v>0</v>
      </c>
      <c r="H32" s="36" t="s">
        <v>34</v>
      </c>
      <c r="I32" s="20"/>
      <c r="J32" s="20"/>
      <c r="K32" s="20"/>
      <c r="L32" s="20"/>
      <c r="M32" s="20"/>
      <c r="N32" s="20"/>
      <c r="O32" s="20"/>
      <c r="P32" s="20"/>
      <c r="Q32" s="20"/>
      <c r="R32" s="20"/>
      <c r="S32" s="20"/>
      <c r="T32" s="20"/>
      <c r="U32" s="20"/>
      <c r="V32" s="20"/>
    </row>
    <row r="33" spans="1:22" x14ac:dyDescent="0.2">
      <c r="A33" s="20"/>
      <c r="B33" s="20"/>
      <c r="C33" s="20"/>
      <c r="D33" s="20"/>
      <c r="E33" s="20"/>
      <c r="F33" s="20"/>
      <c r="G33" s="20"/>
      <c r="H33" s="20"/>
      <c r="I33" s="20"/>
      <c r="J33" s="20"/>
      <c r="K33" s="20"/>
      <c r="L33" s="20"/>
      <c r="M33" s="20"/>
      <c r="N33" s="20"/>
      <c r="O33" s="20"/>
      <c r="P33" s="20"/>
      <c r="Q33" s="20"/>
      <c r="R33" s="20"/>
      <c r="S33" s="20"/>
      <c r="T33" s="20"/>
      <c r="U33" s="20"/>
      <c r="V33" s="20"/>
    </row>
    <row r="34" spans="1:22" x14ac:dyDescent="0.2">
      <c r="A34" s="20"/>
      <c r="B34" s="20"/>
      <c r="C34" s="20"/>
      <c r="D34" s="20"/>
      <c r="E34" s="20"/>
      <c r="F34" s="20"/>
      <c r="G34" s="20"/>
      <c r="H34" s="20"/>
      <c r="I34" s="20"/>
      <c r="J34" s="20"/>
      <c r="K34" s="20"/>
      <c r="L34" s="20"/>
      <c r="M34" s="20"/>
      <c r="N34" s="20"/>
      <c r="O34" s="20"/>
      <c r="P34" s="20"/>
      <c r="Q34" s="20"/>
      <c r="R34" s="20"/>
      <c r="S34" s="20"/>
      <c r="T34" s="20"/>
      <c r="U34" s="20"/>
      <c r="V34" s="20"/>
    </row>
    <row r="35" spans="1:22" x14ac:dyDescent="0.2">
      <c r="A35" s="20"/>
      <c r="B35" s="20"/>
      <c r="C35" s="20"/>
      <c r="D35" s="20"/>
      <c r="E35" s="20"/>
      <c r="F35" s="20"/>
      <c r="G35" s="20"/>
      <c r="H35" s="20"/>
      <c r="I35" s="20"/>
      <c r="J35" s="20"/>
      <c r="K35" s="20"/>
      <c r="L35" s="20"/>
      <c r="M35" s="20"/>
      <c r="N35" s="20"/>
      <c r="O35" s="20"/>
      <c r="P35" s="20"/>
      <c r="Q35" s="20"/>
      <c r="R35" s="20"/>
      <c r="S35" s="20"/>
      <c r="T35" s="20"/>
      <c r="U35" s="20"/>
      <c r="V35" s="20"/>
    </row>
    <row r="36" spans="1:22" x14ac:dyDescent="0.2">
      <c r="A36" s="20"/>
      <c r="B36" s="20"/>
      <c r="C36" s="20"/>
      <c r="D36" s="20"/>
      <c r="E36" s="20"/>
      <c r="F36" s="20"/>
      <c r="G36" s="20"/>
      <c r="H36" s="20"/>
      <c r="I36" s="20"/>
      <c r="J36" s="20"/>
      <c r="K36" s="20"/>
      <c r="L36" s="20"/>
      <c r="M36" s="20"/>
      <c r="N36" s="20"/>
      <c r="O36" s="20"/>
      <c r="P36" s="20"/>
      <c r="Q36" s="20"/>
      <c r="R36" s="20"/>
      <c r="S36" s="20"/>
      <c r="T36" s="20"/>
      <c r="U36" s="20"/>
      <c r="V36" s="20"/>
    </row>
    <row r="37" spans="1:22" x14ac:dyDescent="0.2">
      <c r="A37" s="20"/>
      <c r="B37" s="20"/>
      <c r="C37" s="20"/>
      <c r="D37" s="20"/>
      <c r="E37" s="20"/>
      <c r="F37" s="20"/>
      <c r="G37" s="20"/>
      <c r="H37" s="20"/>
      <c r="I37" s="20"/>
      <c r="J37" s="20"/>
      <c r="K37" s="20"/>
      <c r="L37" s="20"/>
      <c r="M37" s="20"/>
      <c r="N37" s="20"/>
      <c r="O37" s="20"/>
      <c r="P37" s="20"/>
      <c r="Q37" s="20"/>
      <c r="R37" s="20"/>
      <c r="S37" s="20"/>
      <c r="T37" s="20"/>
      <c r="U37" s="20"/>
      <c r="V37" s="20"/>
    </row>
    <row r="38" spans="1:22" x14ac:dyDescent="0.2">
      <c r="A38" s="20"/>
      <c r="B38" s="20"/>
      <c r="C38" s="20"/>
      <c r="D38" s="20"/>
      <c r="E38" s="20"/>
      <c r="F38" s="20"/>
      <c r="G38" s="20"/>
      <c r="H38" s="20"/>
      <c r="I38" s="20"/>
      <c r="J38" s="20"/>
      <c r="K38" s="20"/>
      <c r="L38" s="20"/>
      <c r="M38" s="20"/>
      <c r="N38" s="20"/>
      <c r="O38" s="20"/>
      <c r="P38" s="20"/>
      <c r="Q38" s="20"/>
      <c r="R38" s="20"/>
      <c r="S38" s="20"/>
      <c r="T38" s="20"/>
      <c r="U38" s="20"/>
      <c r="V38" s="20"/>
    </row>
    <row r="39" spans="1:22" x14ac:dyDescent="0.2">
      <c r="A39" s="20"/>
      <c r="B39" s="20"/>
      <c r="C39" s="20"/>
      <c r="D39" s="20"/>
      <c r="E39" s="20"/>
      <c r="F39" s="20"/>
      <c r="G39" s="20"/>
      <c r="H39" s="20"/>
      <c r="I39" s="20"/>
      <c r="J39" s="20"/>
      <c r="K39" s="20"/>
      <c r="L39" s="20"/>
      <c r="M39" s="20"/>
      <c r="N39" s="20"/>
      <c r="O39" s="20"/>
      <c r="P39" s="20"/>
      <c r="Q39" s="20"/>
      <c r="R39" s="20"/>
      <c r="S39" s="20"/>
      <c r="T39" s="20"/>
      <c r="U39" s="20"/>
      <c r="V39" s="20"/>
    </row>
    <row r="40" spans="1:22" x14ac:dyDescent="0.2">
      <c r="A40" s="20"/>
      <c r="B40" s="20"/>
      <c r="C40" s="20"/>
      <c r="D40" s="20"/>
      <c r="E40" s="20"/>
      <c r="F40" s="20"/>
      <c r="G40" s="20"/>
      <c r="H40" s="20"/>
      <c r="I40" s="20"/>
      <c r="J40" s="20"/>
      <c r="K40" s="20"/>
      <c r="L40" s="20"/>
      <c r="M40" s="20"/>
      <c r="N40" s="20"/>
      <c r="O40" s="20"/>
      <c r="P40" s="20"/>
      <c r="Q40" s="20"/>
      <c r="R40" s="20"/>
      <c r="S40" s="20"/>
      <c r="T40" s="20"/>
      <c r="U40" s="20"/>
      <c r="V40" s="20"/>
    </row>
    <row r="41" spans="1:22" x14ac:dyDescent="0.2">
      <c r="A41" s="20"/>
      <c r="B41" s="20"/>
      <c r="C41" s="20"/>
      <c r="D41" s="20"/>
      <c r="E41" s="20"/>
      <c r="F41" s="20"/>
      <c r="G41" s="20"/>
      <c r="H41" s="20"/>
      <c r="I41" s="20"/>
      <c r="J41" s="20"/>
      <c r="K41" s="20"/>
      <c r="L41" s="20"/>
      <c r="M41" s="20"/>
      <c r="N41" s="20"/>
      <c r="O41" s="20"/>
      <c r="P41" s="20"/>
      <c r="Q41" s="20"/>
      <c r="R41" s="20"/>
      <c r="S41" s="20"/>
      <c r="T41" s="20"/>
      <c r="U41" s="20"/>
      <c r="V41" s="20"/>
    </row>
    <row r="42" spans="1:22" x14ac:dyDescent="0.2">
      <c r="A42" s="20"/>
      <c r="B42" s="20"/>
      <c r="C42" s="20"/>
      <c r="D42" s="20"/>
      <c r="E42" s="20"/>
      <c r="F42" s="20"/>
      <c r="G42" s="20"/>
      <c r="H42" s="20"/>
      <c r="I42" s="20"/>
      <c r="J42" s="20"/>
      <c r="K42" s="20"/>
      <c r="L42" s="20"/>
      <c r="M42" s="20"/>
      <c r="N42" s="20"/>
      <c r="O42" s="20"/>
      <c r="P42" s="20"/>
      <c r="Q42" s="20"/>
      <c r="R42" s="20"/>
      <c r="S42" s="20"/>
      <c r="T42" s="20"/>
      <c r="U42" s="20"/>
      <c r="V42" s="20"/>
    </row>
    <row r="43" spans="1:22" x14ac:dyDescent="0.2">
      <c r="A43" s="20"/>
      <c r="B43" s="20"/>
      <c r="C43" s="20"/>
      <c r="D43" s="20"/>
      <c r="E43" s="20"/>
      <c r="F43" s="20"/>
      <c r="G43" s="20"/>
      <c r="H43" s="20"/>
      <c r="I43" s="20"/>
      <c r="J43" s="20"/>
      <c r="K43" s="20"/>
      <c r="L43" s="20"/>
      <c r="M43" s="20"/>
      <c r="N43" s="20"/>
      <c r="O43" s="20"/>
      <c r="P43" s="20"/>
      <c r="Q43" s="20"/>
      <c r="R43" s="20"/>
      <c r="S43" s="20"/>
      <c r="T43" s="20"/>
      <c r="U43" s="20"/>
      <c r="V43" s="20"/>
    </row>
    <row r="44" spans="1:22" x14ac:dyDescent="0.2">
      <c r="A44" s="20"/>
      <c r="B44" s="20"/>
      <c r="C44" s="20"/>
      <c r="D44" s="20"/>
      <c r="E44" s="20"/>
      <c r="F44" s="20"/>
      <c r="G44" s="20"/>
      <c r="H44" s="20"/>
      <c r="I44" s="20"/>
      <c r="J44" s="20"/>
      <c r="K44" s="20"/>
      <c r="L44" s="20"/>
      <c r="M44" s="20"/>
      <c r="N44" s="20"/>
      <c r="O44" s="20"/>
      <c r="P44" s="20"/>
      <c r="Q44" s="20"/>
      <c r="R44" s="20"/>
      <c r="S44" s="20"/>
      <c r="T44" s="20"/>
      <c r="U44" s="20"/>
      <c r="V44" s="20"/>
    </row>
    <row r="45" spans="1:22" x14ac:dyDescent="0.2">
      <c r="A45" s="20"/>
      <c r="B45" s="20"/>
      <c r="C45" s="20"/>
      <c r="D45" s="20"/>
      <c r="E45" s="20"/>
      <c r="F45" s="20"/>
      <c r="G45" s="20"/>
      <c r="H45" s="20"/>
      <c r="I45" s="20"/>
      <c r="J45" s="20"/>
      <c r="K45" s="20"/>
      <c r="L45" s="20"/>
      <c r="M45" s="20"/>
      <c r="N45" s="20"/>
      <c r="O45" s="20"/>
      <c r="P45" s="20"/>
      <c r="Q45" s="20"/>
      <c r="R45" s="20"/>
      <c r="S45" s="20"/>
      <c r="T45" s="20"/>
      <c r="U45" s="20"/>
      <c r="V45" s="20"/>
    </row>
    <row r="46" spans="1:22" x14ac:dyDescent="0.2">
      <c r="A46" s="20"/>
      <c r="B46" s="20"/>
      <c r="C46" s="20"/>
      <c r="D46" s="20"/>
      <c r="E46" s="20"/>
      <c r="F46" s="20"/>
      <c r="G46" s="20"/>
      <c r="H46" s="20"/>
      <c r="I46" s="20"/>
      <c r="J46" s="20"/>
      <c r="K46" s="20"/>
      <c r="L46" s="20"/>
      <c r="M46" s="20"/>
      <c r="N46" s="20"/>
      <c r="O46" s="20"/>
      <c r="P46" s="20"/>
      <c r="Q46" s="20"/>
      <c r="R46" s="20"/>
      <c r="S46" s="20"/>
      <c r="T46" s="20"/>
      <c r="U46" s="20"/>
      <c r="V46" s="20"/>
    </row>
    <row r="47" spans="1:22" x14ac:dyDescent="0.2">
      <c r="A47" s="20"/>
      <c r="B47" s="20"/>
      <c r="C47" s="20"/>
      <c r="D47" s="20"/>
      <c r="E47" s="20"/>
      <c r="F47" s="20"/>
      <c r="G47" s="20"/>
      <c r="H47" s="20"/>
      <c r="I47" s="20"/>
      <c r="J47" s="20"/>
      <c r="K47" s="20"/>
      <c r="L47" s="20"/>
      <c r="M47" s="20"/>
      <c r="N47" s="20"/>
      <c r="O47" s="20"/>
      <c r="P47" s="20"/>
      <c r="Q47" s="20"/>
      <c r="R47" s="20"/>
      <c r="S47" s="20"/>
      <c r="T47" s="20"/>
      <c r="U47" s="20"/>
      <c r="V47" s="20"/>
    </row>
    <row r="48" spans="1:22" x14ac:dyDescent="0.2">
      <c r="A48" s="20"/>
      <c r="B48" s="20"/>
      <c r="C48" s="20"/>
      <c r="D48" s="20"/>
      <c r="E48" s="20"/>
      <c r="F48" s="20"/>
      <c r="G48" s="20"/>
      <c r="H48" s="20"/>
      <c r="I48" s="20"/>
      <c r="J48" s="20"/>
      <c r="K48" s="20"/>
      <c r="L48" s="20"/>
      <c r="M48" s="20"/>
      <c r="N48" s="20"/>
      <c r="O48" s="20"/>
      <c r="P48" s="20"/>
      <c r="Q48" s="20"/>
      <c r="R48" s="20"/>
      <c r="S48" s="20"/>
      <c r="T48" s="20"/>
      <c r="U48" s="20"/>
      <c r="V48" s="20"/>
    </row>
    <row r="49" spans="1:22" x14ac:dyDescent="0.2">
      <c r="A49" s="20"/>
      <c r="B49" s="20"/>
      <c r="C49" s="20"/>
      <c r="D49" s="20"/>
      <c r="E49" s="20"/>
      <c r="F49" s="20"/>
      <c r="G49" s="20"/>
      <c r="H49" s="20"/>
      <c r="I49" s="20"/>
      <c r="J49" s="20"/>
      <c r="K49" s="20"/>
      <c r="L49" s="20"/>
      <c r="M49" s="20"/>
      <c r="N49" s="20"/>
      <c r="O49" s="20"/>
      <c r="P49" s="20"/>
      <c r="Q49" s="20"/>
      <c r="R49" s="20"/>
      <c r="S49" s="20"/>
      <c r="T49" s="20"/>
      <c r="U49" s="20"/>
      <c r="V49" s="20"/>
    </row>
    <row r="50" spans="1:22" x14ac:dyDescent="0.2">
      <c r="A50" s="20"/>
      <c r="B50" s="20"/>
      <c r="C50" s="20"/>
      <c r="D50" s="20"/>
      <c r="E50" s="20"/>
      <c r="F50" s="20"/>
      <c r="G50" s="20"/>
      <c r="H50" s="20"/>
      <c r="I50" s="20"/>
      <c r="J50" s="20"/>
      <c r="K50" s="20"/>
      <c r="L50" s="20"/>
      <c r="M50" s="20"/>
      <c r="N50" s="20"/>
      <c r="O50" s="20"/>
      <c r="P50" s="20"/>
      <c r="Q50" s="20"/>
      <c r="R50" s="20"/>
      <c r="S50" s="20"/>
      <c r="T50" s="20"/>
      <c r="U50" s="20"/>
      <c r="V50" s="20"/>
    </row>
    <row r="51" spans="1:22" x14ac:dyDescent="0.2">
      <c r="A51" s="20"/>
      <c r="B51" s="20"/>
      <c r="C51" s="20"/>
      <c r="D51" s="20"/>
      <c r="E51" s="20"/>
      <c r="F51" s="20"/>
      <c r="G51" s="20"/>
      <c r="H51" s="20"/>
      <c r="I51" s="20"/>
      <c r="J51" s="20"/>
      <c r="K51" s="20"/>
      <c r="L51" s="20"/>
      <c r="M51" s="20"/>
      <c r="N51" s="20"/>
      <c r="O51" s="20"/>
      <c r="P51" s="20"/>
      <c r="Q51" s="20"/>
      <c r="R51" s="20"/>
      <c r="S51" s="20"/>
      <c r="T51" s="20"/>
      <c r="U51" s="20"/>
      <c r="V51" s="20"/>
    </row>
    <row r="52" spans="1:22" x14ac:dyDescent="0.2">
      <c r="A52" s="20"/>
      <c r="B52" s="20"/>
      <c r="C52" s="20"/>
      <c r="D52" s="20"/>
      <c r="E52" s="20"/>
      <c r="F52" s="20"/>
      <c r="G52" s="20"/>
      <c r="H52" s="20"/>
      <c r="I52" s="20"/>
      <c r="J52" s="20"/>
      <c r="K52" s="20"/>
      <c r="L52" s="20"/>
      <c r="M52" s="20"/>
      <c r="N52" s="20"/>
      <c r="O52" s="20"/>
      <c r="P52" s="20"/>
      <c r="Q52" s="20"/>
      <c r="R52" s="20"/>
      <c r="S52" s="20"/>
      <c r="T52" s="20"/>
      <c r="U52" s="20"/>
      <c r="V52" s="20"/>
    </row>
    <row r="53" spans="1:22" x14ac:dyDescent="0.2">
      <c r="A53" s="20"/>
      <c r="B53" s="20"/>
      <c r="C53" s="20"/>
      <c r="D53" s="20"/>
      <c r="E53" s="20"/>
      <c r="F53" s="20"/>
      <c r="G53" s="20"/>
      <c r="H53" s="20"/>
      <c r="I53" s="20"/>
      <c r="J53" s="20"/>
      <c r="K53" s="20"/>
      <c r="L53" s="20"/>
      <c r="M53" s="20"/>
      <c r="N53" s="20"/>
      <c r="O53" s="20"/>
      <c r="P53" s="20"/>
      <c r="Q53" s="20"/>
      <c r="R53" s="20"/>
      <c r="S53" s="20"/>
      <c r="T53" s="20"/>
      <c r="U53" s="20"/>
      <c r="V53" s="20"/>
    </row>
    <row r="54" spans="1:22" x14ac:dyDescent="0.2">
      <c r="A54" s="20"/>
      <c r="B54" s="20"/>
      <c r="C54" s="20"/>
      <c r="D54" s="20"/>
      <c r="E54" s="20"/>
      <c r="F54" s="20"/>
      <c r="G54" s="20"/>
      <c r="H54" s="20"/>
      <c r="I54" s="20"/>
      <c r="J54" s="20"/>
      <c r="K54" s="20"/>
      <c r="L54" s="20"/>
      <c r="M54" s="20"/>
      <c r="N54" s="20"/>
      <c r="O54" s="20"/>
      <c r="P54" s="20"/>
      <c r="Q54" s="20"/>
      <c r="R54" s="20"/>
      <c r="S54" s="20"/>
      <c r="T54" s="20"/>
      <c r="U54" s="20"/>
      <c r="V54" s="20"/>
    </row>
    <row r="55" spans="1:22" x14ac:dyDescent="0.2">
      <c r="A55" s="20"/>
      <c r="B55" s="20"/>
      <c r="C55" s="20"/>
      <c r="D55" s="20"/>
      <c r="E55" s="20"/>
      <c r="F55" s="20"/>
      <c r="G55" s="20"/>
      <c r="H55" s="20"/>
      <c r="I55" s="20"/>
      <c r="J55" s="20"/>
      <c r="K55" s="20"/>
      <c r="L55" s="20"/>
      <c r="M55" s="20"/>
      <c r="N55" s="20"/>
      <c r="O55" s="20"/>
      <c r="P55" s="20"/>
      <c r="Q55" s="20"/>
      <c r="R55" s="20"/>
      <c r="S55" s="20"/>
      <c r="T55" s="20"/>
      <c r="U55" s="20"/>
      <c r="V55" s="20"/>
    </row>
    <row r="56" spans="1:22" x14ac:dyDescent="0.2">
      <c r="A56" s="20"/>
      <c r="B56" s="20"/>
      <c r="C56" s="20"/>
      <c r="D56" s="20"/>
      <c r="E56" s="20"/>
      <c r="F56" s="20"/>
      <c r="G56" s="20"/>
      <c r="H56" s="20"/>
      <c r="I56" s="20"/>
      <c r="J56" s="20"/>
      <c r="K56" s="20"/>
      <c r="L56" s="20"/>
      <c r="M56" s="20"/>
      <c r="N56" s="20"/>
      <c r="O56" s="20"/>
      <c r="P56" s="20"/>
      <c r="Q56" s="20"/>
      <c r="R56" s="20"/>
      <c r="S56" s="20"/>
      <c r="T56" s="20"/>
      <c r="U56" s="20"/>
      <c r="V56" s="20"/>
    </row>
    <row r="57" spans="1:22" x14ac:dyDescent="0.2">
      <c r="A57" s="20"/>
      <c r="B57" s="20"/>
      <c r="C57" s="20"/>
      <c r="D57" s="20"/>
      <c r="E57" s="20"/>
      <c r="F57" s="20"/>
      <c r="G57" s="20"/>
      <c r="H57" s="20"/>
      <c r="I57" s="20"/>
      <c r="J57" s="20"/>
      <c r="K57" s="20"/>
      <c r="L57" s="20"/>
      <c r="M57" s="20"/>
      <c r="N57" s="20"/>
      <c r="O57" s="20"/>
      <c r="P57" s="20"/>
      <c r="Q57" s="20"/>
      <c r="R57" s="20"/>
      <c r="S57" s="20"/>
      <c r="T57" s="20"/>
      <c r="U57" s="20"/>
      <c r="V57" s="20"/>
    </row>
    <row r="58" spans="1:22" x14ac:dyDescent="0.2">
      <c r="A58" s="20"/>
      <c r="B58" s="20"/>
      <c r="C58" s="20"/>
      <c r="D58" s="20"/>
      <c r="E58" s="20"/>
      <c r="F58" s="20"/>
      <c r="G58" s="20"/>
      <c r="H58" s="20"/>
      <c r="I58" s="20"/>
      <c r="J58" s="20"/>
      <c r="K58" s="20"/>
      <c r="L58" s="20"/>
      <c r="M58" s="20"/>
      <c r="N58" s="20"/>
      <c r="O58" s="20"/>
      <c r="P58" s="20"/>
      <c r="Q58" s="20"/>
      <c r="R58" s="20"/>
      <c r="S58" s="20"/>
      <c r="T58" s="20"/>
      <c r="U58" s="20"/>
      <c r="V58" s="20"/>
    </row>
    <row r="59" spans="1:22" x14ac:dyDescent="0.2">
      <c r="A59" s="20"/>
      <c r="B59" s="20"/>
      <c r="C59" s="20"/>
      <c r="D59" s="20"/>
      <c r="E59" s="20"/>
      <c r="F59" s="20"/>
      <c r="G59" s="20"/>
      <c r="H59" s="20"/>
      <c r="I59" s="20"/>
      <c r="J59" s="20"/>
      <c r="K59" s="20"/>
      <c r="L59" s="20"/>
      <c r="M59" s="20"/>
      <c r="N59" s="20"/>
      <c r="O59" s="20"/>
      <c r="P59" s="20"/>
      <c r="Q59" s="20"/>
      <c r="R59" s="20"/>
      <c r="S59" s="20"/>
      <c r="T59" s="20"/>
      <c r="U59" s="20"/>
      <c r="V59" s="20"/>
    </row>
  </sheetData>
  <conditionalFormatting sqref="C29">
    <cfRule type="cellIs" dxfId="19" priority="17" operator="lessThan">
      <formula>0</formula>
    </cfRule>
    <cfRule type="cellIs" dxfId="18" priority="19" operator="greaterThan">
      <formula>0.17</formula>
    </cfRule>
    <cfRule type="cellIs" dxfId="17" priority="18" operator="between">
      <formula>0</formula>
      <formula>0.135</formula>
    </cfRule>
  </conditionalFormatting>
  <conditionalFormatting sqref="C21:E23 F23 C28:F28 C32">
    <cfRule type="containsText" dxfId="16" priority="33" operator="containsText" text="Pass">
      <formula>NOT(ISERROR(SEARCH("Pass",C21)))</formula>
    </cfRule>
    <cfRule type="containsText" dxfId="15" priority="32" operator="containsText" text="Fail">
      <formula>NOT(ISERROR(SEARCH("Fail",C21)))</formula>
    </cfRule>
  </conditionalFormatting>
  <conditionalFormatting sqref="C3:F3">
    <cfRule type="colorScale" priority="16">
      <colorScale>
        <cfvo type="min"/>
        <cfvo type="percentile" val="50"/>
        <cfvo type="max"/>
        <color rgb="FFF8696B"/>
        <color rgb="FFFFEB84"/>
        <color rgb="FF63BE7B"/>
      </colorScale>
    </cfRule>
  </conditionalFormatting>
  <conditionalFormatting sqref="C4:F4">
    <cfRule type="colorScale" priority="15">
      <colorScale>
        <cfvo type="min"/>
        <cfvo type="percentile" val="50"/>
        <cfvo type="max"/>
        <color rgb="FFF8696B"/>
        <color rgb="FFFFEB84"/>
        <color rgb="FF63BE7B"/>
      </colorScale>
    </cfRule>
  </conditionalFormatting>
  <conditionalFormatting sqref="C5:F5">
    <cfRule type="colorScale" priority="14">
      <colorScale>
        <cfvo type="min"/>
        <cfvo type="percentile" val="50"/>
        <cfvo type="max"/>
        <color rgb="FFF8696B"/>
        <color rgb="FFFFEB84"/>
        <color rgb="FF63BE7B"/>
      </colorScale>
    </cfRule>
  </conditionalFormatting>
  <conditionalFormatting sqref="C6:F6">
    <cfRule type="colorScale" priority="13">
      <colorScale>
        <cfvo type="min"/>
        <cfvo type="percentile" val="50"/>
        <cfvo type="max"/>
        <color rgb="FFF8696B"/>
        <color rgb="FFFFEB84"/>
        <color rgb="FF63BE7B"/>
      </colorScale>
    </cfRule>
  </conditionalFormatting>
  <conditionalFormatting sqref="C7:F7">
    <cfRule type="colorScale" priority="12">
      <colorScale>
        <cfvo type="min"/>
        <cfvo type="percentile" val="50"/>
        <cfvo type="max"/>
        <color rgb="FFF8696B"/>
        <color rgb="FFFFEB84"/>
        <color rgb="FF63BE7B"/>
      </colorScale>
    </cfRule>
  </conditionalFormatting>
  <conditionalFormatting sqref="C8:F8">
    <cfRule type="colorScale" priority="11">
      <colorScale>
        <cfvo type="min"/>
        <cfvo type="percentile" val="50"/>
        <cfvo type="max"/>
        <color rgb="FFF8696B"/>
        <color rgb="FFFFEB84"/>
        <color rgb="FF63BE7B"/>
      </colorScale>
    </cfRule>
  </conditionalFormatting>
  <conditionalFormatting sqref="C9:F9">
    <cfRule type="colorScale" priority="10">
      <colorScale>
        <cfvo type="min"/>
        <cfvo type="percentile" val="50"/>
        <cfvo type="max"/>
        <color rgb="FFF8696B"/>
        <color rgb="FFFFEB84"/>
        <color rgb="FF63BE7B"/>
      </colorScale>
    </cfRule>
  </conditionalFormatting>
  <conditionalFormatting sqref="C10:F10">
    <cfRule type="colorScale" priority="9">
      <colorScale>
        <cfvo type="min"/>
        <cfvo type="percentile" val="50"/>
        <cfvo type="max"/>
        <color rgb="FFF8696B"/>
        <color rgb="FFFFEB84"/>
        <color rgb="FF63BE7B"/>
      </colorScale>
    </cfRule>
  </conditionalFormatting>
  <conditionalFormatting sqref="C11:F11">
    <cfRule type="colorScale" priority="8">
      <colorScale>
        <cfvo type="min"/>
        <cfvo type="percentile" val="50"/>
        <cfvo type="max"/>
        <color rgb="FFF8696B"/>
        <color rgb="FFFFEB84"/>
        <color rgb="FF63BE7B"/>
      </colorScale>
    </cfRule>
  </conditionalFormatting>
  <conditionalFormatting sqref="C12:F12">
    <cfRule type="colorScale" priority="7">
      <colorScale>
        <cfvo type="min"/>
        <cfvo type="percentile" val="50"/>
        <cfvo type="max"/>
        <color rgb="FFF8696B"/>
        <color rgb="FFFFEB84"/>
        <color rgb="FF63BE7B"/>
      </colorScale>
    </cfRule>
  </conditionalFormatting>
  <conditionalFormatting sqref="C13:F13">
    <cfRule type="colorScale" priority="6">
      <colorScale>
        <cfvo type="min"/>
        <cfvo type="percentile" val="50"/>
        <cfvo type="max"/>
        <color rgb="FFF8696B"/>
        <color rgb="FFFFEB84"/>
        <color rgb="FF63BE7B"/>
      </colorScale>
    </cfRule>
  </conditionalFormatting>
  <conditionalFormatting sqref="C15:F15">
    <cfRule type="colorScale" priority="5">
      <colorScale>
        <cfvo type="min"/>
        <cfvo type="percentile" val="50"/>
        <cfvo type="max"/>
        <color rgb="FFF8696B"/>
        <color rgb="FFFFEB84"/>
        <color rgb="FF63BE7B"/>
      </colorScale>
    </cfRule>
  </conditionalFormatting>
  <conditionalFormatting sqref="C17:F17">
    <cfRule type="colorScale" priority="4">
      <colorScale>
        <cfvo type="min"/>
        <cfvo type="percentile" val="50"/>
        <cfvo type="max"/>
        <color rgb="FFF8696B"/>
        <color rgb="FFFFEB84"/>
        <color rgb="FF63BE7B"/>
      </colorScale>
    </cfRule>
  </conditionalFormatting>
  <conditionalFormatting sqref="C24:F24">
    <cfRule type="cellIs" dxfId="14" priority="2" operator="between">
      <formula>0.2</formula>
      <formula>0.5</formula>
    </cfRule>
    <cfRule type="cellIs" dxfId="13" priority="3" operator="lessThan">
      <formula>0.2</formula>
    </cfRule>
    <cfRule type="cellIs" dxfId="12" priority="1" operator="greaterThan">
      <formula>0.5</formula>
    </cfRule>
  </conditionalFormatting>
  <conditionalFormatting sqref="C25:F25">
    <cfRule type="cellIs" dxfId="11" priority="27" operator="greaterThan">
      <formula>0.17</formula>
    </cfRule>
    <cfRule type="cellIs" dxfId="10" priority="28" operator="between">
      <formula>0.1</formula>
      <formula>0.17</formula>
    </cfRule>
    <cfRule type="cellIs" dxfId="9" priority="29" operator="lessThan">
      <formula>0.1</formula>
    </cfRule>
  </conditionalFormatting>
  <conditionalFormatting sqref="C26:F26">
    <cfRule type="cellIs" dxfId="8" priority="25" operator="lessThan">
      <formula>0.5</formula>
    </cfRule>
    <cfRule type="cellIs" dxfId="7" priority="26" operator="greaterThan">
      <formula>0.5</formula>
    </cfRule>
  </conditionalFormatting>
  <conditionalFormatting sqref="C27:F27">
    <cfRule type="cellIs" dxfId="6" priority="20" operator="greaterThan">
      <formula>1</formula>
    </cfRule>
    <cfRule type="cellIs" dxfId="5" priority="23" operator="between">
      <formula>0.8</formula>
      <formula>1</formula>
    </cfRule>
    <cfRule type="cellIs" dxfId="4" priority="24" operator="lessThan">
      <formula>0.8</formula>
    </cfRule>
  </conditionalFormatting>
  <conditionalFormatting sqref="C30:F31">
    <cfRule type="containsText" dxfId="3" priority="30" operator="containsText" text="Fail">
      <formula>NOT(ISERROR(SEARCH("Fail",C30)))</formula>
    </cfRule>
    <cfRule type="containsText" dxfId="2" priority="31" operator="containsText" text="Pass">
      <formula>NOT(ISERROR(SEARCH("Pass",C30)))</formula>
    </cfRule>
  </conditionalFormatting>
  <conditionalFormatting sqref="C31:F31">
    <cfRule type="cellIs" dxfId="1" priority="21" operator="lessThan">
      <formula>0.23</formula>
    </cfRule>
    <cfRule type="cellIs" dxfId="0" priority="22" operator="greaterThan">
      <formula>0.23</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Summary</vt:lpstr>
      <vt:lpstr>scoring theory</vt:lpstr>
      <vt:lpstr>&lt;TICKER&gt;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jimenez</dc:creator>
  <cp:lastModifiedBy>Michael Vuolo</cp:lastModifiedBy>
  <dcterms:created xsi:type="dcterms:W3CDTF">2024-09-06T03:05:02Z</dcterms:created>
  <dcterms:modified xsi:type="dcterms:W3CDTF">2024-09-08T04:53:45Z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b465995-1e16-4d2c-8aa3-df99c5336b9f_Enabled">
    <vt:lpwstr>true</vt:lpwstr>
  </property>
  <property fmtid="{D5CDD505-2E9C-101B-9397-08002B2CF9AE}" pid="3" name="MSIP_Label_eb465995-1e16-4d2c-8aa3-df99c5336b9f_SetDate">
    <vt:lpwstr>2024-09-08T01:09:38Z</vt:lpwstr>
  </property>
  <property fmtid="{D5CDD505-2E9C-101B-9397-08002B2CF9AE}" pid="4" name="MSIP_Label_eb465995-1e16-4d2c-8aa3-df99c5336b9f_Method">
    <vt:lpwstr>Standard</vt:lpwstr>
  </property>
  <property fmtid="{D5CDD505-2E9C-101B-9397-08002B2CF9AE}" pid="5" name="MSIP_Label_eb465995-1e16-4d2c-8aa3-df99c5336b9f_Name">
    <vt:lpwstr>defa4170-0d19-0005-0004-bc88714345d2</vt:lpwstr>
  </property>
  <property fmtid="{D5CDD505-2E9C-101B-9397-08002B2CF9AE}" pid="6" name="MSIP_Label_eb465995-1e16-4d2c-8aa3-df99c5336b9f_SiteId">
    <vt:lpwstr>6bf58b3e-f2b0-4446-ba92-b4e32750787c</vt:lpwstr>
  </property>
  <property fmtid="{D5CDD505-2E9C-101B-9397-08002B2CF9AE}" pid="7" name="MSIP_Label_eb465995-1e16-4d2c-8aa3-df99c5336b9f_ActionId">
    <vt:lpwstr>f5cf8a57-079f-4c6e-a51f-496ab5b1dc41</vt:lpwstr>
  </property>
  <property fmtid="{D5CDD505-2E9C-101B-9397-08002B2CF9AE}" pid="8" name="MSIP_Label_eb465995-1e16-4d2c-8aa3-df99c5336b9f_ContentBits">
    <vt:lpwstr>0</vt:lpwstr>
  </property>
</Properties>
</file>