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7620" yWindow="500" windowWidth="40860" windowHeight="28300" activeTab="1"/>
  </bookViews>
  <sheets>
    <sheet sheetId="4" name="scoring theory" state="visible" r:id="rId4"/>
    <sheet sheetId="12" name="&lt;TICKER&gt; Results" state="visible" r:id="rId5"/>
  </sheets>
  <calcPr calcId="171027"/>
</workbook>
</file>

<file path=xl/sharedStrings.xml><?xml version="1.0" encoding="utf-8"?>
<sst xmlns="http://schemas.openxmlformats.org/spreadsheetml/2006/main" count="127" uniqueCount="104">
  <si>
    <t>Parameter</t>
  </si>
  <si>
    <t>Weight (%)</t>
  </si>
  <si>
    <t>Reasoning</t>
  </si>
  <si>
    <t>2. Earning Power</t>
  </si>
  <si>
    <t>Warren Buffett places significant importance on a comp's ability to generate cash from its core operations. The comp's cash flow must comfortably cover its liabilities to ensure it can survive through economic times.</t>
  </si>
  <si>
    <t>10. Return on Shr. Equity</t>
  </si>
  <si>
    <r>
      <t xml:space="preserve">Buffett consistently highlights Return on Equity as one of his key metrics. </t>
    </r>
    <r>
      <rPr>
        <b/>
        <color theme="1"/>
        <family val="2"/>
        <scheme val="minor"/>
        <sz val="11"/>
        <rFont val="Aptos Narrow"/>
      </rPr>
      <t>High</t>
    </r>
    <r>
      <rPr>
        <color theme="1"/>
        <family val="2"/>
        <scheme val="minor"/>
        <sz val="11"/>
        <rFont val="Aptos Narrow"/>
      </rPr>
      <t xml:space="preserve"> ROE shows how efficiently a company uses their ownership to generate profits (effective mgmt/ sustainable profitability without excessive leverag</t>
    </r>
  </si>
  <si>
    <t>6. Debt to Shr. Equity Ratio</t>
  </si>
  <si>
    <r>
      <t xml:space="preserve">Buffett strongly dislikes companies with excessive debt. A </t>
    </r>
    <r>
      <rPr>
        <b/>
        <color theme="1"/>
        <family val="2"/>
        <scheme val="minor"/>
        <sz val="11"/>
        <rFont val="Aptos Narrow"/>
      </rPr>
      <t xml:space="preserve">low </t>
    </r>
    <r>
      <rPr>
        <color theme="1"/>
        <family val="2"/>
        <scheme val="minor"/>
        <sz val="11"/>
        <rFont val="Aptos Narrow"/>
      </rPr>
      <t xml:space="preserve">debt to equity ratio ensures a comp isn'y overly relient on borrowing. Buffett prefers comp's with roe's </t>
    </r>
    <r>
      <rPr>
        <b/>
        <color theme="1"/>
        <family val="2"/>
        <scheme val="minor"/>
        <sz val="11"/>
        <rFont val="Aptos Narrow"/>
      </rPr>
      <t>below 0.5</t>
    </r>
  </si>
  <si>
    <t>4. Return on Total Assets</t>
  </si>
  <si>
    <t>Efficient use of assets to generate cash is crucial for a comp's long-term growth. RTA indicates how effectivelty the comp converts assets into cash flow</t>
  </si>
  <si>
    <t>5. Long Term Debt</t>
  </si>
  <si>
    <t>Comp's with a manageable long-term debt are in a better position to grow sustainably. Prefers comps that don't overburden themselves with debt (LT debt should be low relative to assets, ensuring that the comp isn't too leveraged</t>
  </si>
  <si>
    <t>8. Retained Earnings</t>
  </si>
  <si>
    <t>Retained earnings reflect a comp's ability to reinvest and grow it's business without taking on more debt or issuing new shares. Rising RE allows comps to ecpand without diluting equity (through issuing shares) or acquiring additional debt</t>
  </si>
  <si>
    <t>1. Inventory &amp; Net Earnings</t>
  </si>
  <si>
    <t>Consistent and growing profit margins are critical for LT profitability. Spikes in earnings could indicate volatility, and Buffett prefers steady, reliable growth. Comp's with stable, growing, and predictable profit margins are better equipped to navigate economic downturns</t>
  </si>
  <si>
    <t>9. Treasury Stock</t>
  </si>
  <si>
    <t>Treasury stock buybacks indicate that mgmt believes in the company's future growth and can be a good use of cash when the stock is undervalues, however, Buffett is wary of buybacks done at overvalued prices</t>
  </si>
  <si>
    <t>7. Preferred Stock</t>
  </si>
  <si>
    <t>Buffett tends to avoid comp's that heavily rely on preferred stock as it can dilute equity and create expensive obligations. PS is expensive and adds risk to the balance sheet. Important but not a primary factor</t>
  </si>
  <si>
    <t>3. PPE</t>
  </si>
  <si>
    <t>A comp with a dca will be able to finance any new plants and equipment internally, without any debt. A comp without a dca will be forced to turn to debt to finance its ops and retool it's plants to keep up with competition. The company that has a dca doesn't need to constantly upgrade their PPE to stay competitive</t>
  </si>
  <si>
    <t>11. Goodwill</t>
  </si>
  <si>
    <t>Businesses that benefit from some kind of dca almost never sell for below their book value, so companies that show an increase in goodwill possibly indicates the acquisition of a company with a dca</t>
  </si>
  <si>
    <t>Pass/Fail Criteria (Binary Results)</t>
  </si>
  <si>
    <t>Parameter #</t>
  </si>
  <si>
    <t>Max. Points Awarded</t>
  </si>
  <si>
    <t>Max. Points (w/ weight)</t>
  </si>
  <si>
    <t>weight</t>
  </si>
  <si>
    <r>
      <t xml:space="preserve">If a parameter test is </t>
    </r>
    <r>
      <rPr>
        <b/>
        <color theme="1"/>
        <family val="2"/>
        <scheme val="minor"/>
        <sz val="11"/>
        <rFont val="Aptos Narrow"/>
      </rPr>
      <t>binary</t>
    </r>
    <r>
      <rPr>
        <color theme="1"/>
        <family val="2"/>
        <scheme val="minor"/>
        <sz val="11"/>
        <rFont val="Aptos Narrow"/>
      </rPr>
      <t xml:space="preserve"> (Pass/Fail), you can score each year’s result as follows</t>
    </r>
  </si>
  <si>
    <t>1A</t>
  </si>
  <si>
    <r>
      <t>Pass</t>
    </r>
    <r>
      <rPr>
        <color theme="1"/>
        <family val="2"/>
        <scheme val="minor"/>
        <sz val="11"/>
        <rFont val="Aptos Narrow"/>
      </rPr>
      <t>: 100 points</t>
    </r>
  </si>
  <si>
    <t>1B</t>
  </si>
  <si>
    <r>
      <t>Fail</t>
    </r>
    <r>
      <rPr>
        <color theme="1"/>
        <family val="2"/>
        <scheme val="minor"/>
        <sz val="11"/>
        <rFont val="Aptos Narrow"/>
      </rPr>
      <t>: 0 points</t>
    </r>
  </si>
  <si>
    <t>Percentage-Based Results</t>
  </si>
  <si>
    <t>Great: &gt; 0.5</t>
  </si>
  <si>
    <t>100 pts</t>
  </si>
  <si>
    <t>Good: 0.2 -&gt; 0.5</t>
  </si>
  <si>
    <t>50 pts</t>
  </si>
  <si>
    <t>Bad: &lt; 0.2</t>
  </si>
  <si>
    <t>0 pts</t>
  </si>
  <si>
    <t>4. ROA</t>
  </si>
  <si>
    <t>Great: &gt; 0.17</t>
  </si>
  <si>
    <t>Good: 0.1 -&gt; 0.17</t>
  </si>
  <si>
    <t>Bad: &lt; 0.1</t>
  </si>
  <si>
    <t>5. LTD</t>
  </si>
  <si>
    <t>Great: &lt; 0.5</t>
  </si>
  <si>
    <t>Bad: &gt; 0.5</t>
  </si>
  <si>
    <t>6. D-ShrEq</t>
  </si>
  <si>
    <t>Great: &lt; 0.8</t>
  </si>
  <si>
    <t>Good: &lt; 1.0</t>
  </si>
  <si>
    <t>Bad: &gt; 1.0</t>
  </si>
  <si>
    <t>8. RE</t>
  </si>
  <si>
    <t>Great: &gt;= 0.17</t>
  </si>
  <si>
    <t>Good: 0 -&gt; 0.17</t>
  </si>
  <si>
    <t>Bad: &lt; 0</t>
  </si>
  <si>
    <t>10. ROE</t>
  </si>
  <si>
    <t>Great: &gt; 0.23</t>
  </si>
  <si>
    <t>Bad: &lt; 0.23</t>
  </si>
  <si>
    <t>Balance Sheet</t>
  </si>
  <si>
    <t>Date 1</t>
  </si>
  <si>
    <t>Date 2</t>
  </si>
  <si>
    <t>Date 3</t>
  </si>
  <si>
    <t>Date 4</t>
  </si>
  <si>
    <t>Score</t>
  </si>
  <si>
    <t>inventory</t>
  </si>
  <si>
    <t>ppe</t>
  </si>
  <si>
    <t>goodwill</t>
  </si>
  <si>
    <t>total assets</t>
  </si>
  <si>
    <t>current liabilities</t>
  </si>
  <si>
    <t>long term debt</t>
  </si>
  <si>
    <t>total liabilities</t>
  </si>
  <si>
    <t xml:space="preserve">treasury stock </t>
  </si>
  <si>
    <t>preferred stock</t>
  </si>
  <si>
    <t>retained earnings</t>
  </si>
  <si>
    <t>total equity</t>
  </si>
  <si>
    <t>Profit/Loss</t>
  </si>
  <si>
    <t>r&amp;d</t>
  </si>
  <si>
    <t>Cash Flow Statement</t>
  </si>
  <si>
    <t>net operating cash flow</t>
  </si>
  <si>
    <t>2024 result</t>
  </si>
  <si>
    <t>2023 result</t>
  </si>
  <si>
    <t>2022 result</t>
  </si>
  <si>
    <t>2021 result</t>
  </si>
  <si>
    <t>SCORE</t>
  </si>
  <si>
    <t>Explaination:</t>
  </si>
  <si>
    <t>a. Inventory</t>
  </si>
  <si>
    <t>looking for a steady rise (TODO: z score maybe to detect spike)</t>
  </si>
  <si>
    <t>b. Net Op. Cash Flow</t>
  </si>
  <si>
    <t>looking for a steady rise</t>
  </si>
  <si>
    <t>can net op. cash flow cover the same year's current liabilities</t>
  </si>
  <si>
    <t>measures how efficiently the company's net op. cash flow covers its investments in PPE. Higher ratio indicates strong cash generation relative to capital investments needed</t>
  </si>
  <si>
    <t>how much cash Is produced in proportion to the company's total assets at the time. Asset to Cash conversion rate (low 0% - 10%, good 11% - 17%, great 17%+)</t>
  </si>
  <si>
    <t>how much long term debt in proportion to their total assets in a given year (What % of the assets are still being paid off) - 50% or less</t>
  </si>
  <si>
    <t>6. Debt to Shareholder's Equity Ratio</t>
  </si>
  <si>
    <t>what percent of the company's operations is financed through debt (good &lt; 100%, great &lt; 80%)</t>
  </si>
  <si>
    <t>7. Preferred stock</t>
  </si>
  <si>
    <t>preferred stock is super expensive; companies should avoid unless it's in best interest</t>
  </si>
  <si>
    <t>good &gt;= 7%, above avg. &gt;= 13.5%, great &gt;= 17%</t>
  </si>
  <si>
    <t>treasury stock is when a comp. buys their shares back; great indicator that the company has free funds to invest back into the company</t>
  </si>
  <si>
    <t>10. Return on Shareholder's Equity</t>
  </si>
  <si>
    <t>ideal &gt;= 23%; a company that can turn equity into cash has better liquitidy and financial freedom to meet short term obligations/unexpected expenses, new oppurtunities</t>
  </si>
  <si>
    <t>increase indicates the company is making acquisitions for more than the entity's fair value meaning they paid a premium for strategic value or growth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</si>
</sst>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_);_(* (#,##0);_(* &quot;-&quot;_);_(@_)"/>
    <numFmt numFmtId="165" formatCode="_(* #,##0.00_);_(* (#,##0.00);_(* &quot;-&quot;??_);_(@_)"/>
    <numFmt numFmtId="166" formatCode="0.0%"/>
  </numFmts>
  <fonts count="10" x14ac:knownFonts="1">
    <font>
      <color theme="1"/>
      <family val="2"/>
      <scheme val="minor"/>
      <sz val="11"/>
      <name val="Calibri"/>
    </font>
    <font>
      <color theme="1"/>
      <family val="2"/>
      <scheme val="minor"/>
      <sz val="11"/>
      <name val="Aptos Narrow"/>
    </font>
    <font>
      <u/>
      <color theme="1"/>
      <family val="2"/>
      <scheme val="minor"/>
      <sz val="11"/>
      <name val="Aptos Narrow"/>
    </font>
    <font>
      <b/>
      <color theme="1"/>
      <scheme val="minor"/>
      <sz val="11"/>
      <name val="Aptos Narrow"/>
    </font>
    <font>
      <color theme="1"/>
      <scheme val="minor"/>
      <sz val="11"/>
      <name val="Aptos Narrow"/>
    </font>
    <font>
      <b/>
      <color theme="1"/>
      <family val="2"/>
      <scheme val="minor"/>
      <sz val="11"/>
      <name val="Aptos Narrow"/>
    </font>
    <font>
      <b/>
      <i/>
      <color theme="1"/>
      <family val="2"/>
      <scheme val="minor"/>
      <sz val="11"/>
      <name val="Aptos Narrow"/>
    </font>
    <font>
      <color theme="1"/>
      <scheme val="minor"/>
      <sz val="14"/>
      <name val="Aptos Narrow"/>
    </font>
    <font>
      <i/>
      <color theme="1"/>
      <family val="2"/>
      <scheme val="minor"/>
      <sz val="11"/>
      <name val="Aptos Narrow"/>
    </font>
    <font>
      <i/>
      <u/>
      <color theme="1"/>
      <family val="2"/>
      <scheme val="minor"/>
      <sz val="11"/>
      <name val="Aptos Narrow"/>
    </font>
  </fonts>
  <fills count="5">
    <fill>
      <patternFill patternType="none"/>
    </fill>
    <fill>
      <patternFill patternType="gray125"/>
    </fill>
    <fill>
      <patternFill patternType="solid">
        <fgColor theme="4" tint="0.5999938962981048"/>
        <bgColor indexed="64"/>
      </patternFill>
    </fill>
    <fill>
      <patternFill patternType="solid">
        <fgColor theme="0" tint="-0.1499984740745262"/>
        <bgColor indexed="64"/>
      </patternFill>
    </fill>
    <fill>
      <patternFill patternType="solid">
        <fgColor theme="0"/>
        <bgColor indexed="64"/>
      </patternFill>
    </fill>
  </fills>
  <borders count="32">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top style="medium">
        <color rgb="FF000000"/>
      </top>
      <bottom/>
      <diagonal/>
    </border>
    <border>
      <left style="thin">
        <color theme="1"/>
      </left>
      <right/>
      <top style="medium">
        <color rgb="FF000000"/>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thin">
        <color indexed="64"/>
      </top>
      <bottom/>
      <diagonal/>
    </border>
    <border>
      <left style="thin">
        <color indexed="64"/>
      </left>
      <right/>
      <top style="thin">
        <color indexed="64"/>
      </top>
      <bottom/>
      <diagonal/>
    </border>
    <border>
      <left style="thin">
        <color indexed="64"/>
      </left>
      <right style="medium">
        <color rgb="FF000000"/>
      </right>
      <top style="thin">
        <color indexed="64"/>
      </top>
      <bottom/>
      <diagonal/>
    </border>
    <border>
      <left style="medium">
        <color rgb="FF000000"/>
      </left>
      <right/>
      <top style="thin">
        <color theme="1"/>
      </top>
      <bottom/>
      <diagonal/>
    </border>
    <border>
      <left style="thin">
        <color theme="1"/>
      </left>
      <right/>
      <top style="thin">
        <color indexed="64"/>
      </top>
      <bottom/>
      <diagonal/>
    </border>
    <border>
      <left style="thin">
        <color theme="1"/>
      </left>
      <right style="medium">
        <color rgb="FF000000"/>
      </right>
      <top style="thin">
        <color indexed="64"/>
      </top>
      <bottom/>
      <diagonal/>
    </border>
    <border>
      <left style="medium">
        <color rgb="FF000000"/>
      </left>
      <right/>
      <top style="thin">
        <color indexed="64"/>
      </top>
      <bottom style="medium">
        <color rgb="FF000000"/>
      </bottom>
      <diagonal/>
    </border>
    <border>
      <left style="thin">
        <color indexed="64"/>
      </left>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59">
    <xf numFmtId="0" fontId="0" fillId="0" borderId="0" xfId="0"/>
    <xf numFmtId="9" fontId="1" fillId="0" borderId="0" xfId="0" applyNumberFormat="1" applyFont="1" applyAlignment="1">
      <alignment horizontal="center"/>
    </xf>
    <xf numFmtId="0" fontId="1" fillId="0" borderId="1" xfId="0" applyFont="1" applyBorder="1"/>
    <xf numFmtId="9" fontId="1" fillId="0" borderId="2" xfId="0" applyNumberFormat="1" applyFont="1" applyBorder="1" applyAlignment="1">
      <alignment horizontal="center"/>
    </xf>
    <xf numFmtId="9" fontId="1" fillId="0" borderId="3" xfId="0" applyNumberFormat="1" applyFont="1" applyBorder="1" applyAlignment="1">
      <alignment horizontal="center"/>
    </xf>
    <xf numFmtId="0" fontId="2" fillId="0" borderId="0" xfId="0" applyFont="1"/>
    <xf numFmtId="0" fontId="3" fillId="0" borderId="0" xfId="0" applyFont="1" applyAlignment="1">
      <alignment horizontal="right"/>
    </xf>
    <xf numFmtId="0" fontId="3" fillId="0" borderId="0" xfId="0" applyFont="1"/>
    <xf numFmtId="0" fontId="4" fillId="0" borderId="0" xfId="0" applyFont="1" applyAlignment="1">
      <alignment horizontal="right"/>
    </xf>
    <xf numFmtId="9" fontId="1" fillId="0" borderId="0" xfId="0" applyNumberFormat="1" applyFont="1"/>
    <xf numFmtId="0" fontId="5" fillId="0" borderId="0" xfId="0" applyFont="1" applyAlignment="1">
      <alignment horizontal="left" indent="2"/>
    </xf>
    <xf numFmtId="0" fontId="5" fillId="0" borderId="0" xfId="0" applyFont="1"/>
    <xf numFmtId="0" fontId="1" fillId="0" borderId="0" xfId="0" applyFont="1" applyAlignment="1">
      <alignment horizontal="left" indent="3"/>
    </xf>
    <xf numFmtId="0" fontId="1" fillId="0" borderId="0" xfId="0" applyFont="1" applyAlignment="1">
      <alignment horizontal="left"/>
    </xf>
    <xf numFmtId="0" fontId="1" fillId="0" borderId="0" xfId="0" applyFont="1" applyAlignment="1">
      <alignment horizontal="right"/>
    </xf>
    <xf numFmtId="0" fontId="1" fillId="2" borderId="0" xfId="0" applyFont="1" applyFill="1"/>
    <xf numFmtId="0" fontId="5" fillId="3" borderId="4" xfId="0" applyFont="1" applyFill="1" applyBorder="1" applyAlignment="1">
      <alignment horizontal="left"/>
    </xf>
    <xf numFmtId="0" fontId="6" fillId="3" borderId="5" xfId="0" applyFont="1" applyFill="1" applyBorder="1" applyAlignment="1">
      <alignment horizontal="center"/>
    </xf>
    <xf numFmtId="0" fontId="1" fillId="2" borderId="6" xfId="0" applyFont="1" applyFill="1" applyBorder="1" applyAlignment="1">
      <alignment horizontal="center"/>
    </xf>
    <xf numFmtId="9" fontId="1" fillId="0" borderId="7" xfId="0" applyNumberFormat="1" applyFont="1" applyBorder="1" applyAlignment="1">
      <alignment horizontal="center"/>
    </xf>
    <xf numFmtId="0" fontId="1" fillId="3" borderId="8" xfId="0" applyFont="1" applyFill="1" applyBorder="1" applyAlignment="1">
      <alignment horizontal="left" indent="2"/>
    </xf>
    <xf numFmtId="164" fontId="7" fillId="4" borderId="9" xfId="0" applyNumberFormat="1" applyFont="1" applyFill="1" applyBorder="1"/>
    <xf numFmtId="164" fontId="7" fillId="4" borderId="10" xfId="0" applyNumberFormat="1" applyFont="1" applyFill="1" applyBorder="1"/>
    <xf numFmtId="0" fontId="1" fillId="3" borderId="11" xfId="0" applyFont="1" applyFill="1" applyBorder="1" applyAlignment="1">
      <alignment horizontal="left" indent="2"/>
    </xf>
    <xf numFmtId="0" fontId="5" fillId="3" borderId="11" xfId="0" applyFont="1" applyFill="1" applyBorder="1"/>
    <xf numFmtId="164" fontId="7" fillId="3" borderId="12" xfId="0" applyNumberFormat="1" applyFont="1" applyFill="1" applyBorder="1"/>
    <xf numFmtId="164" fontId="7" fillId="3" borderId="13" xfId="0" applyNumberFormat="1" applyFont="1" applyFill="1" applyBorder="1"/>
    <xf numFmtId="0" fontId="1" fillId="3" borderId="14" xfId="0" applyFont="1" applyFill="1" applyBorder="1" applyAlignment="1">
      <alignment horizontal="left" indent="2"/>
    </xf>
    <xf numFmtId="164" fontId="7" fillId="4" borderId="15" xfId="0" applyNumberFormat="1" applyFont="1" applyFill="1" applyBorder="1"/>
    <xf numFmtId="164" fontId="7" fillId="4" borderId="16" xfId="0" applyNumberFormat="1" applyFont="1" applyFill="1" applyBorder="1"/>
    <xf numFmtId="0" fontId="1" fillId="3" borderId="17" xfId="0" applyFont="1" applyFill="1" applyBorder="1" applyAlignment="1">
      <alignment horizontal="center"/>
    </xf>
    <xf numFmtId="0" fontId="8" fillId="3" borderId="18" xfId="0" applyFont="1" applyFill="1" applyBorder="1" applyAlignment="1">
      <alignment horizontal="center"/>
    </xf>
    <xf numFmtId="0" fontId="5" fillId="3" borderId="19" xfId="0" applyFont="1" applyFill="1" applyBorder="1" applyAlignment="1">
      <alignment horizontal="center"/>
    </xf>
    <xf numFmtId="0" fontId="1" fillId="3" borderId="20" xfId="0" applyFont="1" applyFill="1" applyBorder="1" applyAlignment="1">
      <alignment horizontal="left"/>
    </xf>
    <xf numFmtId="0" fontId="1" fillId="3" borderId="0" xfId="0" applyFont="1" applyFill="1"/>
    <xf numFmtId="0" fontId="1" fillId="3" borderId="21" xfId="0" applyFont="1" applyFill="1" applyBorder="1"/>
    <xf numFmtId="0" fontId="9" fillId="2" borderId="20" xfId="0" applyFont="1" applyFill="1" applyBorder="1" applyAlignment="1">
      <alignment horizontal="left"/>
    </xf>
    <xf numFmtId="0" fontId="1" fillId="3" borderId="20" xfId="0" applyFont="1" applyFill="1" applyBorder="1" applyAlignment="1">
      <alignment horizontal="left" indent="3"/>
    </xf>
    <xf numFmtId="0" fontId="1" fillId="0" borderId="22" xfId="0" applyFont="1" applyBorder="1"/>
    <xf numFmtId="0" fontId="1" fillId="3" borderId="9" xfId="0" applyFont="1" applyFill="1" applyBorder="1"/>
    <xf numFmtId="1" fontId="1" fillId="0" borderId="21" xfId="0" applyNumberFormat="1" applyFont="1" applyBorder="1" applyAlignment="1">
      <alignment horizontal="center"/>
    </xf>
    <xf numFmtId="0" fontId="8" fillId="2" borderId="23" xfId="0" applyFont="1" applyFill="1" applyBorder="1"/>
    <xf numFmtId="165" fontId="1" fillId="2" borderId="0" xfId="0" applyNumberFormat="1" applyFont="1" applyFill="1"/>
    <xf numFmtId="0" fontId="1" fillId="0" borderId="24" xfId="0" applyFont="1" applyBorder="1"/>
    <xf numFmtId="166" fontId="1" fillId="0" borderId="22" xfId="0" applyNumberFormat="1" applyFont="1" applyBorder="1" applyAlignment="1">
      <alignment horizontal="left"/>
    </xf>
    <xf numFmtId="166" fontId="1" fillId="0" borderId="24" xfId="0" applyNumberFormat="1" applyFont="1" applyBorder="1" applyAlignment="1">
      <alignment horizontal="left"/>
    </xf>
    <xf numFmtId="0" fontId="1" fillId="0" borderId="25" xfId="0" applyFont="1" applyBorder="1"/>
    <xf numFmtId="0" fontId="1" fillId="0" borderId="9" xfId="0" applyFont="1" applyBorder="1"/>
    <xf numFmtId="166" fontId="1" fillId="3" borderId="24" xfId="0" applyNumberFormat="1" applyFont="1" applyFill="1" applyBorder="1" applyAlignment="1">
      <alignment horizontal="left"/>
    </xf>
    <xf numFmtId="166" fontId="1" fillId="3" borderId="26" xfId="0" applyNumberFormat="1" applyFont="1" applyFill="1" applyBorder="1" applyAlignment="1">
      <alignment horizontal="left"/>
    </xf>
    <xf numFmtId="0" fontId="1" fillId="3" borderId="26" xfId="0" applyFont="1" applyFill="1" applyBorder="1" applyAlignment="1">
      <alignment horizontal="left"/>
    </xf>
    <xf numFmtId="0" fontId="1" fillId="0" borderId="2" xfId="0" applyFont="1" applyBorder="1"/>
    <xf numFmtId="0" fontId="1" fillId="0" borderId="27" xfId="0" applyFont="1" applyBorder="1"/>
    <xf numFmtId="0" fontId="1" fillId="3" borderId="28" xfId="0" applyFont="1" applyFill="1" applyBorder="1" applyAlignment="1">
      <alignment horizontal="left"/>
    </xf>
    <xf numFmtId="0" fontId="1" fillId="0" borderId="29" xfId="0" applyFont="1" applyBorder="1"/>
    <xf numFmtId="0" fontId="1" fillId="3" borderId="29" xfId="0" applyFont="1" applyFill="1" applyBorder="1"/>
    <xf numFmtId="0" fontId="1" fillId="3" borderId="30" xfId="0" applyFont="1" applyFill="1" applyBorder="1"/>
    <xf numFmtId="1" fontId="1" fillId="0" borderId="31" xfId="0" applyNumberFormat="1" applyFont="1" applyBorder="1" applyAlignment="1">
      <alignment horizontal="center"/>
    </xf>
    <xf numFmtId="0" fontId="8" fillId="2" borderId="20" xfId="0" applyFont="1" applyFill="1" applyBorder="1"/>
  </cellXfs>
  <cellStyles count="1">
    <cellStyle name="Normal" xfId="0" builtinId="0"/>
  </cellStyles>
  <dxfs count="20">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4.xml"/><Relationship Id="rId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workbookViewId="0" zoomScale="233" zoomScaleNormal="100">
      <selection activeCell="H17" sqref="H17"/>
    </sheetView>
  </sheetViews>
  <sheetFormatPr defaultRowHeight="15" outlineLevelRow="0" outlineLevelCol="0" x14ac:dyDescent="0.2" defaultColWidth="8.83203125"/>
  <cols>
    <col min="1" max="1" width="24.1640625" customWidth="1"/>
    <col min="2" max="2" width="10.5" style="1" customWidth="1"/>
    <col min="3" max="3" width="11.5" customWidth="1"/>
  </cols>
  <sheetData>
    <row r="1" spans="1:3" x14ac:dyDescent="0.25">
      <c r="A1" s="2" t="s">
        <v>0</v>
      </c>
      <c r="B1" s="3" t="s">
        <v>1</v>
      </c>
      <c r="C1" s="2" t="s">
        <v>2</v>
      </c>
    </row>
    <row r="2" spans="1:3" x14ac:dyDescent="0.25">
      <c r="A2" t="s">
        <v>3</v>
      </c>
      <c r="B2" s="4">
        <v>0.2</v>
      </c>
      <c r="C2" t="s">
        <v>4</v>
      </c>
    </row>
    <row r="3" spans="1:3" x14ac:dyDescent="0.25">
      <c r="A3" t="s">
        <v>5</v>
      </c>
      <c r="B3" s="4">
        <v>0.15</v>
      </c>
      <c r="C3" t="s">
        <v>6</v>
      </c>
    </row>
    <row r="4" spans="1:3" x14ac:dyDescent="0.25">
      <c r="A4" t="s">
        <v>7</v>
      </c>
      <c r="B4" s="4">
        <v>0.15</v>
      </c>
      <c r="C4" t="s">
        <v>8</v>
      </c>
    </row>
    <row r="5" spans="1:3" x14ac:dyDescent="0.25">
      <c r="A5" t="s">
        <v>9</v>
      </c>
      <c r="B5" s="4">
        <v>0.1</v>
      </c>
      <c r="C5" t="s">
        <v>10</v>
      </c>
    </row>
    <row r="6" spans="1:3" x14ac:dyDescent="0.25">
      <c r="A6" t="s">
        <v>11</v>
      </c>
      <c r="B6" s="4">
        <v>0.1</v>
      </c>
      <c r="C6" t="s">
        <v>12</v>
      </c>
    </row>
    <row r="7" spans="1:3" x14ac:dyDescent="0.25">
      <c r="A7" t="s">
        <v>13</v>
      </c>
      <c r="B7" s="4">
        <v>0.08</v>
      </c>
      <c r="C7" t="s">
        <v>14</v>
      </c>
    </row>
    <row r="8" spans="1:3" x14ac:dyDescent="0.25">
      <c r="A8" t="s">
        <v>15</v>
      </c>
      <c r="B8" s="4">
        <v>0.07</v>
      </c>
      <c r="C8" t="s">
        <v>16</v>
      </c>
    </row>
    <row r="9" spans="1:3" x14ac:dyDescent="0.25">
      <c r="A9" t="s">
        <v>17</v>
      </c>
      <c r="B9" s="4">
        <v>0.05</v>
      </c>
      <c r="C9" t="s">
        <v>18</v>
      </c>
    </row>
    <row r="10" spans="1:3" x14ac:dyDescent="0.25">
      <c r="A10" t="s">
        <v>19</v>
      </c>
      <c r="B10" s="4">
        <v>0.05</v>
      </c>
      <c r="C10" t="s">
        <v>20</v>
      </c>
    </row>
    <row r="11" spans="1:3" x14ac:dyDescent="0.25">
      <c r="A11" t="s">
        <v>21</v>
      </c>
      <c r="B11" s="4">
        <v>0.03</v>
      </c>
      <c r="C11" t="s">
        <v>22</v>
      </c>
    </row>
    <row r="12" spans="1:3" x14ac:dyDescent="0.25">
      <c r="A12" t="s">
        <v>23</v>
      </c>
      <c r="B12" s="4">
        <v>0.02</v>
      </c>
      <c r="C12" t="s">
        <v>24</v>
      </c>
    </row>
    <row r="13" spans="2:2" x14ac:dyDescent="0.25">
      <c r="B13" s="1">
        <f>SUM(B2:B12)</f>
        <v>1</v>
      </c>
    </row>
    <row r="14" spans="1:10" x14ac:dyDescent="0.25">
      <c r="A14" s="5" t="s">
        <v>25</v>
      </c>
      <c r="G14" s="6" t="s">
        <v>26</v>
      </c>
      <c r="H14" s="7" t="s">
        <v>27</v>
      </c>
      <c r="I14" s="7" t="s">
        <v>28</v>
      </c>
      <c r="J14" s="7" t="s">
        <v>29</v>
      </c>
    </row>
    <row r="15" spans="1:10" x14ac:dyDescent="0.25">
      <c r="A15" t="s">
        <v>30</v>
      </c>
      <c r="G15" s="8" t="s">
        <v>31</v>
      </c>
      <c r="H15">
        <v>200</v>
      </c>
      <c r="I15">
        <f>H15*'scoring theory'!B8</f>
        <v>14.000000000000002</v>
      </c>
      <c r="J15" s="9">
        <f>'scoring theory'!B8</f>
        <v>0.07</v>
      </c>
    </row>
    <row r="16" spans="1:10" x14ac:dyDescent="0.25">
      <c r="A16" s="10" t="s">
        <v>32</v>
      </c>
      <c r="G16" s="8" t="s">
        <v>33</v>
      </c>
      <c r="H16">
        <v>200</v>
      </c>
      <c r="I16">
        <f>H16*'scoring theory'!B8</f>
        <v>14.000000000000002</v>
      </c>
      <c r="J16" s="9">
        <f>'scoring theory'!B8</f>
        <v>0.07</v>
      </c>
    </row>
    <row r="17" spans="1:10" x14ac:dyDescent="0.25">
      <c r="A17" s="10" t="s">
        <v>34</v>
      </c>
      <c r="G17" s="8">
        <v>2</v>
      </c>
      <c r="H17">
        <v>400</v>
      </c>
      <c r="I17">
        <f>H17*'scoring theory'!B2</f>
        <v>80</v>
      </c>
      <c r="J17" s="9">
        <f>'scoring theory'!B2</f>
        <v>0.2</v>
      </c>
    </row>
    <row r="18" spans="7:10" x14ac:dyDescent="0.25">
      <c r="G18" s="8">
        <v>3</v>
      </c>
      <c r="H18">
        <v>400</v>
      </c>
      <c r="I18">
        <f>H18*'scoring theory'!B11</f>
        <v>12</v>
      </c>
      <c r="J18" s="9">
        <f>'scoring theory'!B11</f>
        <v>0.03</v>
      </c>
    </row>
    <row r="19" spans="1:10" x14ac:dyDescent="0.25">
      <c r="A19" s="5" t="s">
        <v>35</v>
      </c>
      <c r="G19" s="8">
        <v>4</v>
      </c>
      <c r="H19">
        <v>400</v>
      </c>
      <c r="I19">
        <f>H19*'scoring theory'!B5</f>
        <v>40</v>
      </c>
      <c r="J19" s="9">
        <f>'scoring theory'!B5</f>
        <v>0.1</v>
      </c>
    </row>
    <row r="20" spans="1:10" x14ac:dyDescent="0.25">
      <c r="A20" s="11" t="s">
        <v>21</v>
      </c>
      <c r="G20" s="8">
        <v>5</v>
      </c>
      <c r="H20">
        <v>400</v>
      </c>
      <c r="I20">
        <f>H20*'scoring theory'!B6</f>
        <v>40</v>
      </c>
      <c r="J20" s="9">
        <f>'scoring theory'!B6</f>
        <v>0.1</v>
      </c>
    </row>
    <row r="21" spans="1:10" x14ac:dyDescent="0.25">
      <c r="A21" s="12" t="s">
        <v>36</v>
      </c>
      <c r="B21" s="13" t="s">
        <v>37</v>
      </c>
      <c r="G21" s="8">
        <v>6</v>
      </c>
      <c r="H21">
        <v>400</v>
      </c>
      <c r="I21">
        <f>H21*'scoring theory'!B4</f>
        <v>60</v>
      </c>
      <c r="J21" s="9">
        <f>'scoring theory'!B4</f>
        <v>0.15</v>
      </c>
    </row>
    <row r="22" spans="1:10" x14ac:dyDescent="0.25">
      <c r="A22" s="12" t="s">
        <v>38</v>
      </c>
      <c r="B22" s="13" t="s">
        <v>39</v>
      </c>
      <c r="G22" s="8">
        <v>7</v>
      </c>
      <c r="H22">
        <v>400</v>
      </c>
      <c r="I22">
        <f>H22*'scoring theory'!B10</f>
        <v>20</v>
      </c>
      <c r="J22" s="9">
        <f>'scoring theory'!B10</f>
        <v>0.05</v>
      </c>
    </row>
    <row r="23" spans="1:10" x14ac:dyDescent="0.25">
      <c r="A23" s="12" t="s">
        <v>40</v>
      </c>
      <c r="B23" s="13" t="s">
        <v>41</v>
      </c>
      <c r="G23" s="8">
        <v>8</v>
      </c>
      <c r="H23">
        <v>400</v>
      </c>
      <c r="I23">
        <f>H23*'scoring theory'!B7</f>
        <v>32</v>
      </c>
      <c r="J23" s="9">
        <f>'scoring theory'!B7</f>
        <v>0.08</v>
      </c>
    </row>
    <row r="24" spans="1:10" x14ac:dyDescent="0.25">
      <c r="A24" s="11" t="s">
        <v>42</v>
      </c>
      <c r="B24" s="13"/>
      <c r="G24" s="8">
        <v>9</v>
      </c>
      <c r="H24">
        <v>400</v>
      </c>
      <c r="I24">
        <f>H24*'scoring theory'!B9</f>
        <v>20</v>
      </c>
      <c r="J24" s="9">
        <f>'scoring theory'!B9</f>
        <v>0.05</v>
      </c>
    </row>
    <row r="25" spans="1:10" x14ac:dyDescent="0.25">
      <c r="A25" s="12" t="s">
        <v>43</v>
      </c>
      <c r="B25" s="13" t="s">
        <v>37</v>
      </c>
      <c r="G25" s="8">
        <v>10</v>
      </c>
      <c r="H25">
        <v>400</v>
      </c>
      <c r="I25">
        <f>H25*'scoring theory'!B3</f>
        <v>60</v>
      </c>
      <c r="J25" s="9">
        <f>'scoring theory'!B3</f>
        <v>0.15</v>
      </c>
    </row>
    <row r="26" spans="1:10" x14ac:dyDescent="0.25">
      <c r="A26" s="12" t="s">
        <v>44</v>
      </c>
      <c r="B26" s="13" t="s">
        <v>39</v>
      </c>
      <c r="G26" s="8">
        <v>11</v>
      </c>
      <c r="H26">
        <v>400</v>
      </c>
      <c r="I26">
        <f>H26*'scoring theory'!B12</f>
        <v>8</v>
      </c>
      <c r="J26" s="9">
        <f>'scoring theory'!B12</f>
        <v>0.02</v>
      </c>
    </row>
    <row r="27" spans="1:10" x14ac:dyDescent="0.25">
      <c r="A27" s="12" t="s">
        <v>45</v>
      </c>
      <c r="B27" s="13" t="s">
        <v>41</v>
      </c>
      <c r="G27" s="14"/>
      <c r="H27">
        <f>SUM(H15:H26)</f>
        <v>4400</v>
      </c>
      <c r="I27">
        <f>SUM(I15:I26)</f>
        <v>400</v>
      </c>
      <c r="J27" s="9">
        <f>SUM(J15:J26)</f>
        <v>1.07</v>
      </c>
    </row>
    <row r="28" spans="1:2" x14ac:dyDescent="0.25">
      <c r="A28" s="11" t="s">
        <v>46</v>
      </c>
      <c r="B28" s="13"/>
    </row>
    <row r="29" spans="1:2" x14ac:dyDescent="0.25">
      <c r="A29" s="12" t="s">
        <v>47</v>
      </c>
      <c r="B29" s="13" t="s">
        <v>37</v>
      </c>
    </row>
    <row r="30" spans="1:2" x14ac:dyDescent="0.25">
      <c r="A30" s="12" t="s">
        <v>48</v>
      </c>
      <c r="B30" s="13" t="s">
        <v>41</v>
      </c>
    </row>
    <row r="31" spans="2:2" x14ac:dyDescent="0.25">
      <c r="B31" s="13"/>
    </row>
    <row r="32" spans="1:2" x14ac:dyDescent="0.25">
      <c r="A32" s="11" t="s">
        <v>49</v>
      </c>
      <c r="B32" s="13"/>
    </row>
    <row r="33" spans="1:2" x14ac:dyDescent="0.25">
      <c r="A33" s="12" t="s">
        <v>50</v>
      </c>
      <c r="B33" s="13" t="s">
        <v>37</v>
      </c>
    </row>
    <row r="34" spans="1:2" x14ac:dyDescent="0.25">
      <c r="A34" s="12" t="s">
        <v>51</v>
      </c>
      <c r="B34" s="13" t="s">
        <v>39</v>
      </c>
    </row>
    <row r="35" spans="1:2" x14ac:dyDescent="0.25">
      <c r="A35" s="12" t="s">
        <v>52</v>
      </c>
      <c r="B35" s="13" t="s">
        <v>41</v>
      </c>
    </row>
    <row r="36" spans="2:2" x14ac:dyDescent="0.25">
      <c r="B36" s="13"/>
    </row>
    <row r="37" spans="1:2" x14ac:dyDescent="0.25">
      <c r="A37" s="11" t="s">
        <v>53</v>
      </c>
      <c r="B37" s="13"/>
    </row>
    <row r="38" spans="1:2" x14ac:dyDescent="0.25">
      <c r="A38" s="12" t="s">
        <v>54</v>
      </c>
      <c r="B38" s="13" t="s">
        <v>37</v>
      </c>
    </row>
    <row r="39" spans="1:2" x14ac:dyDescent="0.25">
      <c r="A39" s="12" t="s">
        <v>55</v>
      </c>
      <c r="B39" s="13" t="s">
        <v>39</v>
      </c>
    </row>
    <row r="40" spans="1:2" x14ac:dyDescent="0.25">
      <c r="A40" s="12" t="s">
        <v>56</v>
      </c>
      <c r="B40" s="13" t="s">
        <v>41</v>
      </c>
    </row>
    <row r="41" spans="2:2" x14ac:dyDescent="0.25">
      <c r="B41" s="13"/>
    </row>
    <row r="42" spans="1:2" x14ac:dyDescent="0.25">
      <c r="A42" s="11" t="s">
        <v>57</v>
      </c>
      <c r="B42" s="13"/>
    </row>
    <row r="43" spans="1:2" x14ac:dyDescent="0.25">
      <c r="A43" s="12" t="s">
        <v>58</v>
      </c>
      <c r="B43" s="13" t="s">
        <v>37</v>
      </c>
    </row>
    <row r="44" spans="1:2" x14ac:dyDescent="0.25">
      <c r="A44" s="12" t="s">
        <v>59</v>
      </c>
      <c r="B44" s="13" t="s">
        <v>41</v>
      </c>
    </row>
    <row r="45" spans="1:1" x14ac:dyDescent="0.25">
      <c r="A45" s="12"/>
    </row>
  </sheetData>
  <pageMargins left="0.7" right="0.7" top="0.75" bottom="0.75" header="0.3" footer="0.3"/>
  <pageSetup orientation="portrait" horizontalDpi="0" verticalDpi="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workbookViewId="0" zoomScale="214" zoomScaleNormal="100">
      <selection activeCell="C3" sqref="C3"/>
    </sheetView>
  </sheetViews>
  <sheetFormatPr defaultRowHeight="15" outlineLevelRow="0" outlineLevelCol="0" x14ac:dyDescent="0.2" defaultColWidth="8.83203125"/>
  <cols>
    <col min="1" max="1" width="2.1640625" customWidth="1"/>
    <col min="2" max="2" width="35.6640625" customWidth="1"/>
    <col min="3" max="6" width="19" customWidth="1"/>
    <col min="7" max="7" width="10.5" customWidth="1"/>
    <col min="8" max="8" width="12" customWidth="1"/>
    <col min="9" max="9" width="13.33203125" customWidth="1"/>
    <col min="10" max="12" width="12.83203125" customWidth="1"/>
    <col min="13" max="13" width="9.1640625" customWidth="1"/>
    <col min="14" max="14" width="13.1640625" customWidth="1"/>
    <col min="22" max="22" width="140.5" customWidth="1"/>
  </cols>
  <sheetData>
    <row r="1" ht="10.5" customHeight="1" spans="1:22" x14ac:dyDescent="0.25">
      <c r="A1" s="15"/>
      <c r="B1" s="15"/>
      <c r="C1" s="15"/>
      <c r="D1" s="15"/>
      <c r="E1" s="15"/>
      <c r="F1" s="15"/>
      <c r="G1" s="15"/>
      <c r="H1" s="15"/>
      <c r="I1" s="15"/>
      <c r="J1" s="15"/>
      <c r="K1" s="15"/>
      <c r="L1" s="15"/>
      <c r="M1" s="15"/>
      <c r="N1" s="15"/>
      <c r="O1" s="15"/>
      <c r="P1" s="15"/>
      <c r="Q1" s="15"/>
      <c r="R1" s="15"/>
      <c r="S1" s="15"/>
      <c r="T1" s="15"/>
      <c r="U1" s="15"/>
      <c r="V1" s="15"/>
    </row>
    <row r="2" ht="16" customHeight="1" spans="1:22" x14ac:dyDescent="0.25">
      <c r="A2" s="15"/>
      <c r="B2" s="16" t="s">
        <v>60</v>
      </c>
      <c r="C2" s="17" t="s">
        <v>61</v>
      </c>
      <c r="D2" s="17" t="s">
        <v>62</v>
      </c>
      <c r="E2" s="17" t="s">
        <v>63</v>
      </c>
      <c r="F2" s="17" t="s">
        <v>64</v>
      </c>
      <c r="G2" s="15"/>
      <c r="H2" s="18" t="s">
        <v>65</v>
      </c>
      <c r="I2" s="19" t="e">
        <f>((G21 * ('scoring theory'!B8)) + (G22 * ('scoring theory'!B8)) + (G23 * 'scoring theory'!B2) + (G24 * 'scoring theory'!B11) + (G25 * 'scoring theory'!B5) + (G26 * 'scoring theory'!B6) + (G27 * 'scoring theory'!B4) + (G28 * 'scoring theory'!B10) + (G29 * 'scoring theory'!B7) + (G30 * 'scoring theory'!B9) + (G31 * 'scoring theory'!B3) + (G32 * 'scoring theory'!B12)) / 400</f>
        <v>#DIV/0!</v>
      </c>
      <c r="J2" s="15"/>
      <c r="K2" s="15"/>
      <c r="L2" s="15"/>
      <c r="M2" s="15"/>
      <c r="N2" s="15"/>
      <c r="O2" s="15"/>
      <c r="P2" s="15"/>
      <c r="Q2" s="15"/>
      <c r="R2" s="15"/>
      <c r="S2" s="15"/>
      <c r="T2" s="15"/>
      <c r="U2" s="15"/>
      <c r="V2" s="15"/>
    </row>
    <row r="3" ht="19" customHeight="1" spans="1:22" x14ac:dyDescent="0.25">
      <c r="A3" s="15"/>
      <c r="B3" s="20" t="s">
        <v>66</v>
      </c>
      <c r="C3" s="21"/>
      <c r="D3" s="21"/>
      <c r="E3" s="21"/>
      <c r="F3" s="22"/>
      <c r="G3" s="15"/>
      <c r="H3" s="15"/>
      <c r="I3" s="15"/>
      <c r="J3" s="15"/>
      <c r="K3" s="15"/>
      <c r="L3" s="15"/>
      <c r="M3" s="15"/>
      <c r="N3" s="15"/>
      <c r="O3" s="15"/>
      <c r="P3" s="15"/>
      <c r="Q3" s="15"/>
      <c r="R3" s="15"/>
      <c r="S3" s="15"/>
      <c r="T3" s="15"/>
      <c r="U3" s="15"/>
      <c r="V3" s="15"/>
    </row>
    <row r="4" ht="19" customHeight="1" spans="1:22" x14ac:dyDescent="0.25">
      <c r="A4" s="15"/>
      <c r="B4" s="23" t="s">
        <v>67</v>
      </c>
      <c r="C4" s="21"/>
      <c r="D4" s="21"/>
      <c r="E4" s="21"/>
      <c r="F4" s="22"/>
      <c r="G4" s="15"/>
      <c r="H4" s="15"/>
      <c r="I4" s="15"/>
      <c r="J4" s="15"/>
      <c r="K4" s="15"/>
      <c r="L4" s="15"/>
      <c r="M4" s="15"/>
      <c r="N4" s="15"/>
      <c r="O4" s="15"/>
      <c r="P4" s="15"/>
      <c r="Q4" s="15"/>
      <c r="R4" s="15"/>
      <c r="S4" s="15"/>
      <c r="T4" s="15"/>
      <c r="U4" s="15"/>
      <c r="V4" s="15"/>
    </row>
    <row r="5" ht="19" customHeight="1" spans="1:22" x14ac:dyDescent="0.25">
      <c r="A5" s="15"/>
      <c r="B5" s="23" t="s">
        <v>68</v>
      </c>
      <c r="C5" s="21"/>
      <c r="D5" s="21"/>
      <c r="E5" s="21"/>
      <c r="F5" s="22"/>
      <c r="G5" s="15"/>
      <c r="H5" s="15"/>
      <c r="I5" s="15"/>
      <c r="J5" s="15"/>
      <c r="K5" s="15"/>
      <c r="L5" s="15"/>
      <c r="M5" s="15"/>
      <c r="N5" s="15"/>
      <c r="O5" s="15"/>
      <c r="P5" s="15"/>
      <c r="Q5" s="15"/>
      <c r="R5" s="15"/>
      <c r="S5" s="15"/>
      <c r="T5" s="15"/>
      <c r="U5" s="15"/>
      <c r="V5" s="15"/>
    </row>
    <row r="6" ht="19" customHeight="1" spans="1:22" x14ac:dyDescent="0.25">
      <c r="A6" s="15"/>
      <c r="B6" s="23" t="s">
        <v>69</v>
      </c>
      <c r="C6" s="21"/>
      <c r="D6" s="21"/>
      <c r="E6" s="21"/>
      <c r="F6" s="22"/>
      <c r="G6" s="15"/>
      <c r="H6" s="15"/>
      <c r="I6" s="15"/>
      <c r="J6" s="15"/>
      <c r="K6" s="15"/>
      <c r="L6" s="15"/>
      <c r="M6" s="15"/>
      <c r="N6" s="15"/>
      <c r="O6" s="15"/>
      <c r="P6" s="15"/>
      <c r="Q6" s="15"/>
      <c r="R6" s="15"/>
      <c r="S6" s="15"/>
      <c r="T6" s="15"/>
      <c r="U6" s="15"/>
      <c r="V6" s="15"/>
    </row>
    <row r="7" ht="19" customHeight="1" spans="1:22" x14ac:dyDescent="0.25">
      <c r="A7" s="15"/>
      <c r="B7" s="23" t="s">
        <v>70</v>
      </c>
      <c r="C7" s="21"/>
      <c r="D7" s="21"/>
      <c r="E7" s="21"/>
      <c r="F7" s="22"/>
      <c r="G7" s="15"/>
      <c r="H7" s="15"/>
      <c r="I7" s="15"/>
      <c r="J7" s="15"/>
      <c r="K7" s="15"/>
      <c r="L7" s="15"/>
      <c r="M7" s="15"/>
      <c r="N7" s="15"/>
      <c r="O7" s="15"/>
      <c r="P7" s="15"/>
      <c r="Q7" s="15"/>
      <c r="R7" s="15"/>
      <c r="S7" s="15"/>
      <c r="T7" s="15"/>
      <c r="U7" s="15"/>
      <c r="V7" s="15"/>
    </row>
    <row r="8" ht="19" customHeight="1" spans="1:22" x14ac:dyDescent="0.25">
      <c r="A8" s="15"/>
      <c r="B8" s="23" t="s">
        <v>71</v>
      </c>
      <c r="C8" s="21"/>
      <c r="D8" s="21"/>
      <c r="E8" s="21"/>
      <c r="F8" s="22"/>
      <c r="G8" s="15"/>
      <c r="H8" s="15"/>
      <c r="I8" s="15"/>
      <c r="J8" s="15"/>
      <c r="K8" s="15"/>
      <c r="L8" s="15"/>
      <c r="M8" s="15"/>
      <c r="N8" s="15"/>
      <c r="O8" s="15"/>
      <c r="P8" s="15"/>
      <c r="Q8" s="15"/>
      <c r="R8" s="15"/>
      <c r="S8" s="15"/>
      <c r="T8" s="15"/>
      <c r="U8" s="15"/>
      <c r="V8" s="15"/>
    </row>
    <row r="9" ht="19" customHeight="1" spans="1:22" x14ac:dyDescent="0.25">
      <c r="A9" s="15"/>
      <c r="B9" s="23" t="s">
        <v>72</v>
      </c>
      <c r="C9" s="21"/>
      <c r="D9" s="21"/>
      <c r="E9" s="21"/>
      <c r="F9" s="22"/>
      <c r="G9" s="15"/>
      <c r="H9" s="15"/>
      <c r="I9" s="15"/>
      <c r="J9" s="15"/>
      <c r="K9" s="15"/>
      <c r="L9" s="15"/>
      <c r="M9" s="15"/>
      <c r="N9" s="15"/>
      <c r="O9" s="15"/>
      <c r="P9" s="15"/>
      <c r="Q9" s="15"/>
      <c r="R9" s="15"/>
      <c r="S9" s="15"/>
      <c r="T9" s="15"/>
      <c r="U9" s="15"/>
      <c r="V9" s="15"/>
    </row>
    <row r="10" ht="19" customHeight="1" spans="1:22" x14ac:dyDescent="0.25">
      <c r="A10" s="15"/>
      <c r="B10" s="23" t="s">
        <v>73</v>
      </c>
      <c r="C10" s="21"/>
      <c r="D10" s="21"/>
      <c r="E10" s="21"/>
      <c r="F10" s="22"/>
      <c r="G10" s="15"/>
      <c r="H10" s="15"/>
      <c r="I10" s="15"/>
      <c r="J10" s="15"/>
      <c r="K10" s="15"/>
      <c r="L10" s="15"/>
      <c r="M10" s="15"/>
      <c r="N10" s="15"/>
      <c r="O10" s="15"/>
      <c r="P10" s="15"/>
      <c r="Q10" s="15"/>
      <c r="R10" s="15"/>
      <c r="S10" s="15"/>
      <c r="T10" s="15"/>
      <c r="U10" s="15"/>
      <c r="V10" s="15"/>
    </row>
    <row r="11" ht="19" customHeight="1" spans="1:22" x14ac:dyDescent="0.25">
      <c r="A11" s="15"/>
      <c r="B11" s="23" t="s">
        <v>74</v>
      </c>
      <c r="C11" s="21"/>
      <c r="D11" s="21"/>
      <c r="E11" s="21"/>
      <c r="F11" s="22"/>
      <c r="G11" s="15"/>
      <c r="H11" s="15"/>
      <c r="I11" s="15"/>
      <c r="J11" s="15"/>
      <c r="K11" s="15"/>
      <c r="L11" s="15"/>
      <c r="M11" s="15"/>
      <c r="N11" s="15"/>
      <c r="O11" s="15"/>
      <c r="P11" s="15"/>
      <c r="Q11" s="15"/>
      <c r="R11" s="15"/>
      <c r="S11" s="15"/>
      <c r="T11" s="15"/>
      <c r="U11" s="15"/>
      <c r="V11" s="15"/>
    </row>
    <row r="12" ht="19" customHeight="1" spans="1:22" x14ac:dyDescent="0.25">
      <c r="A12" s="15"/>
      <c r="B12" s="23" t="s">
        <v>75</v>
      </c>
      <c r="C12" s="21"/>
      <c r="D12" s="21"/>
      <c r="E12" s="21"/>
      <c r="F12" s="22"/>
      <c r="G12" s="15"/>
      <c r="H12" s="15"/>
      <c r="I12" s="15"/>
      <c r="J12" s="15"/>
      <c r="K12" s="15"/>
      <c r="L12" s="15"/>
      <c r="M12" s="15"/>
      <c r="N12" s="15"/>
      <c r="O12" s="15"/>
      <c r="P12" s="15"/>
      <c r="Q12" s="15"/>
      <c r="R12" s="15"/>
      <c r="S12" s="15"/>
      <c r="T12" s="15"/>
      <c r="U12" s="15"/>
      <c r="V12" s="15"/>
    </row>
    <row r="13" ht="19" customHeight="1" spans="1:22" x14ac:dyDescent="0.25">
      <c r="A13" s="15"/>
      <c r="B13" s="23" t="s">
        <v>76</v>
      </c>
      <c r="C13" s="21"/>
      <c r="D13" s="21"/>
      <c r="E13" s="21"/>
      <c r="F13" s="22"/>
      <c r="G13" s="15"/>
      <c r="H13" s="15"/>
      <c r="I13" s="15"/>
      <c r="J13" s="15"/>
      <c r="K13" s="15"/>
      <c r="L13" s="15"/>
      <c r="M13" s="15"/>
      <c r="N13" s="15"/>
      <c r="O13" s="15"/>
      <c r="P13" s="15"/>
      <c r="Q13" s="15"/>
      <c r="R13" s="15"/>
      <c r="S13" s="15"/>
      <c r="T13" s="15"/>
      <c r="U13" s="15"/>
      <c r="V13" s="15"/>
    </row>
    <row r="14" ht="19" customHeight="1" spans="1:22" x14ac:dyDescent="0.25">
      <c r="A14" s="15"/>
      <c r="B14" s="24" t="s">
        <v>77</v>
      </c>
      <c r="C14" s="25"/>
      <c r="D14" s="25"/>
      <c r="E14" s="25"/>
      <c r="F14" s="26"/>
      <c r="G14" s="15"/>
      <c r="H14" s="15"/>
      <c r="I14" s="15"/>
      <c r="J14" s="15"/>
      <c r="K14" s="15"/>
      <c r="L14" s="15"/>
      <c r="M14" s="15"/>
      <c r="N14" s="15"/>
      <c r="O14" s="15"/>
      <c r="P14" s="15"/>
      <c r="Q14" s="15"/>
      <c r="R14" s="15"/>
      <c r="S14" s="15"/>
      <c r="T14" s="15"/>
      <c r="U14" s="15"/>
      <c r="V14" s="15"/>
    </row>
    <row r="15" ht="19" customHeight="1" spans="1:22" x14ac:dyDescent="0.25">
      <c r="A15" s="15"/>
      <c r="B15" s="20" t="s">
        <v>78</v>
      </c>
      <c r="C15" s="21"/>
      <c r="D15" s="21"/>
      <c r="E15" s="21"/>
      <c r="F15" s="22"/>
      <c r="G15" s="15"/>
      <c r="H15" s="15"/>
      <c r="I15" s="15"/>
      <c r="J15" s="15"/>
      <c r="K15" s="15"/>
      <c r="L15" s="15"/>
      <c r="M15" s="15"/>
      <c r="N15" s="15"/>
      <c r="O15" s="15"/>
      <c r="P15" s="15"/>
      <c r="Q15" s="15"/>
      <c r="R15" s="15"/>
      <c r="S15" s="15"/>
      <c r="T15" s="15"/>
      <c r="U15" s="15"/>
      <c r="V15" s="15"/>
    </row>
    <row r="16" ht="19" customHeight="1" spans="1:22" x14ac:dyDescent="0.25">
      <c r="A16" s="15"/>
      <c r="B16" s="24" t="s">
        <v>79</v>
      </c>
      <c r="C16" s="25"/>
      <c r="D16" s="25"/>
      <c r="E16" s="25"/>
      <c r="F16" s="26"/>
      <c r="G16" s="15"/>
      <c r="H16" s="15"/>
      <c r="I16" s="15"/>
      <c r="J16" s="15"/>
      <c r="K16" s="15"/>
      <c r="L16" s="15"/>
      <c r="M16" s="15"/>
      <c r="N16" s="15"/>
      <c r="O16" s="15"/>
      <c r="P16" s="15"/>
      <c r="Q16" s="15"/>
      <c r="R16" s="15"/>
      <c r="S16" s="15"/>
      <c r="T16" s="15"/>
      <c r="U16" s="15"/>
      <c r="V16" s="15"/>
    </row>
    <row r="17" ht="20" customHeight="1" spans="1:22" x14ac:dyDescent="0.25">
      <c r="A17" s="15"/>
      <c r="B17" s="27" t="s">
        <v>80</v>
      </c>
      <c r="C17" s="28"/>
      <c r="D17" s="28"/>
      <c r="E17" s="28"/>
      <c r="F17" s="29"/>
      <c r="G17" s="15"/>
      <c r="H17" s="15"/>
      <c r="I17" s="15"/>
      <c r="J17" s="15"/>
      <c r="K17" s="15"/>
      <c r="L17" s="15"/>
      <c r="M17" s="15"/>
      <c r="N17" s="15"/>
      <c r="O17" s="15"/>
      <c r="P17" s="15"/>
      <c r="Q17" s="15"/>
      <c r="R17" s="15"/>
      <c r="S17" s="15"/>
      <c r="T17" s="15"/>
      <c r="U17" s="15"/>
      <c r="V17" s="15"/>
    </row>
    <row r="18" ht="16" customHeight="1" spans="1:22" x14ac:dyDescent="0.25">
      <c r="A18" s="15"/>
      <c r="B18" s="15"/>
      <c r="C18" s="15"/>
      <c r="D18" s="15"/>
      <c r="E18" s="15"/>
      <c r="F18" s="15"/>
      <c r="G18" s="15"/>
      <c r="H18" s="15"/>
      <c r="I18" s="15"/>
      <c r="J18" s="15"/>
      <c r="K18" s="15"/>
      <c r="L18" s="15"/>
      <c r="M18" s="15"/>
      <c r="N18" s="15"/>
      <c r="O18" s="15"/>
      <c r="P18" s="15"/>
      <c r="Q18" s="15"/>
      <c r="R18" s="15"/>
      <c r="S18" s="15"/>
      <c r="T18" s="15"/>
      <c r="U18" s="15"/>
      <c r="V18" s="15"/>
    </row>
    <row r="19" spans="1:22" x14ac:dyDescent="0.25">
      <c r="A19" s="15"/>
      <c r="B19" s="30" t="s">
        <v>0</v>
      </c>
      <c r="C19" s="31" t="s">
        <v>81</v>
      </c>
      <c r="D19" s="31" t="s">
        <v>82</v>
      </c>
      <c r="E19" s="31" t="s">
        <v>83</v>
      </c>
      <c r="F19" s="31" t="s">
        <v>84</v>
      </c>
      <c r="G19" s="32" t="s">
        <v>85</v>
      </c>
      <c r="H19" s="15"/>
      <c r="I19" s="15"/>
      <c r="J19" s="15"/>
      <c r="K19" s="15"/>
      <c r="L19" s="15"/>
      <c r="M19" s="15"/>
      <c r="N19" s="15"/>
      <c r="O19" s="15"/>
      <c r="P19" s="15"/>
      <c r="Q19" s="15"/>
      <c r="R19" s="15"/>
      <c r="S19" s="15"/>
      <c r="T19" s="15"/>
      <c r="U19" s="15"/>
      <c r="V19" s="15"/>
    </row>
    <row r="20" spans="1:22" x14ac:dyDescent="0.25">
      <c r="A20" s="15"/>
      <c r="B20" s="33" t="s">
        <v>15</v>
      </c>
      <c r="C20" s="34"/>
      <c r="D20" s="34"/>
      <c r="E20" s="34"/>
      <c r="F20" s="34"/>
      <c r="G20" s="35"/>
      <c r="H20" s="36" t="s">
        <v>86</v>
      </c>
      <c r="I20" s="15"/>
      <c r="J20" s="15"/>
      <c r="K20" s="15"/>
      <c r="L20" s="15"/>
      <c r="M20" s="15"/>
      <c r="N20" s="15"/>
      <c r="O20" s="15"/>
      <c r="P20" s="15"/>
      <c r="Q20" s="15"/>
      <c r="R20" s="15"/>
      <c r="S20" s="15"/>
      <c r="T20" s="15"/>
      <c r="U20" s="15"/>
      <c r="V20" s="15"/>
    </row>
    <row r="21" spans="1:22" x14ac:dyDescent="0.25">
      <c r="A21" s="15"/>
      <c r="B21" s="37" t="s">
        <v>87</v>
      </c>
      <c r="C21" s="38" t="str">
        <f>IF(C3&gt;D3, "Pass", "Fail")</f>
        <v>Fail</v>
      </c>
      <c r="D21" s="38" t="str">
        <f>IF(D3&gt;E3, "Pass", "Fail")</f>
        <v>Fail</v>
      </c>
      <c r="E21" s="38" t="str">
        <f>IF(E3&gt;F3, "Pass", "Fail")</f>
        <v>Fail</v>
      </c>
      <c r="F21" s="39"/>
      <c r="G21" s="40">
        <f>(((COUNTIF(C21:E21, "Pass") * 100) + (COUNTIF(C21:E21, "Fail") * 0)) * (400/300)) / 2</f>
        <v>0</v>
      </c>
      <c r="H21" s="41" t="s">
        <v>88</v>
      </c>
      <c r="I21" s="42"/>
      <c r="J21" s="15"/>
      <c r="K21" s="15"/>
      <c r="L21" s="15"/>
      <c r="M21" s="15"/>
      <c r="N21" s="15"/>
      <c r="O21" s="15"/>
      <c r="P21" s="15"/>
      <c r="Q21" s="15"/>
      <c r="R21" s="15"/>
      <c r="S21" s="15"/>
      <c r="T21" s="15"/>
      <c r="U21" s="15"/>
      <c r="V21" s="15"/>
    </row>
    <row r="22" spans="1:22" x14ac:dyDescent="0.25">
      <c r="A22" s="15"/>
      <c r="B22" s="37" t="s">
        <v>89</v>
      </c>
      <c r="C22" s="38" t="str">
        <f>IF(C17&gt;D17, "Pass", "Fail")</f>
        <v>Fail</v>
      </c>
      <c r="D22" s="38" t="str">
        <f>IF(D17&gt;E17, "Pass", "Fail")</f>
        <v>Fail</v>
      </c>
      <c r="E22" s="38" t="str">
        <f>IF(E17&gt;F17, "Pass", "Fail")</f>
        <v>Fail</v>
      </c>
      <c r="F22" s="34"/>
      <c r="G22" s="40">
        <f>(((COUNTIF(C22:F22, "Pass") * 100) + (COUNTIF(C22:F22, "Fail") * 0)) * (400/300)) / 2</f>
        <v>0</v>
      </c>
      <c r="H22" s="41" t="s">
        <v>90</v>
      </c>
      <c r="I22" s="15"/>
      <c r="J22" s="15"/>
      <c r="K22" s="15"/>
      <c r="L22" s="15"/>
      <c r="M22" s="15"/>
      <c r="N22" s="15"/>
      <c r="O22" s="15"/>
      <c r="P22" s="15"/>
      <c r="Q22" s="15"/>
      <c r="R22" s="15"/>
      <c r="S22" s="15"/>
      <c r="T22" s="15"/>
      <c r="U22" s="15"/>
      <c r="V22" s="15"/>
    </row>
    <row r="23" spans="1:22" x14ac:dyDescent="0.25">
      <c r="A23" s="15"/>
      <c r="B23" s="33" t="s">
        <v>3</v>
      </c>
      <c r="C23" s="38" t="str">
        <f>IF(C17&gt;C7, "Pass", "Fail")</f>
        <v>Fail</v>
      </c>
      <c r="D23" s="38" t="str">
        <f>IF(D17&gt;D7, "Pass", "Fail")</f>
        <v>Fail</v>
      </c>
      <c r="E23" s="38" t="str">
        <f>IF(E17&gt;E7, "Pass", "Fail")</f>
        <v>Fail</v>
      </c>
      <c r="F23" s="43" t="str">
        <f>IF(F17&gt;F7, "Pass", "Fail")</f>
        <v>Fail</v>
      </c>
      <c r="G23" s="40">
        <f t="shared" ref="G23:G30" si="0">(COUNTIF(C23:F23, "Pass") * 100) + (COUNTIF(C23:F23, "Fail") * 0)</f>
        <v>0</v>
      </c>
      <c r="H23" s="41" t="s">
        <v>91</v>
      </c>
      <c r="I23" s="15"/>
      <c r="J23" s="15"/>
      <c r="K23" s="15"/>
      <c r="L23" s="15"/>
      <c r="M23" s="15"/>
      <c r="N23" s="15"/>
      <c r="O23" s="15"/>
      <c r="P23" s="15"/>
      <c r="Q23" s="15"/>
      <c r="R23" s="15"/>
      <c r="S23" s="15"/>
      <c r="T23" s="15"/>
      <c r="U23" s="15"/>
      <c r="V23" s="15"/>
    </row>
    <row r="24" spans="1:22" x14ac:dyDescent="0.25">
      <c r="A24" s="15"/>
      <c r="B24" s="33" t="s">
        <v>21</v>
      </c>
      <c r="C24" s="44" t="e">
        <f>C17/(C4)</f>
        <v>#DIV/0!</v>
      </c>
      <c r="D24" s="44" t="e">
        <f>D17/(D4)</f>
        <v>#DIV/0!</v>
      </c>
      <c r="E24" s="44" t="e">
        <f t="shared" ref="E24:F24" si="1">E17/(E4)</f>
        <v>#DIV/0!</v>
      </c>
      <c r="F24" s="45" t="e">
        <f t="shared" si="1"/>
        <v>#DIV/0!</v>
      </c>
      <c r="G24" s="40" t="e">
        <f> (IF(C24 &gt; 0.5, 100, IF(C24 &gt;= 0.2, 50, 0))) +
  (IF(D24 &gt; 0.5, 100, IF(D24 &gt;= 0.2, 50, 0))) +
  (IF(E24 &gt; 0.5, 100, IF(E24 &gt;= 0.2, 50, 0))) +
  (IF(F24 &gt; 0.5, 100, IF(F24 &gt;= 0.2, 50, 0)))</f>
        <v>#DIV/0!</v>
      </c>
      <c r="H24" s="41" t="s">
        <v>92</v>
      </c>
      <c r="I24" s="15"/>
      <c r="J24" s="15"/>
      <c r="K24" s="15"/>
      <c r="L24" s="15"/>
      <c r="M24" s="15"/>
      <c r="N24" s="15"/>
      <c r="O24" s="15"/>
      <c r="P24" s="15"/>
      <c r="Q24" s="15"/>
      <c r="R24" s="15"/>
      <c r="S24" s="15"/>
      <c r="T24" s="15"/>
      <c r="U24" s="15"/>
      <c r="V24" s="15"/>
    </row>
    <row r="25" spans="1:22" x14ac:dyDescent="0.25">
      <c r="A25" s="15"/>
      <c r="B25" s="33" t="s">
        <v>9</v>
      </c>
      <c r="C25" s="44" t="e">
        <f>C17/C6</f>
        <v>#DIV/0!</v>
      </c>
      <c r="D25" s="44" t="e">
        <f>D17/D6</f>
        <v>#DIV/0!</v>
      </c>
      <c r="E25" s="44" t="e">
        <f>E17/E6</f>
        <v>#DIV/0!</v>
      </c>
      <c r="F25" s="45" t="e">
        <f>F17/F6</f>
        <v>#DIV/0!</v>
      </c>
      <c r="G25" s="40" t="e">
        <f> (IF(C25 &gt; 0.17, 100, IF(C25 &gt;= 0.1, 50, 0))) +
  (IF(D25 &gt; 0.17, 100, IF(D25 &gt;= 0.1, 50, 0))) +
  (IF(E25 &gt; 0.17, 100, IF(E25 &gt;= 0.1, 50, 0))) +
  (IF(F25 &gt; 0.17, 100, IF(F25 &gt;= 0.1, 50, 0)))</f>
        <v>#DIV/0!</v>
      </c>
      <c r="H25" s="41" t="s">
        <v>93</v>
      </c>
      <c r="I25" s="15"/>
      <c r="J25" s="15"/>
      <c r="K25" s="15"/>
      <c r="L25" s="15"/>
      <c r="M25" s="15"/>
      <c r="N25" s="15"/>
      <c r="O25" s="15"/>
      <c r="P25" s="15"/>
      <c r="Q25" s="15"/>
      <c r="R25" s="15"/>
      <c r="S25" s="15"/>
      <c r="T25" s="15"/>
      <c r="U25" s="15"/>
      <c r="V25" s="15"/>
    </row>
    <row r="26" spans="1:22" x14ac:dyDescent="0.25">
      <c r="A26" s="15"/>
      <c r="B26" s="33" t="s">
        <v>11</v>
      </c>
      <c r="C26" s="44" t="e">
        <f>C8/C6</f>
        <v>#DIV/0!</v>
      </c>
      <c r="D26" s="44" t="e">
        <f>D8/D6</f>
        <v>#DIV/0!</v>
      </c>
      <c r="E26" s="44" t="e">
        <f>E8/E6</f>
        <v>#DIV/0!</v>
      </c>
      <c r="F26" s="45" t="e">
        <f>F8/F6</f>
        <v>#DIV/0!</v>
      </c>
      <c r="G26" s="40" t="e">
        <f> (IF(C26 &lt; 0.5, 100, 0)) +
  (IF(D26 &lt; 0.5, 100, 0)) +
  (IF(E26 &lt; 0.5, 100, 0)) +
  (IF(F26 &lt; 0.5, 100, 0))</f>
        <v>#DIV/0!</v>
      </c>
      <c r="H26" s="41" t="s">
        <v>94</v>
      </c>
      <c r="I26" s="15"/>
      <c r="J26" s="15"/>
      <c r="K26" s="15"/>
      <c r="L26" s="15"/>
      <c r="M26" s="15"/>
      <c r="N26" s="15"/>
      <c r="O26" s="15"/>
      <c r="P26" s="15"/>
      <c r="Q26" s="15"/>
      <c r="R26" s="15"/>
      <c r="S26" s="15"/>
      <c r="T26" s="15"/>
      <c r="U26" s="15"/>
      <c r="V26" s="15"/>
    </row>
    <row r="27" spans="1:22" x14ac:dyDescent="0.25">
      <c r="A27" s="15"/>
      <c r="B27" s="33" t="s">
        <v>95</v>
      </c>
      <c r="C27" s="44" t="e">
        <f>C9/(C13+C10)</f>
        <v>#DIV/0!</v>
      </c>
      <c r="D27" s="44" t="e">
        <f>D9/(D13+D10)</f>
        <v>#DIV/0!</v>
      </c>
      <c r="E27" s="44" t="e">
        <f>E9/(E13+E10)</f>
        <v>#DIV/0!</v>
      </c>
      <c r="F27" s="45" t="e">
        <f>F9/(F13+F10)</f>
        <v>#DIV/0!</v>
      </c>
      <c r="G27" s="40" t="e">
        <f> (IF(C27 &lt; 0.8, 100, IF(C27 &lt; 1, 50, 0))) +
  (IF(D27 &lt; 0.8, 100, IF(D27 &lt; 1, 50, 0))) +
  (IF(E27 &lt; 0.8, 100, IF(E27 &lt; 1, 50, 0))) +
  (IF(F27 &lt; 0.8, 100, IF(F27 &lt; 1, 50, 0)))</f>
        <v>#DIV/0!</v>
      </c>
      <c r="H27" s="41" t="s">
        <v>96</v>
      </c>
      <c r="I27" s="15"/>
      <c r="J27" s="15"/>
      <c r="K27" s="15"/>
      <c r="L27" s="15"/>
      <c r="M27" s="15"/>
      <c r="N27" s="15"/>
      <c r="O27" s="15"/>
      <c r="P27" s="15"/>
      <c r="Q27" s="15"/>
      <c r="R27" s="15"/>
      <c r="S27" s="15"/>
      <c r="T27" s="15"/>
      <c r="U27" s="15"/>
      <c r="V27" s="15"/>
    </row>
    <row r="28" spans="1:22" x14ac:dyDescent="0.25">
      <c r="A28" s="15"/>
      <c r="B28" s="33" t="s">
        <v>97</v>
      </c>
      <c r="C28" s="38" t="str">
        <f>IF(C11=0, "Pass", "Fail")</f>
        <v>Pass</v>
      </c>
      <c r="D28" s="46" t="str">
        <f>IF(D11=0, "Pass", "Fail")</f>
        <v>Pass</v>
      </c>
      <c r="E28" s="46" t="str">
        <f>IF(E11=0, "Pass", "Fail")</f>
        <v>Pass</v>
      </c>
      <c r="F28" s="47" t="str">
        <f>IF(F11=0, "Pass", "Fail")</f>
        <v>Pass</v>
      </c>
      <c r="G28" s="40">
        <f t="shared" si="0"/>
        <v>400</v>
      </c>
      <c r="H28" s="41" t="s">
        <v>98</v>
      </c>
      <c r="I28" s="15"/>
      <c r="J28" s="15"/>
      <c r="K28" s="15"/>
      <c r="L28" s="15"/>
      <c r="M28" s="15"/>
      <c r="N28" s="15"/>
      <c r="O28" s="15"/>
      <c r="P28" s="15"/>
      <c r="Q28" s="15"/>
      <c r="R28" s="15"/>
      <c r="S28" s="15"/>
      <c r="T28" s="15"/>
      <c r="U28" s="15"/>
      <c r="V28" s="15"/>
    </row>
    <row r="29" spans="1:22" x14ac:dyDescent="0.25">
      <c r="A29" s="15"/>
      <c r="B29" s="33" t="s">
        <v>13</v>
      </c>
      <c r="C29" s="45" t="e">
        <f>(((C12-D12)/D12)+((D12-E12)/E12)+((E12-F12)/F12))/3</f>
        <v>#DIV/0!</v>
      </c>
      <c r="D29" s="48"/>
      <c r="E29" s="49"/>
      <c r="F29" s="50"/>
      <c r="G29" s="40" t="e">
        <f>(IF(C29 &gt;= 0.17, 100, IF(C29 &gt;= 0, 50, 0))) * (400/100)</f>
        <v>#DIV/0!</v>
      </c>
      <c r="H29" s="41" t="s">
        <v>99</v>
      </c>
      <c r="I29" s="15"/>
      <c r="J29" s="15"/>
      <c r="K29" s="15"/>
      <c r="L29" s="15"/>
      <c r="M29" s="15"/>
      <c r="N29" s="15"/>
      <c r="O29" s="15"/>
      <c r="P29" s="15"/>
      <c r="Q29" s="15"/>
      <c r="R29" s="15"/>
      <c r="S29" s="15"/>
      <c r="T29" s="15"/>
      <c r="U29" s="15"/>
      <c r="V29" s="15"/>
    </row>
    <row r="30" spans="1:22" x14ac:dyDescent="0.25">
      <c r="A30" s="15"/>
      <c r="B30" s="33" t="s">
        <v>17</v>
      </c>
      <c r="C30" s="38" t="str">
        <f>IF(C10&lt;&gt;0,"Pass","Fail")</f>
        <v>Fail</v>
      </c>
      <c r="D30" s="51" t="str">
        <f>IF(D10&lt;&gt;0,"Pass","Fail")</f>
        <v>Fail</v>
      </c>
      <c r="E30" s="51" t="str">
        <f>IF(E10&lt;&gt;0,"Pass","Fail")</f>
        <v>Fail</v>
      </c>
      <c r="F30" s="52" t="str">
        <f>IF(F10&lt;&gt;0,"Pass","Fail")</f>
        <v>Fail</v>
      </c>
      <c r="G30" s="40">
        <f t="shared" si="0"/>
        <v>0</v>
      </c>
      <c r="H30" s="41" t="s">
        <v>100</v>
      </c>
      <c r="I30" s="15"/>
      <c r="J30" s="15"/>
      <c r="K30" s="15"/>
      <c r="L30" s="15"/>
      <c r="M30" s="15"/>
      <c r="N30" s="15"/>
      <c r="O30" s="15"/>
      <c r="P30" s="15"/>
      <c r="Q30" s="15"/>
      <c r="R30" s="15"/>
      <c r="S30" s="15"/>
      <c r="T30" s="15"/>
      <c r="U30" s="15"/>
      <c r="V30" s="15"/>
    </row>
    <row r="31" spans="1:22" x14ac:dyDescent="0.25">
      <c r="A31" s="15"/>
      <c r="B31" s="33" t="s">
        <v>101</v>
      </c>
      <c r="C31" s="44" t="e">
        <f>C17/(C13+C10)</f>
        <v>#DIV/0!</v>
      </c>
      <c r="D31" s="44" t="e">
        <f>D17/(D13+D10)</f>
        <v>#DIV/0!</v>
      </c>
      <c r="E31" s="44" t="e">
        <f>E17/(E13+E10)</f>
        <v>#DIV/0!</v>
      </c>
      <c r="F31" s="45" t="e">
        <f>F17/(F13+F10)</f>
        <v>#DIV/0!</v>
      </c>
      <c r="G31" s="40" t="e">
        <f> (IF(C31 &gt; 0.23, 100, 0)) +
  (IF(D31 &gt; 0.23, 100, 0)) +
  (IF(E31 &gt; 0.23, 100, 0)) +
  (IF(F31 &gt; 0.23, 100, 0))</f>
        <v>#DIV/0!</v>
      </c>
      <c r="H31" s="41" t="s">
        <v>102</v>
      </c>
      <c r="I31" s="15"/>
      <c r="J31" s="15"/>
      <c r="K31" s="15"/>
      <c r="L31" s="15"/>
      <c r="M31" s="15"/>
      <c r="N31" s="15"/>
      <c r="O31" s="15"/>
      <c r="P31" s="15"/>
      <c r="Q31" s="15"/>
      <c r="R31" s="15"/>
      <c r="S31" s="15"/>
      <c r="T31" s="15"/>
      <c r="U31" s="15"/>
      <c r="V31" s="15"/>
    </row>
    <row r="32" ht="16" customHeight="1" spans="1:22" x14ac:dyDescent="0.25">
      <c r="A32" s="15"/>
      <c r="B32" s="53" t="s">
        <v>23</v>
      </c>
      <c r="C32" s="54" t="str">
        <f>IF(C5&gt;F5, "Pass", "Fail")</f>
        <v>Fail</v>
      </c>
      <c r="D32" s="55"/>
      <c r="E32" s="56"/>
      <c r="F32" s="56"/>
      <c r="G32" s="57">
        <f>((COUNTIF(C32, "Pass") * 100) + (COUNTIF(C32, "Fail") * 0)) * (400/100)</f>
        <v>0</v>
      </c>
      <c r="H32" s="58" t="s">
        <v>103</v>
      </c>
      <c r="I32" s="15"/>
      <c r="J32" s="15"/>
      <c r="K32" s="15"/>
      <c r="L32" s="15"/>
      <c r="M32" s="15"/>
      <c r="N32" s="15"/>
      <c r="O32" s="15"/>
      <c r="P32" s="15"/>
      <c r="Q32" s="15"/>
      <c r="R32" s="15"/>
      <c r="S32" s="15"/>
      <c r="T32" s="15"/>
      <c r="U32" s="15"/>
      <c r="V32" s="15"/>
    </row>
    <row r="33" spans="1:22" x14ac:dyDescent="0.25">
      <c r="A33" s="15"/>
      <c r="B33" s="15"/>
      <c r="C33" s="15"/>
      <c r="D33" s="15"/>
      <c r="E33" s="15"/>
      <c r="F33" s="15"/>
      <c r="G33" s="15"/>
      <c r="H33" s="15"/>
      <c r="I33" s="15"/>
      <c r="J33" s="15"/>
      <c r="K33" s="15"/>
      <c r="L33" s="15"/>
      <c r="M33" s="15"/>
      <c r="N33" s="15"/>
      <c r="O33" s="15"/>
      <c r="P33" s="15"/>
      <c r="Q33" s="15"/>
      <c r="R33" s="15"/>
      <c r="S33" s="15"/>
      <c r="T33" s="15"/>
      <c r="U33" s="15"/>
      <c r="V33" s="15"/>
    </row>
    <row r="34" spans="1:22" x14ac:dyDescent="0.25">
      <c r="A34" s="15"/>
      <c r="B34" s="15"/>
      <c r="C34" s="15"/>
      <c r="D34" s="15"/>
      <c r="E34" s="15"/>
      <c r="F34" s="15"/>
      <c r="G34" s="15"/>
      <c r="H34" s="15"/>
      <c r="I34" s="15"/>
      <c r="J34" s="15"/>
      <c r="K34" s="15"/>
      <c r="L34" s="15"/>
      <c r="M34" s="15"/>
      <c r="N34" s="15"/>
      <c r="O34" s="15"/>
      <c r="P34" s="15"/>
      <c r="Q34" s="15"/>
      <c r="R34" s="15"/>
      <c r="S34" s="15"/>
      <c r="T34" s="15"/>
      <c r="U34" s="15"/>
      <c r="V34" s="15"/>
    </row>
    <row r="35" spans="1:22" x14ac:dyDescent="0.25">
      <c r="A35" s="15"/>
      <c r="B35" s="15"/>
      <c r="C35" s="15"/>
      <c r="D35" s="15"/>
      <c r="E35" s="15"/>
      <c r="F35" s="15"/>
      <c r="G35" s="15"/>
      <c r="H35" s="15"/>
      <c r="I35" s="15"/>
      <c r="J35" s="15"/>
      <c r="K35" s="15"/>
      <c r="L35" s="15"/>
      <c r="M35" s="15"/>
      <c r="N35" s="15"/>
      <c r="O35" s="15"/>
      <c r="P35" s="15"/>
      <c r="Q35" s="15"/>
      <c r="R35" s="15"/>
      <c r="S35" s="15"/>
      <c r="T35" s="15"/>
      <c r="U35" s="15"/>
      <c r="V35" s="15"/>
    </row>
    <row r="36" spans="1:22" x14ac:dyDescent="0.25">
      <c r="A36" s="15"/>
      <c r="B36" s="15"/>
      <c r="C36" s="15"/>
      <c r="D36" s="15"/>
      <c r="E36" s="15"/>
      <c r="F36" s="15"/>
      <c r="G36" s="15"/>
      <c r="H36" s="15"/>
      <c r="I36" s="15"/>
      <c r="J36" s="15"/>
      <c r="K36" s="15"/>
      <c r="L36" s="15"/>
      <c r="M36" s="15"/>
      <c r="N36" s="15"/>
      <c r="O36" s="15"/>
      <c r="P36" s="15"/>
      <c r="Q36" s="15"/>
      <c r="R36" s="15"/>
      <c r="S36" s="15"/>
      <c r="T36" s="15"/>
      <c r="U36" s="15"/>
      <c r="V36" s="15"/>
    </row>
    <row r="37" spans="1:22" x14ac:dyDescent="0.25">
      <c r="A37" s="15"/>
      <c r="B37" s="15"/>
      <c r="C37" s="15"/>
      <c r="D37" s="15"/>
      <c r="E37" s="15"/>
      <c r="F37" s="15"/>
      <c r="G37" s="15"/>
      <c r="H37" s="15"/>
      <c r="I37" s="15"/>
      <c r="J37" s="15"/>
      <c r="K37" s="15"/>
      <c r="L37" s="15"/>
      <c r="M37" s="15"/>
      <c r="N37" s="15"/>
      <c r="O37" s="15"/>
      <c r="P37" s="15"/>
      <c r="Q37" s="15"/>
      <c r="R37" s="15"/>
      <c r="S37" s="15"/>
      <c r="T37" s="15"/>
      <c r="U37" s="15"/>
      <c r="V37" s="15"/>
    </row>
    <row r="38" spans="1:22" x14ac:dyDescent="0.25">
      <c r="A38" s="15"/>
      <c r="B38" s="15"/>
      <c r="C38" s="15"/>
      <c r="D38" s="15"/>
      <c r="E38" s="15"/>
      <c r="F38" s="15"/>
      <c r="G38" s="15"/>
      <c r="H38" s="15"/>
      <c r="I38" s="15"/>
      <c r="J38" s="15"/>
      <c r="K38" s="15"/>
      <c r="L38" s="15"/>
      <c r="M38" s="15"/>
      <c r="N38" s="15"/>
      <c r="O38" s="15"/>
      <c r="P38" s="15"/>
      <c r="Q38" s="15"/>
      <c r="R38" s="15"/>
      <c r="S38" s="15"/>
      <c r="T38" s="15"/>
      <c r="U38" s="15"/>
      <c r="V38" s="15"/>
    </row>
    <row r="39" spans="1:22" x14ac:dyDescent="0.25">
      <c r="A39" s="15"/>
      <c r="B39" s="15"/>
      <c r="C39" s="15"/>
      <c r="D39" s="15"/>
      <c r="E39" s="15"/>
      <c r="F39" s="15"/>
      <c r="G39" s="15"/>
      <c r="H39" s="15"/>
      <c r="I39" s="15"/>
      <c r="J39" s="15"/>
      <c r="K39" s="15"/>
      <c r="L39" s="15"/>
      <c r="M39" s="15"/>
      <c r="N39" s="15"/>
      <c r="O39" s="15"/>
      <c r="P39" s="15"/>
      <c r="Q39" s="15"/>
      <c r="R39" s="15"/>
      <c r="S39" s="15"/>
      <c r="T39" s="15"/>
      <c r="U39" s="15"/>
      <c r="V39" s="15"/>
    </row>
    <row r="40" spans="1:22" x14ac:dyDescent="0.25">
      <c r="A40" s="15"/>
      <c r="B40" s="15"/>
      <c r="C40" s="15"/>
      <c r="D40" s="15"/>
      <c r="E40" s="15"/>
      <c r="F40" s="15"/>
      <c r="G40" s="15"/>
      <c r="H40" s="15"/>
      <c r="I40" s="15"/>
      <c r="J40" s="15"/>
      <c r="K40" s="15"/>
      <c r="L40" s="15"/>
      <c r="M40" s="15"/>
      <c r="N40" s="15"/>
      <c r="O40" s="15"/>
      <c r="P40" s="15"/>
      <c r="Q40" s="15"/>
      <c r="R40" s="15"/>
      <c r="S40" s="15"/>
      <c r="T40" s="15"/>
      <c r="U40" s="15"/>
      <c r="V40" s="15"/>
    </row>
    <row r="41" spans="1:22" x14ac:dyDescent="0.25">
      <c r="A41" s="15"/>
      <c r="B41" s="15"/>
      <c r="C41" s="15"/>
      <c r="D41" s="15"/>
      <c r="E41" s="15"/>
      <c r="F41" s="15"/>
      <c r="G41" s="15"/>
      <c r="H41" s="15"/>
      <c r="I41" s="15"/>
      <c r="J41" s="15"/>
      <c r="K41" s="15"/>
      <c r="L41" s="15"/>
      <c r="M41" s="15"/>
      <c r="N41" s="15"/>
      <c r="O41" s="15"/>
      <c r="P41" s="15"/>
      <c r="Q41" s="15"/>
      <c r="R41" s="15"/>
      <c r="S41" s="15"/>
      <c r="T41" s="15"/>
      <c r="U41" s="15"/>
      <c r="V41" s="15"/>
    </row>
    <row r="42" spans="1:22" x14ac:dyDescent="0.25">
      <c r="A42" s="15"/>
      <c r="B42" s="15"/>
      <c r="C42" s="15"/>
      <c r="D42" s="15"/>
      <c r="E42" s="15"/>
      <c r="F42" s="15"/>
      <c r="G42" s="15"/>
      <c r="H42" s="15"/>
      <c r="I42" s="15"/>
      <c r="J42" s="15"/>
      <c r="K42" s="15"/>
      <c r="L42" s="15"/>
      <c r="M42" s="15"/>
      <c r="N42" s="15"/>
      <c r="O42" s="15"/>
      <c r="P42" s="15"/>
      <c r="Q42" s="15"/>
      <c r="R42" s="15"/>
      <c r="S42" s="15"/>
      <c r="T42" s="15"/>
      <c r="U42" s="15"/>
      <c r="V42" s="15"/>
    </row>
    <row r="43" spans="1:22" x14ac:dyDescent="0.25">
      <c r="A43" s="15"/>
      <c r="B43" s="15"/>
      <c r="C43" s="15"/>
      <c r="D43" s="15"/>
      <c r="E43" s="15"/>
      <c r="F43" s="15"/>
      <c r="G43" s="15"/>
      <c r="H43" s="15"/>
      <c r="I43" s="15"/>
      <c r="J43" s="15"/>
      <c r="K43" s="15"/>
      <c r="L43" s="15"/>
      <c r="M43" s="15"/>
      <c r="N43" s="15"/>
      <c r="O43" s="15"/>
      <c r="P43" s="15"/>
      <c r="Q43" s="15"/>
      <c r="R43" s="15"/>
      <c r="S43" s="15"/>
      <c r="T43" s="15"/>
      <c r="U43" s="15"/>
      <c r="V43" s="15"/>
    </row>
    <row r="44" spans="1:22" x14ac:dyDescent="0.25">
      <c r="A44" s="15"/>
      <c r="B44" s="15"/>
      <c r="C44" s="15"/>
      <c r="D44" s="15"/>
      <c r="E44" s="15"/>
      <c r="F44" s="15"/>
      <c r="G44" s="15"/>
      <c r="H44" s="15"/>
      <c r="I44" s="15"/>
      <c r="J44" s="15"/>
      <c r="K44" s="15"/>
      <c r="L44" s="15"/>
      <c r="M44" s="15"/>
      <c r="N44" s="15"/>
      <c r="O44" s="15"/>
      <c r="P44" s="15"/>
      <c r="Q44" s="15"/>
      <c r="R44" s="15"/>
      <c r="S44" s="15"/>
      <c r="T44" s="15"/>
      <c r="U44" s="15"/>
      <c r="V44" s="15"/>
    </row>
    <row r="45" spans="1:22" x14ac:dyDescent="0.25">
      <c r="A45" s="15"/>
      <c r="B45" s="15"/>
      <c r="C45" s="15"/>
      <c r="D45" s="15"/>
      <c r="E45" s="15"/>
      <c r="F45" s="15"/>
      <c r="G45" s="15"/>
      <c r="H45" s="15"/>
      <c r="I45" s="15"/>
      <c r="J45" s="15"/>
      <c r="K45" s="15"/>
      <c r="L45" s="15"/>
      <c r="M45" s="15"/>
      <c r="N45" s="15"/>
      <c r="O45" s="15"/>
      <c r="P45" s="15"/>
      <c r="Q45" s="15"/>
      <c r="R45" s="15"/>
      <c r="S45" s="15"/>
      <c r="T45" s="15"/>
      <c r="U45" s="15"/>
      <c r="V45" s="15"/>
    </row>
    <row r="46" spans="1:22" x14ac:dyDescent="0.25">
      <c r="A46" s="15"/>
      <c r="B46" s="15"/>
      <c r="C46" s="15"/>
      <c r="D46" s="15"/>
      <c r="E46" s="15"/>
      <c r="F46" s="15"/>
      <c r="G46" s="15"/>
      <c r="H46" s="15"/>
      <c r="I46" s="15"/>
      <c r="J46" s="15"/>
      <c r="K46" s="15"/>
      <c r="L46" s="15"/>
      <c r="M46" s="15"/>
      <c r="N46" s="15"/>
      <c r="O46" s="15"/>
      <c r="P46" s="15"/>
      <c r="Q46" s="15"/>
      <c r="R46" s="15"/>
      <c r="S46" s="15"/>
      <c r="T46" s="15"/>
      <c r="U46" s="15"/>
      <c r="V46" s="15"/>
    </row>
    <row r="47" spans="1:22" x14ac:dyDescent="0.25">
      <c r="A47" s="15"/>
      <c r="B47" s="15"/>
      <c r="C47" s="15"/>
      <c r="D47" s="15"/>
      <c r="E47" s="15"/>
      <c r="F47" s="15"/>
      <c r="G47" s="15"/>
      <c r="H47" s="15"/>
      <c r="I47" s="15"/>
      <c r="J47" s="15"/>
      <c r="K47" s="15"/>
      <c r="L47" s="15"/>
      <c r="M47" s="15"/>
      <c r="N47" s="15"/>
      <c r="O47" s="15"/>
      <c r="P47" s="15"/>
      <c r="Q47" s="15"/>
      <c r="R47" s="15"/>
      <c r="S47" s="15"/>
      <c r="T47" s="15"/>
      <c r="U47" s="15"/>
      <c r="V47" s="15"/>
    </row>
    <row r="48" spans="1:22" x14ac:dyDescent="0.25">
      <c r="A48" s="15"/>
      <c r="B48" s="15"/>
      <c r="C48" s="15"/>
      <c r="D48" s="15"/>
      <c r="E48" s="15"/>
      <c r="F48" s="15"/>
      <c r="G48" s="15"/>
      <c r="H48" s="15"/>
      <c r="I48" s="15"/>
      <c r="J48" s="15"/>
      <c r="K48" s="15"/>
      <c r="L48" s="15"/>
      <c r="M48" s="15"/>
      <c r="N48" s="15"/>
      <c r="O48" s="15"/>
      <c r="P48" s="15"/>
      <c r="Q48" s="15"/>
      <c r="R48" s="15"/>
      <c r="S48" s="15"/>
      <c r="T48" s="15"/>
      <c r="U48" s="15"/>
      <c r="V48" s="15"/>
    </row>
    <row r="49" spans="1:22" x14ac:dyDescent="0.25">
      <c r="A49" s="15"/>
      <c r="B49" s="15"/>
      <c r="C49" s="15"/>
      <c r="D49" s="15"/>
      <c r="E49" s="15"/>
      <c r="F49" s="15"/>
      <c r="G49" s="15"/>
      <c r="H49" s="15"/>
      <c r="I49" s="15"/>
      <c r="J49" s="15"/>
      <c r="K49" s="15"/>
      <c r="L49" s="15"/>
      <c r="M49" s="15"/>
      <c r="N49" s="15"/>
      <c r="O49" s="15"/>
      <c r="P49" s="15"/>
      <c r="Q49" s="15"/>
      <c r="R49" s="15"/>
      <c r="S49" s="15"/>
      <c r="T49" s="15"/>
      <c r="U49" s="15"/>
      <c r="V49" s="15"/>
    </row>
    <row r="50" spans="1:22" x14ac:dyDescent="0.25">
      <c r="A50" s="15"/>
      <c r="B50" s="15"/>
      <c r="C50" s="15"/>
      <c r="D50" s="15"/>
      <c r="E50" s="15"/>
      <c r="F50" s="15"/>
      <c r="G50" s="15"/>
      <c r="H50" s="15"/>
      <c r="I50" s="15"/>
      <c r="J50" s="15"/>
      <c r="K50" s="15"/>
      <c r="L50" s="15"/>
      <c r="M50" s="15"/>
      <c r="N50" s="15"/>
      <c r="O50" s="15"/>
      <c r="P50" s="15"/>
      <c r="Q50" s="15"/>
      <c r="R50" s="15"/>
      <c r="S50" s="15"/>
      <c r="T50" s="15"/>
      <c r="U50" s="15"/>
      <c r="V50" s="15"/>
    </row>
    <row r="51" spans="1:22" x14ac:dyDescent="0.25">
      <c r="A51" s="15"/>
      <c r="B51" s="15"/>
      <c r="C51" s="15"/>
      <c r="D51" s="15"/>
      <c r="E51" s="15"/>
      <c r="F51" s="15"/>
      <c r="G51" s="15"/>
      <c r="H51" s="15"/>
      <c r="I51" s="15"/>
      <c r="J51" s="15"/>
      <c r="K51" s="15"/>
      <c r="L51" s="15"/>
      <c r="M51" s="15"/>
      <c r="N51" s="15"/>
      <c r="O51" s="15"/>
      <c r="P51" s="15"/>
      <c r="Q51" s="15"/>
      <c r="R51" s="15"/>
      <c r="S51" s="15"/>
      <c r="T51" s="15"/>
      <c r="U51" s="15"/>
      <c r="V51" s="15"/>
    </row>
    <row r="52" spans="1:22" x14ac:dyDescent="0.25">
      <c r="A52" s="15"/>
      <c r="B52" s="15"/>
      <c r="C52" s="15"/>
      <c r="D52" s="15"/>
      <c r="E52" s="15"/>
      <c r="F52" s="15"/>
      <c r="G52" s="15"/>
      <c r="H52" s="15"/>
      <c r="I52" s="15"/>
      <c r="J52" s="15"/>
      <c r="K52" s="15"/>
      <c r="L52" s="15"/>
      <c r="M52" s="15"/>
      <c r="N52" s="15"/>
      <c r="O52" s="15"/>
      <c r="P52" s="15"/>
      <c r="Q52" s="15"/>
      <c r="R52" s="15"/>
      <c r="S52" s="15"/>
      <c r="T52" s="15"/>
      <c r="U52" s="15"/>
      <c r="V52" s="15"/>
    </row>
    <row r="53" spans="1:22" x14ac:dyDescent="0.25">
      <c r="A53" s="15"/>
      <c r="B53" s="15"/>
      <c r="C53" s="15"/>
      <c r="D53" s="15"/>
      <c r="E53" s="15"/>
      <c r="F53" s="15"/>
      <c r="G53" s="15"/>
      <c r="H53" s="15"/>
      <c r="I53" s="15"/>
      <c r="J53" s="15"/>
      <c r="K53" s="15"/>
      <c r="L53" s="15"/>
      <c r="M53" s="15"/>
      <c r="N53" s="15"/>
      <c r="O53" s="15"/>
      <c r="P53" s="15"/>
      <c r="Q53" s="15"/>
      <c r="R53" s="15"/>
      <c r="S53" s="15"/>
      <c r="T53" s="15"/>
      <c r="U53" s="15"/>
      <c r="V53" s="15"/>
    </row>
    <row r="54" spans="1:22" x14ac:dyDescent="0.25">
      <c r="A54" s="15"/>
      <c r="B54" s="15"/>
      <c r="C54" s="15"/>
      <c r="D54" s="15"/>
      <c r="E54" s="15"/>
      <c r="F54" s="15"/>
      <c r="G54" s="15"/>
      <c r="H54" s="15"/>
      <c r="I54" s="15"/>
      <c r="J54" s="15"/>
      <c r="K54" s="15"/>
      <c r="L54" s="15"/>
      <c r="M54" s="15"/>
      <c r="N54" s="15"/>
      <c r="O54" s="15"/>
      <c r="P54" s="15"/>
      <c r="Q54" s="15"/>
      <c r="R54" s="15"/>
      <c r="S54" s="15"/>
      <c r="T54" s="15"/>
      <c r="U54" s="15"/>
      <c r="V54" s="15"/>
    </row>
    <row r="55" spans="1:22" x14ac:dyDescent="0.25">
      <c r="A55" s="15"/>
      <c r="B55" s="15"/>
      <c r="C55" s="15"/>
      <c r="D55" s="15"/>
      <c r="E55" s="15"/>
      <c r="F55" s="15"/>
      <c r="G55" s="15"/>
      <c r="H55" s="15"/>
      <c r="I55" s="15"/>
      <c r="J55" s="15"/>
      <c r="K55" s="15"/>
      <c r="L55" s="15"/>
      <c r="M55" s="15"/>
      <c r="N55" s="15"/>
      <c r="O55" s="15"/>
      <c r="P55" s="15"/>
      <c r="Q55" s="15"/>
      <c r="R55" s="15"/>
      <c r="S55" s="15"/>
      <c r="T55" s="15"/>
      <c r="U55" s="15"/>
      <c r="V55" s="15"/>
    </row>
    <row r="56" spans="1:22" x14ac:dyDescent="0.25">
      <c r="A56" s="15"/>
      <c r="B56" s="15"/>
      <c r="C56" s="15"/>
      <c r="D56" s="15"/>
      <c r="E56" s="15"/>
      <c r="F56" s="15"/>
      <c r="G56" s="15"/>
      <c r="H56" s="15"/>
      <c r="I56" s="15"/>
      <c r="J56" s="15"/>
      <c r="K56" s="15"/>
      <c r="L56" s="15"/>
      <c r="M56" s="15"/>
      <c r="N56" s="15"/>
      <c r="O56" s="15"/>
      <c r="P56" s="15"/>
      <c r="Q56" s="15"/>
      <c r="R56" s="15"/>
      <c r="S56" s="15"/>
      <c r="T56" s="15"/>
      <c r="U56" s="15"/>
      <c r="V56" s="15"/>
    </row>
    <row r="57" spans="1:22" x14ac:dyDescent="0.25">
      <c r="A57" s="15"/>
      <c r="B57" s="15"/>
      <c r="C57" s="15"/>
      <c r="D57" s="15"/>
      <c r="E57" s="15"/>
      <c r="F57" s="15"/>
      <c r="G57" s="15"/>
      <c r="H57" s="15"/>
      <c r="I57" s="15"/>
      <c r="J57" s="15"/>
      <c r="K57" s="15"/>
      <c r="L57" s="15"/>
      <c r="M57" s="15"/>
      <c r="N57" s="15"/>
      <c r="O57" s="15"/>
      <c r="P57" s="15"/>
      <c r="Q57" s="15"/>
      <c r="R57" s="15"/>
      <c r="S57" s="15"/>
      <c r="T57" s="15"/>
      <c r="U57" s="15"/>
      <c r="V57" s="15"/>
    </row>
    <row r="58" spans="1:22" x14ac:dyDescent="0.25">
      <c r="A58" s="15"/>
      <c r="B58" s="15"/>
      <c r="C58" s="15"/>
      <c r="D58" s="15"/>
      <c r="E58" s="15"/>
      <c r="F58" s="15"/>
      <c r="G58" s="15"/>
      <c r="H58" s="15"/>
      <c r="I58" s="15"/>
      <c r="J58" s="15"/>
      <c r="K58" s="15"/>
      <c r="L58" s="15"/>
      <c r="M58" s="15"/>
      <c r="N58" s="15"/>
      <c r="O58" s="15"/>
      <c r="P58" s="15"/>
      <c r="Q58" s="15"/>
      <c r="R58" s="15"/>
      <c r="S58" s="15"/>
      <c r="T58" s="15"/>
      <c r="U58" s="15"/>
      <c r="V58" s="15"/>
    </row>
    <row r="59" spans="1:22" x14ac:dyDescent="0.25">
      <c r="A59" s="15"/>
      <c r="B59" s="15"/>
      <c r="C59" s="15"/>
      <c r="D59" s="15"/>
      <c r="E59" s="15"/>
      <c r="F59" s="15"/>
      <c r="G59" s="15"/>
      <c r="H59" s="15"/>
      <c r="I59" s="15"/>
      <c r="J59" s="15"/>
      <c r="K59" s="15"/>
      <c r="L59" s="15"/>
      <c r="M59" s="15"/>
      <c r="N59" s="15"/>
      <c r="O59" s="15"/>
      <c r="P59" s="15"/>
      <c r="Q59" s="15"/>
      <c r="R59" s="15"/>
      <c r="S59" s="15"/>
      <c r="T59" s="15"/>
      <c r="U59" s="15"/>
      <c r="V59" s="15"/>
    </row>
  </sheetData>
  <conditionalFormatting sqref="C29">
    <cfRule type="cellIs" dxfId="0" priority="17" operator="lessThan">
      <formula>0</formula>
    </cfRule>
    <cfRule type="cellIs" dxfId="1" priority="19" operator="greaterThan">
      <formula>0.17</formula>
    </cfRule>
    <cfRule type="cellIs" dxfId="2" priority="18" operator="between">
      <formula>0</formula>
      <formula>0.135</formula>
    </cfRule>
  </conditionalFormatting>
  <conditionalFormatting sqref="C21:E23 F23 C28:F28 C32">
    <cfRule type="containsText" dxfId="3" priority="33">
      <formula>NOT(ISERROR(SEARCH("Pass",C21)))</formula>
    </cfRule>
    <cfRule type="containsText" dxfId="4" priority="32">
      <formula>NOT(ISERROR(SEARCH("Fail",C21)))</formula>
    </cfRule>
  </conditionalFormatting>
  <conditionalFormatting sqref="C3:F3">
    <cfRule type="colorScale" priority="16">
      <colorScale>
        <cfvo type="min"/>
        <cfvo type="percentile" val="50"/>
        <cfvo type="max"/>
        <color rgb="FFF8696B"/>
        <color rgb="FFFFEB84"/>
        <color rgb="FF63BE7B"/>
      </colorScale>
    </cfRule>
  </conditionalFormatting>
  <conditionalFormatting sqref="C4:F4">
    <cfRule type="colorScale" priority="15">
      <colorScale>
        <cfvo type="min"/>
        <cfvo type="percentile" val="50"/>
        <cfvo type="max"/>
        <color rgb="FFF8696B"/>
        <color rgb="FFFFEB84"/>
        <color rgb="FF63BE7B"/>
      </colorScale>
    </cfRule>
  </conditionalFormatting>
  <conditionalFormatting sqref="C5:F5">
    <cfRule type="colorScale" priority="14">
      <colorScale>
        <cfvo type="min"/>
        <cfvo type="percentile" val="50"/>
        <cfvo type="max"/>
        <color rgb="FFF8696B"/>
        <color rgb="FFFFEB84"/>
        <color rgb="FF63BE7B"/>
      </colorScale>
    </cfRule>
  </conditionalFormatting>
  <conditionalFormatting sqref="C6:F6">
    <cfRule type="colorScale" priority="13">
      <colorScale>
        <cfvo type="min"/>
        <cfvo type="percentile" val="50"/>
        <cfvo type="max"/>
        <color rgb="FFF8696B"/>
        <color rgb="FFFFEB84"/>
        <color rgb="FF63BE7B"/>
      </colorScale>
    </cfRule>
  </conditionalFormatting>
  <conditionalFormatting sqref="C7:F7">
    <cfRule type="colorScale" priority="12">
      <colorScale>
        <cfvo type="min"/>
        <cfvo type="percentile" val="50"/>
        <cfvo type="max"/>
        <color rgb="FFF8696B"/>
        <color rgb="FFFFEB84"/>
        <color rgb="FF63BE7B"/>
      </colorScale>
    </cfRule>
  </conditionalFormatting>
  <conditionalFormatting sqref="C8:F8">
    <cfRule type="colorScale" priority="11">
      <colorScale>
        <cfvo type="min"/>
        <cfvo type="percentile" val="50"/>
        <cfvo type="max"/>
        <color rgb="FFF8696B"/>
        <color rgb="FFFFEB84"/>
        <color rgb="FF63BE7B"/>
      </colorScale>
    </cfRule>
  </conditionalFormatting>
  <conditionalFormatting sqref="C9:F9">
    <cfRule type="colorScale" priority="10">
      <colorScale>
        <cfvo type="min"/>
        <cfvo type="percentile" val="50"/>
        <cfvo type="max"/>
        <color rgb="FFF8696B"/>
        <color rgb="FFFFEB84"/>
        <color rgb="FF63BE7B"/>
      </colorScale>
    </cfRule>
  </conditionalFormatting>
  <conditionalFormatting sqref="C10:F10">
    <cfRule type="colorScale" priority="9">
      <colorScale>
        <cfvo type="min"/>
        <cfvo type="percentile" val="50"/>
        <cfvo type="max"/>
        <color rgb="FFF8696B"/>
        <color rgb="FFFFEB84"/>
        <color rgb="FF63BE7B"/>
      </colorScale>
    </cfRule>
  </conditionalFormatting>
  <conditionalFormatting sqref="C11:F11">
    <cfRule type="colorScale" priority="8">
      <colorScale>
        <cfvo type="min"/>
        <cfvo type="percentile" val="50"/>
        <cfvo type="max"/>
        <color rgb="FFF8696B"/>
        <color rgb="FFFFEB84"/>
        <color rgb="FF63BE7B"/>
      </colorScale>
    </cfRule>
  </conditionalFormatting>
  <conditionalFormatting sqref="C12:F12">
    <cfRule type="colorScale" priority="7">
      <colorScale>
        <cfvo type="min"/>
        <cfvo type="percentile" val="50"/>
        <cfvo type="max"/>
        <color rgb="FFF8696B"/>
        <color rgb="FFFFEB84"/>
        <color rgb="FF63BE7B"/>
      </colorScale>
    </cfRule>
  </conditionalFormatting>
  <conditionalFormatting sqref="C13:F13">
    <cfRule type="colorScale" priority="6">
      <colorScale>
        <cfvo type="min"/>
        <cfvo type="percentile" val="50"/>
        <cfvo type="max"/>
        <color rgb="FFF8696B"/>
        <color rgb="FFFFEB84"/>
        <color rgb="FF63BE7B"/>
      </colorScale>
    </cfRule>
  </conditionalFormatting>
  <conditionalFormatting sqref="C15:F15">
    <cfRule type="colorScale" priority="5">
      <colorScale>
        <cfvo type="min"/>
        <cfvo type="percentile" val="50"/>
        <cfvo type="max"/>
        <color rgb="FFF8696B"/>
        <color rgb="FFFFEB84"/>
        <color rgb="FF63BE7B"/>
      </colorScale>
    </cfRule>
  </conditionalFormatting>
  <conditionalFormatting sqref="C17:F17">
    <cfRule type="colorScale" priority="4">
      <colorScale>
        <cfvo type="min"/>
        <cfvo type="percentile" val="50"/>
        <cfvo type="max"/>
        <color rgb="FFF8696B"/>
        <color rgb="FFFFEB84"/>
        <color rgb="FF63BE7B"/>
      </colorScale>
    </cfRule>
  </conditionalFormatting>
  <conditionalFormatting sqref="C24:F24">
    <cfRule type="cellIs" dxfId="5" priority="2" operator="between">
      <formula>0.2</formula>
      <formula>0.5</formula>
    </cfRule>
    <cfRule type="cellIs" dxfId="6" priority="3" operator="lessThan">
      <formula>0.2</formula>
    </cfRule>
    <cfRule type="cellIs" dxfId="7" priority="1" operator="greaterThan">
      <formula>0.5</formula>
    </cfRule>
  </conditionalFormatting>
  <conditionalFormatting sqref="C25:F25">
    <cfRule type="cellIs" dxfId="8" priority="27" operator="greaterThan">
      <formula>0.17</formula>
    </cfRule>
    <cfRule type="cellIs" dxfId="9" priority="28" operator="between">
      <formula>0.1</formula>
      <formula>0.17</formula>
    </cfRule>
    <cfRule type="cellIs" dxfId="10" priority="29" operator="lessThan">
      <formula>0.1</formula>
    </cfRule>
  </conditionalFormatting>
  <conditionalFormatting sqref="C26:F26">
    <cfRule type="cellIs" dxfId="11" priority="25" operator="lessThan">
      <formula>0.5</formula>
    </cfRule>
    <cfRule type="cellIs" dxfId="12" priority="26" operator="greaterThan">
      <formula>0.5</formula>
    </cfRule>
  </conditionalFormatting>
  <conditionalFormatting sqref="C27:F27">
    <cfRule type="cellIs" dxfId="13" priority="20" operator="greaterThan">
      <formula>1</formula>
    </cfRule>
    <cfRule type="cellIs" dxfId="14" priority="23" operator="between">
      <formula>0.8</formula>
      <formula>1</formula>
    </cfRule>
    <cfRule type="cellIs" dxfId="15" priority="24" operator="lessThan">
      <formula>0.8</formula>
    </cfRule>
  </conditionalFormatting>
  <conditionalFormatting sqref="C30:F31">
    <cfRule type="containsText" dxfId="16" priority="30">
      <formula>NOT(ISERROR(SEARCH("Fail",C30)))</formula>
    </cfRule>
    <cfRule type="containsText" dxfId="17" priority="31">
      <formula>NOT(ISERROR(SEARCH("Pass",C30)))</formula>
    </cfRule>
  </conditionalFormatting>
  <conditionalFormatting sqref="C31:F31">
    <cfRule type="cellIs" dxfId="18" priority="21" operator="lessThan">
      <formula>0.23</formula>
    </cfRule>
    <cfRule type="cellIs" dxfId="19" priority="22" operator="greaterThan">
      <formula>0.23</formula>
    </cfRule>
  </conditionalFormatting>
  <pageMargins left="0.7" right="0.7" top="0.75" bottom="0.75" header="0.3" footer="0.3"/>
  <pageSetup orientation="portrait" horizontalDpi="0" verticalDpi="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scoring theory</vt:lpstr>
      <vt:lpstr>&lt;TICKER&gt;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jimenez</dc:creator>
  <cp:lastModifiedBy>Michael Vuolo</cp:lastModifiedBy>
  <dcterms:created xsi:type="dcterms:W3CDTF">2024-09-06T03:05:02Z</dcterms:created>
  <dcterms:modified xsi:type="dcterms:W3CDTF">2024-09-08T04:22:15Z</dcterms:modified>
</cp:coreProperties>
</file>