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7620" yWindow="500" windowWidth="40860" windowHeight="28300"/>
  </bookViews>
  <sheets>
    <sheet sheetId="13" name="Summary" state="visible" r:id="rId4"/>
    <sheet sheetId="4" name="scoring theory" state="visible" r:id="rId5"/>
    <sheet sheetId="12" name="&lt;TICKER&gt; Results" state="visible" r:id="rId6"/>
    <sheet sheetId="1" name="AKO-A Results" state="visible" r:id="rId7"/>
    <sheet sheetId="2" name="AKO-B Results" state="visible" r:id="rId8"/>
    <sheet sheetId="3" name="BRFH Results" state="visible" r:id="rId9"/>
    <sheet sheetId="5" name="CCEP Results" state="visible" r:id="rId10"/>
    <sheet sheetId="6" name="CELH Results" state="visible" r:id="rId11"/>
    <sheet sheetId="7" name="COCO Results" state="visible" r:id="rId12"/>
    <sheet sheetId="8" name="COKE Results" state="visible" r:id="rId13"/>
    <sheet sheetId="9" name="FIZZ Results" state="visible" r:id="rId14"/>
    <sheet sheetId="10" name="KDP Results" state="visible" r:id="rId15"/>
    <sheet sheetId="11" name="KO Results" state="visible" r:id="rId16"/>
    <sheet sheetId="14" name="KOF Results" state="visible" r:id="rId17"/>
    <sheet sheetId="15" name="MNST Results" state="visible" r:id="rId18"/>
    <sheet sheetId="16" name="PEP Results" state="visible" r:id="rId19"/>
    <sheet sheetId="17" name="PRMW Results" state="visible" r:id="rId20"/>
    <sheet sheetId="18" name="SHOT Results" state="visible" r:id="rId21"/>
    <sheet sheetId="19" name="STKL Results" state="visible" r:id="rId22"/>
    <sheet sheetId="20" name="ZVIA Results" state="visible" r:id="rId23"/>
  </sheets>
  <calcPr calcId="171027"/>
</workbook>
</file>

<file path=xl/sharedStrings.xml><?xml version="1.0" encoding="utf-8"?>
<sst xmlns="http://schemas.openxmlformats.org/spreadsheetml/2006/main" count="1047" uniqueCount="132">
  <si>
    <t>Ticker</t>
  </si>
  <si>
    <t>Score (%)</t>
  </si>
  <si>
    <t>AKO-A</t>
  </si>
  <si>
    <t>AKO-B</t>
  </si>
  <si>
    <t>BRFH</t>
  </si>
  <si>
    <t>CCEP</t>
  </si>
  <si>
    <t>CELH</t>
  </si>
  <si>
    <t>COCO</t>
  </si>
  <si>
    <t>COKE</t>
  </si>
  <si>
    <t>FIZZ</t>
  </si>
  <si>
    <t>KDP</t>
  </si>
  <si>
    <t>KO</t>
  </si>
  <si>
    <t>KOF</t>
  </si>
  <si>
    <t>MNST</t>
  </si>
  <si>
    <t>PEP</t>
  </si>
  <si>
    <t>PRMW</t>
  </si>
  <si>
    <t>SHOT</t>
  </si>
  <si>
    <t>STKL</t>
  </si>
  <si>
    <t>ZVIA</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</si>
  <si>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</si>
  <si>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</si>
  <si>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</si>
  <si>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</si>
  <si>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</si>
  <si>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</si>
  <si>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color theme="1"/>
        <family val="2"/>
        <scheme val="minor"/>
        <sz val="11"/>
        <rFont val="Aptos Narrow"/>
      </rPr>
      <t>High</t>
    </r>
    <r>
      <rPr>
        <color theme="1"/>
        <family val="2"/>
        <scheme val="minor"/>
        <sz val="11"/>
        <rFont val="Aptos Narrow"/>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</si>
  <si>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</si>
  <si>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color theme="1"/>
        <family val="2"/>
        <scheme val="minor"/>
        <sz val="11"/>
        <rFont val="Aptos Narrow"/>
      </rPr>
      <t xml:space="preserve">low </t>
    </r>
    <r>
      <rPr>
        <color theme="1"/>
        <family val="2"/>
        <scheme val="minor"/>
        <sz val="11"/>
        <rFont val="Aptos Narrow"/>
      </rPr>
      <t xml:space="preserve">debt to equity ratio ensures a comp isn'y overly relient on borrowing. Buffett prefers comp's with roe's </t>
    </r>
    <r>
      <rPr>
        <b/>
        <color theme="1"/>
        <family val="2"/>
        <scheme val="minor"/>
        <sz val="11"/>
        <rFont val="Aptos Narrow"/>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</si>
  <si>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</si>
  <si>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</si>
  <si>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</si>
  <si>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</si>
  <si>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</si>
  <si>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</si>
  <si>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</si>
  <si>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</si>
  <si>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</si>
  <si>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</si>
  <si>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</si>
  <si>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</si>
  <si>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</si>
  <si>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</si>
  <si>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</si>
  <si>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</si>
  <si>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</si>
  <si>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</si>
  <si>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</si>
  <si>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</si>
  <si>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</si>
  <si>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color theme="1"/>
        <family val="2"/>
        <scheme val="minor"/>
        <sz val="11"/>
        <rFont val="Aptos Narrow"/>
      </rPr>
      <t>binary</t>
    </r>
    <r>
      <rPr>
        <color theme="1"/>
        <family val="2"/>
        <scheme val="minor"/>
        <sz val="11"/>
        <rFont val="Aptos Narrow"/>
      </rPr>
      <t xml:space="preserve"> (Pass/Fail), you can score each year’s result as follows</t>
    </r>
  </si>
  <si>
    <t>1A</t>
  </si>
  <si>
    <r>
      <t>Pass</t>
    </r>
    <r>
      <rPr>
        <color theme="1"/>
        <family val="2"/>
        <scheme val="minor"/>
        <sz val="11"/>
        <rFont val="Aptos Narrow"/>
      </rPr>
      <t>: 100 points</t>
    </r>
  </si>
  <si>
    <t>1B</t>
  </si>
  <si>
    <r>
      <t>Fail</t>
    </r>
    <r>
      <rPr>
        <color theme="1"/>
        <family val="2"/>
        <scheme val="minor"/>
        <sz val="11"/>
        <rFont val="Aptos Narrow"/>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</si>
  <si>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</si>
  <si>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</si>
  <si>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</si>
  <si>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</si>
  <si>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</si>
  <si>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</si>
  <si>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</si>
  <si>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</si>
  <si>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</si>
  <si>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</si>
  <si>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</si>
  <si>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</si>
  <si>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</si>
  <si>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</si>
  <si>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</si>
  <si>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</si>
  <si>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</si>
  <si>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</si>
  <si>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</si>
  <si>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</si>
  <si>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</si>
  <si>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</si>
  <si>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</si>
  <si>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</si>
  <si>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</si>
  <si>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</si>
  <si>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</si>
  <si>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</si>
  <si>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</si>
  <si>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</si>
  <si>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</si>
  <si>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</si>
  <si>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</si>
  <si>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</si>
  <si>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</si>
  <si>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</si>
  <si>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</si>
  <si>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</si>
  <si>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</si>
  <si>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</si>
  <si>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</si>
  <si>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</si>
  <si>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</si>
  <si>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</si>
  <si>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</si>
  <si>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</si>
  <si>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</si>
  <si>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</si>
  <si>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</si>
  <si>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</si>
  <si>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</si>
  <si>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</si>
  <si>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</si>
  <si>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</si>
  <si>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</si>
  <si>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</si>
  <si>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</si>
  <si>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</si>
  <si>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</si>
  <si>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</si>
  <si>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</si>
  <si>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</si>
  <si>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</si>
  <si>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</si>
  <si>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</si>
  <si>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</si>
  <si>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</si>
  <si>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</si>
  <si>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</si>
  <si>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2023-12-31</t>
  </si>
  <si>
    <t>2022-12-31</t>
  </si>
  <si>
    <t>2021-12-31</t>
  </si>
  <si>
    <t>2020-12-31</t>
  </si>
  <si>
    <t>2024-04-30</t>
  </si>
  <si>
    <t>2023-04-30</t>
  </si>
  <si>
    <t>2022-04-30</t>
  </si>
  <si>
    <t>2021-04-30</t>
  </si>
  <si>
    <t>2019-12-31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</si>
</sst>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_(* (#,##0);_(* &quot;-&quot;_);_(@_)"/>
    <numFmt numFmtId="165" formatCode="_(* #,##0.00_);_(* (#,##0.00);_(* &quot;-&quot;??_);_(@_)"/>
    <numFmt numFmtId="166" formatCode="0.0%"/>
  </numFmts>
  <fonts count="10" x14ac:knownFonts="1">
    <font>
      <color theme="1"/>
      <family val="2"/>
      <scheme val="minor"/>
      <sz val="11"/>
      <name val="Calibri"/>
    </font>
    <font>
      <color theme="1"/>
      <family val="2"/>
      <scheme val="minor"/>
      <sz val="11"/>
      <name val="Aptos Narrow"/>
    </font>
    <font>
      <b/>
      <color theme="1"/>
      <scheme val="minor"/>
      <sz val="11"/>
      <name val="Aptos Narrow"/>
    </font>
    <font>
      <color theme="1"/>
      <scheme val="minor"/>
      <sz val="11"/>
      <name val="Aptos Narrow"/>
    </font>
    <font>
      <u/>
      <color theme="1"/>
      <family val="2"/>
      <scheme val="minor"/>
      <sz val="11"/>
      <name val="Aptos Narrow"/>
    </font>
    <font>
      <b/>
      <color theme="1"/>
      <family val="2"/>
      <scheme val="minor"/>
      <sz val="11"/>
      <name val="Aptos Narrow"/>
    </font>
    <font>
      <b/>
      <i/>
      <color theme="1"/>
      <family val="2"/>
      <scheme val="minor"/>
      <sz val="11"/>
      <name val="Aptos Narrow"/>
    </font>
    <font>
      <color theme="1"/>
      <scheme val="minor"/>
      <sz val="14"/>
      <name val="Aptos Narrow"/>
    </font>
    <font>
      <i/>
      <color theme="1"/>
      <family val="2"/>
      <scheme val="minor"/>
      <sz val="11"/>
      <name val="Aptos Narrow"/>
    </font>
    <font>
      <i/>
      <u/>
      <color theme="1"/>
      <family val="2"/>
      <scheme val="minor"/>
      <sz val="11"/>
      <name val="Aptos Narrow"/>
    </font>
  </fonts>
  <fills count="5">
    <fill>
      <patternFill patternType="none"/>
    </fill>
    <fill>
      <patternFill patternType="gray125"/>
    </fill>
    <fill>
      <patternFill patternType="solid">
        <fgColor theme="4" tint="0.5999938962981048"/>
        <bgColor indexed="64"/>
      </patternFill>
    </fill>
    <fill>
      <patternFill patternType="solid">
        <fgColor theme="0" tint="-0.1499984740745262"/>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4">
    <xf numFmtId="0" fontId="0" fillId="0" borderId="0" xfId="0"/>
    <xf numFmtId="0" fontId="1" fillId="0" borderId="0" xfId="0" applyFont="1" applyAlignment="1">
      <alignment horizontal="left"/>
    </xf>
    <xf numFmtId="10" fontId="1" fillId="0" borderId="0" xfId="0" applyNumberFormat="1" applyFont="1" applyAlignment="1">
      <alignment horizontal="left"/>
    </xf>
    <xf numFmtId="0" fontId="1"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left"/>
    </xf>
    <xf numFmtId="10" fontId="3" fillId="0" borderId="0" xfId="0" applyNumberFormat="1" applyFont="1" applyAlignment="1">
      <alignment horizontal="left"/>
    </xf>
    <xf numFmtId="0" fontId="3" fillId="0" borderId="0" xfId="0" applyFont="1" applyAlignment="1">
      <alignment horizontal="left"/>
    </xf>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164" fontId="7" fillId="4" borderId="9" xfId="0" applyNumberFormat="1" applyFont="1" applyFill="1" applyBorder="1"/>
    <xf numFmtId="164"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164" fontId="7" fillId="3" borderId="12" xfId="0" applyNumberFormat="1" applyFont="1" applyFill="1" applyBorder="1"/>
    <xf numFmtId="164" fontId="7" fillId="3" borderId="13" xfId="0" applyNumberFormat="1" applyFont="1" applyFill="1" applyBorder="1"/>
    <xf numFmtId="0" fontId="1" fillId="3" borderId="14" xfId="0" applyFont="1" applyFill="1" applyBorder="1" applyAlignment="1">
      <alignment horizontal="left" indent="2"/>
    </xf>
    <xf numFmtId="164" fontId="7" fillId="4" borderId="15" xfId="0" applyNumberFormat="1" applyFont="1" applyFill="1" applyBorder="1"/>
    <xf numFmtId="164"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165" fontId="1" fillId="2" borderId="0" xfId="0" applyNumberFormat="1" applyFont="1" applyFill="1"/>
    <xf numFmtId="0" fontId="1" fillId="0" borderId="24" xfId="0" applyFont="1" applyBorder="1"/>
    <xf numFmtId="166" fontId="1" fillId="0" borderId="22" xfId="0" applyNumberFormat="1" applyFont="1" applyBorder="1" applyAlignment="1">
      <alignment horizontal="left"/>
    </xf>
    <xf numFmtId="166" fontId="1" fillId="0" borderId="24" xfId="0" applyNumberFormat="1" applyFont="1" applyBorder="1" applyAlignment="1">
      <alignment horizontal="left"/>
    </xf>
    <xf numFmtId="0" fontId="1" fillId="0" borderId="25" xfId="0" applyFont="1" applyBorder="1"/>
    <xf numFmtId="0" fontId="1" fillId="0" borderId="9" xfId="0" applyFont="1" applyBorder="1"/>
    <xf numFmtId="166" fontId="1" fillId="3" borderId="24" xfId="0" applyNumberFormat="1" applyFont="1" applyFill="1" applyBorder="1" applyAlignment="1">
      <alignment horizontal="left"/>
    </xf>
    <xf numFmtId="166"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3.xml"/><Relationship Id="rId5" Type="http://schemas.openxmlformats.org/officeDocument/2006/relationships/worksheet" Target="worksheets/sheet4.xml"/><Relationship Id="rId6" Type="http://schemas.openxmlformats.org/officeDocument/2006/relationships/worksheet" Target="worksheets/sheet12.xml"/><Relationship Id="rId7" Type="http://schemas.openxmlformats.org/officeDocument/2006/relationships/worksheet" Target="worksheets/sheet1.xml"/><Relationship Id="rId8" Type="http://schemas.openxmlformats.org/officeDocument/2006/relationships/worksheet" Target="worksheets/sheet2.xml"/><Relationship Id="rId9" Type="http://schemas.openxmlformats.org/officeDocument/2006/relationships/worksheet" Target="worksheets/sheet3.xml"/><Relationship Id="rId10" Type="http://schemas.openxmlformats.org/officeDocument/2006/relationships/worksheet" Target="worksheets/sheet5.xml"/><Relationship Id="rId11" Type="http://schemas.openxmlformats.org/officeDocument/2006/relationships/worksheet" Target="worksheets/sheet6.xml"/><Relationship Id="rId12" Type="http://schemas.openxmlformats.org/officeDocument/2006/relationships/worksheet" Target="worksheets/sheet7.xml"/><Relationship Id="rId13" Type="http://schemas.openxmlformats.org/officeDocument/2006/relationships/worksheet" Target="worksheets/sheet8.xml"/><Relationship Id="rId14" Type="http://schemas.openxmlformats.org/officeDocument/2006/relationships/worksheet" Target="worksheets/sheet9.xml"/><Relationship Id="rId15" Type="http://schemas.openxmlformats.org/officeDocument/2006/relationships/worksheet" Target="worksheets/sheet10.xml"/><Relationship Id="rId16" Type="http://schemas.openxmlformats.org/officeDocument/2006/relationships/worksheet" Target="worksheets/sheet11.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233053160000</v>
      </c>
      <c r="D3" s="26">
        <v>245886656000</v>
      </c>
      <c r="E3" s="26">
        <v>191350206000</v>
      </c>
      <c r="F3" s="27">
        <v>127972650000</v>
      </c>
      <c r="G3" s="20"/>
      <c r="H3" s="20"/>
      <c r="I3" s="20"/>
      <c r="J3" s="20"/>
      <c r="K3" s="20"/>
      <c r="L3" s="20"/>
      <c r="M3" s="20"/>
      <c r="N3" s="20"/>
      <c r="O3" s="20"/>
      <c r="P3" s="20"/>
      <c r="Q3" s="20"/>
      <c r="R3" s="20"/>
      <c r="S3" s="20"/>
      <c r="T3" s="20"/>
      <c r="U3" s="20"/>
      <c r="V3" s="20"/>
    </row>
    <row r="4" spans="1:22" x14ac:dyDescent="0.25">
      <c r="A4" s="20"/>
      <c r="B4" s="28" t="s">
        <v>86</v>
      </c>
      <c r="C4" s="26">
        <v>872388811000</v>
      </c>
      <c r="D4" s="26">
        <v>798221259000</v>
      </c>
      <c r="E4" s="26">
        <v>716379127000</v>
      </c>
      <c r="F4" s="27">
        <v>605576545000</v>
      </c>
      <c r="G4" s="20"/>
      <c r="H4" s="20"/>
      <c r="I4" s="20"/>
      <c r="J4" s="20"/>
      <c r="K4" s="20"/>
      <c r="L4" s="20"/>
      <c r="M4" s="20"/>
      <c r="N4" s="20"/>
      <c r="O4" s="20"/>
      <c r="P4" s="20"/>
      <c r="Q4" s="20"/>
      <c r="R4" s="20"/>
      <c r="S4" s="20"/>
      <c r="T4" s="20"/>
      <c r="U4" s="20"/>
      <c r="V4" s="20"/>
    </row>
    <row r="5" spans="1:22" x14ac:dyDescent="0.25">
      <c r="A5" s="20"/>
      <c r="B5" s="28" t="s">
        <v>87</v>
      </c>
      <c r="C5" s="26">
        <v>122103802000</v>
      </c>
      <c r="D5" s="26">
        <v>129023922000</v>
      </c>
      <c r="E5" s="26">
        <v>118042900000</v>
      </c>
      <c r="F5" s="27">
        <v>98325593000</v>
      </c>
      <c r="G5" s="20"/>
      <c r="H5" s="20"/>
      <c r="I5" s="20"/>
      <c r="J5" s="20"/>
      <c r="K5" s="20"/>
      <c r="L5" s="20"/>
      <c r="M5" s="20"/>
      <c r="N5" s="20"/>
      <c r="O5" s="20"/>
      <c r="P5" s="20"/>
      <c r="Q5" s="20"/>
      <c r="R5" s="20"/>
      <c r="S5" s="20"/>
      <c r="T5" s="20"/>
      <c r="U5" s="20"/>
      <c r="V5" s="20"/>
    </row>
    <row r="6" spans="1:22" x14ac:dyDescent="0.25">
      <c r="A6" s="20"/>
      <c r="B6" s="28" t="s">
        <v>88</v>
      </c>
      <c r="C6" s="26">
        <v>2921520889000</v>
      </c>
      <c r="D6" s="26">
        <v>3010700607000</v>
      </c>
      <c r="E6" s="26">
        <v>2946106647000</v>
      </c>
      <c r="F6" s="27">
        <v>2448064400000</v>
      </c>
      <c r="G6" s="20"/>
      <c r="H6" s="20"/>
      <c r="I6" s="20"/>
      <c r="J6" s="20"/>
      <c r="K6" s="20"/>
      <c r="L6" s="20"/>
      <c r="M6" s="20"/>
      <c r="N6" s="20"/>
      <c r="O6" s="20"/>
      <c r="P6" s="20"/>
      <c r="Q6" s="20"/>
      <c r="R6" s="20"/>
      <c r="S6" s="20"/>
      <c r="T6" s="20"/>
      <c r="U6" s="20"/>
      <c r="V6" s="20"/>
    </row>
    <row r="7" spans="1:22" x14ac:dyDescent="0.25">
      <c r="A7" s="20"/>
      <c r="B7" s="28" t="s">
        <v>89</v>
      </c>
      <c r="C7" s="26">
        <v>692871296000</v>
      </c>
      <c r="D7" s="26">
        <v>949245134000</v>
      </c>
      <c r="E7" s="26">
        <v>529567279000</v>
      </c>
      <c r="F7" s="27">
        <v>378056186000</v>
      </c>
      <c r="G7" s="20"/>
      <c r="H7" s="20"/>
      <c r="I7" s="20"/>
      <c r="J7" s="20"/>
      <c r="K7" s="20"/>
      <c r="L7" s="20"/>
      <c r="M7" s="20"/>
      <c r="N7" s="20"/>
      <c r="O7" s="20"/>
      <c r="P7" s="20"/>
      <c r="Q7" s="20"/>
      <c r="R7" s="20"/>
      <c r="S7" s="20"/>
      <c r="T7" s="20"/>
      <c r="U7" s="20"/>
      <c r="V7" s="20"/>
    </row>
    <row r="8" spans="1:22" x14ac:dyDescent="0.25">
      <c r="A8" s="20"/>
      <c r="B8" s="28" t="s">
        <v>90</v>
      </c>
      <c r="C8" s="26">
        <v>1307664179000</v>
      </c>
      <c r="D8" s="26">
        <v>1178052821000</v>
      </c>
      <c r="E8" s="26">
        <v>1315125809000</v>
      </c>
      <c r="F8" s="27">
        <v>1238447623000</v>
      </c>
      <c r="G8" s="20"/>
      <c r="H8" s="20"/>
      <c r="I8" s="20"/>
      <c r="J8" s="20"/>
      <c r="K8" s="20"/>
      <c r="L8" s="20"/>
      <c r="M8" s="20"/>
      <c r="N8" s="20"/>
      <c r="O8" s="20"/>
      <c r="P8" s="20"/>
      <c r="Q8" s="20"/>
      <c r="R8" s="20"/>
      <c r="S8" s="20"/>
      <c r="T8" s="20"/>
      <c r="U8" s="20"/>
      <c r="V8" s="20"/>
    </row>
    <row r="9" spans="1:22" x14ac:dyDescent="0.25">
      <c r="A9" s="20"/>
      <c r="B9" s="28" t="s">
        <v>91</v>
      </c>
      <c r="C9" s="26">
        <v>2000535475000</v>
      </c>
      <c r="D9" s="26">
        <v>2127297955000</v>
      </c>
      <c r="E9" s="26">
        <v>1844693088000</v>
      </c>
      <c r="F9" s="27">
        <v>1616503809000</v>
      </c>
      <c r="G9" s="20"/>
      <c r="H9" s="20"/>
      <c r="I9" s="20"/>
      <c r="J9" s="20"/>
      <c r="K9" s="20"/>
      <c r="L9" s="20"/>
      <c r="M9" s="20"/>
      <c r="N9" s="20"/>
      <c r="O9" s="20"/>
      <c r="P9" s="20"/>
      <c r="Q9" s="20"/>
      <c r="R9" s="20"/>
      <c r="S9" s="20"/>
      <c r="T9" s="20"/>
      <c r="U9" s="20"/>
      <c r="V9" s="20"/>
    </row>
    <row r="10" spans="1:22" x14ac:dyDescent="0.25">
      <c r="A10" s="20"/>
      <c r="B10" s="28" t="s">
        <v>92</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769311795000</v>
      </c>
      <c r="D12" s="26">
        <v>716975127000</v>
      </c>
      <c r="E12" s="26">
        <v>768116920000</v>
      </c>
      <c r="F12" s="27">
        <v>654171126000</v>
      </c>
      <c r="G12" s="20"/>
      <c r="H12" s="20"/>
      <c r="I12" s="20"/>
      <c r="J12" s="20"/>
      <c r="K12" s="20"/>
      <c r="L12" s="20"/>
      <c r="M12" s="20"/>
      <c r="N12" s="20"/>
      <c r="O12" s="20"/>
      <c r="P12" s="20"/>
      <c r="Q12" s="20"/>
      <c r="R12" s="20"/>
      <c r="S12" s="20"/>
      <c r="T12" s="20"/>
      <c r="U12" s="20"/>
      <c r="V12" s="20"/>
    </row>
    <row r="13" spans="1:22" x14ac:dyDescent="0.25">
      <c r="A13" s="20"/>
      <c r="B13" s="28" t="s">
        <v>95</v>
      </c>
      <c r="C13" s="26">
        <v>920985414000</v>
      </c>
      <c r="D13" s="26">
        <v>883402652000</v>
      </c>
      <c r="E13" s="26">
        <v>1101413559000</v>
      </c>
      <c r="F13" s="27">
        <v>831560591000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0</v>
      </c>
      <c r="D17" s="33">
        <v>0</v>
      </c>
      <c r="E17" s="33">
        <v>0</v>
      </c>
      <c r="F17" s="34">
        <v>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1142000000</v>
      </c>
      <c r="D3" s="26">
        <v>1314000000</v>
      </c>
      <c r="E3" s="26">
        <v>894000000</v>
      </c>
      <c r="F3" s="27">
        <v>762000000</v>
      </c>
      <c r="G3" s="20"/>
      <c r="H3" s="20"/>
      <c r="I3" s="20"/>
      <c r="J3" s="20"/>
      <c r="K3" s="20"/>
      <c r="L3" s="20"/>
      <c r="M3" s="20"/>
      <c r="N3" s="20"/>
      <c r="O3" s="20"/>
      <c r="P3" s="20"/>
      <c r="Q3" s="20"/>
      <c r="R3" s="20"/>
      <c r="S3" s="20"/>
      <c r="T3" s="20"/>
      <c r="U3" s="20"/>
      <c r="V3" s="20"/>
    </row>
    <row r="4" spans="1:22" x14ac:dyDescent="0.25">
      <c r="A4" s="20"/>
      <c r="B4" s="28" t="s">
        <v>86</v>
      </c>
      <c r="C4" s="26">
        <v>3575000000</v>
      </c>
      <c r="D4" s="26">
        <v>3372000000</v>
      </c>
      <c r="E4" s="26">
        <v>3167000000</v>
      </c>
      <c r="F4" s="27">
        <v>2857000000</v>
      </c>
      <c r="G4" s="20"/>
      <c r="H4" s="20"/>
      <c r="I4" s="20"/>
      <c r="J4" s="20"/>
      <c r="K4" s="20"/>
      <c r="L4" s="20"/>
      <c r="M4" s="20"/>
      <c r="N4" s="20"/>
      <c r="O4" s="20"/>
      <c r="P4" s="20"/>
      <c r="Q4" s="20"/>
      <c r="R4" s="20"/>
      <c r="S4" s="20"/>
      <c r="T4" s="20"/>
      <c r="U4" s="20"/>
      <c r="V4" s="20"/>
    </row>
    <row r="5" spans="1:22" x14ac:dyDescent="0.25">
      <c r="A5" s="20"/>
      <c r="B5" s="28" t="s">
        <v>87</v>
      </c>
      <c r="C5" s="26">
        <v>20202000000</v>
      </c>
      <c r="D5" s="26">
        <v>20072000000</v>
      </c>
      <c r="E5" s="26">
        <v>20182000000</v>
      </c>
      <c r="F5" s="27">
        <v>20184000000</v>
      </c>
      <c r="G5" s="20"/>
      <c r="H5" s="20"/>
      <c r="I5" s="20"/>
      <c r="J5" s="20"/>
      <c r="K5" s="20"/>
      <c r="L5" s="20"/>
      <c r="M5" s="20"/>
      <c r="N5" s="20"/>
      <c r="O5" s="20"/>
      <c r="P5" s="20"/>
      <c r="Q5" s="20"/>
      <c r="R5" s="20"/>
      <c r="S5" s="20"/>
      <c r="T5" s="20"/>
      <c r="U5" s="20"/>
      <c r="V5" s="20"/>
    </row>
    <row r="6" spans="1:22" x14ac:dyDescent="0.25">
      <c r="A6" s="20"/>
      <c r="B6" s="28" t="s">
        <v>88</v>
      </c>
      <c r="C6" s="26">
        <v>52130000000</v>
      </c>
      <c r="D6" s="26">
        <v>51837000000</v>
      </c>
      <c r="E6" s="26">
        <v>50598000000</v>
      </c>
      <c r="F6" s="27">
        <v>49779000000</v>
      </c>
      <c r="G6" s="20"/>
      <c r="H6" s="20"/>
      <c r="I6" s="20"/>
      <c r="J6" s="20"/>
      <c r="K6" s="20"/>
      <c r="L6" s="20"/>
      <c r="M6" s="20"/>
      <c r="N6" s="20"/>
      <c r="O6" s="20"/>
      <c r="P6" s="20"/>
      <c r="Q6" s="20"/>
      <c r="R6" s="20"/>
      <c r="S6" s="20"/>
      <c r="T6" s="20"/>
      <c r="U6" s="20"/>
      <c r="V6" s="20"/>
    </row>
    <row r="7" spans="1:22" x14ac:dyDescent="0.25">
      <c r="A7" s="20"/>
      <c r="B7" s="28" t="s">
        <v>89</v>
      </c>
      <c r="C7" s="26">
        <v>8916000000</v>
      </c>
      <c r="D7" s="26">
        <v>8076000000</v>
      </c>
      <c r="E7" s="26">
        <v>6485000000</v>
      </c>
      <c r="F7" s="27">
        <v>7694000000</v>
      </c>
      <c r="G7" s="20"/>
      <c r="H7" s="20"/>
      <c r="I7" s="20"/>
      <c r="J7" s="20"/>
      <c r="K7" s="20"/>
      <c r="L7" s="20"/>
      <c r="M7" s="20"/>
      <c r="N7" s="20"/>
      <c r="O7" s="20"/>
      <c r="P7" s="20"/>
      <c r="Q7" s="20"/>
      <c r="R7" s="20"/>
      <c r="S7" s="20"/>
      <c r="T7" s="20"/>
      <c r="U7" s="20"/>
      <c r="V7" s="20"/>
    </row>
    <row r="8" spans="1:22" x14ac:dyDescent="0.25">
      <c r="A8" s="20"/>
      <c r="B8" s="28" t="s">
        <v>90</v>
      </c>
      <c r="C8" s="26">
        <v>17538000000</v>
      </c>
      <c r="D8" s="26">
        <v>18636000000</v>
      </c>
      <c r="E8" s="26">
        <v>19141000000</v>
      </c>
      <c r="F8" s="27">
        <v>18255000000</v>
      </c>
      <c r="G8" s="20"/>
      <c r="H8" s="20"/>
      <c r="I8" s="20"/>
      <c r="J8" s="20"/>
      <c r="K8" s="20"/>
      <c r="L8" s="20"/>
      <c r="M8" s="20"/>
      <c r="N8" s="20"/>
      <c r="O8" s="20"/>
      <c r="P8" s="20"/>
      <c r="Q8" s="20"/>
      <c r="R8" s="20"/>
      <c r="S8" s="20"/>
      <c r="T8" s="20"/>
      <c r="U8" s="20"/>
      <c r="V8" s="20"/>
    </row>
    <row r="9" spans="1:22" x14ac:dyDescent="0.25">
      <c r="A9" s="20"/>
      <c r="B9" s="28" t="s">
        <v>91</v>
      </c>
      <c r="C9" s="26">
        <v>26454000000</v>
      </c>
      <c r="D9" s="26">
        <v>26712000000</v>
      </c>
      <c r="E9" s="26">
        <v>25626000000</v>
      </c>
      <c r="F9" s="27">
        <v>25949000000</v>
      </c>
      <c r="G9" s="20"/>
      <c r="H9" s="20"/>
      <c r="I9" s="20"/>
      <c r="J9" s="20"/>
      <c r="K9" s="20"/>
      <c r="L9" s="20"/>
      <c r="M9" s="20"/>
      <c r="N9" s="20"/>
      <c r="O9" s="20"/>
      <c r="P9" s="20"/>
      <c r="Q9" s="20"/>
      <c r="R9" s="20"/>
      <c r="S9" s="20"/>
      <c r="T9" s="20"/>
      <c r="U9" s="20"/>
      <c r="V9" s="20"/>
    </row>
    <row r="10" spans="1:22" x14ac:dyDescent="0.25">
      <c r="A10" s="20"/>
      <c r="B10" s="28" t="s">
        <v>92</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4559000000</v>
      </c>
      <c r="D12" s="26">
        <v>3539000000</v>
      </c>
      <c r="E12" s="26">
        <v>3199000000</v>
      </c>
      <c r="F12" s="27">
        <v>2061000000</v>
      </c>
      <c r="G12" s="20"/>
      <c r="H12" s="20"/>
      <c r="I12" s="20"/>
      <c r="J12" s="20"/>
      <c r="K12" s="20"/>
      <c r="L12" s="20"/>
      <c r="M12" s="20"/>
      <c r="N12" s="20"/>
      <c r="O12" s="20"/>
      <c r="P12" s="20"/>
      <c r="Q12" s="20"/>
      <c r="R12" s="20"/>
      <c r="S12" s="20"/>
      <c r="T12" s="20"/>
      <c r="U12" s="20"/>
      <c r="V12" s="20"/>
    </row>
    <row r="13" spans="1:22" x14ac:dyDescent="0.25">
      <c r="A13" s="20"/>
      <c r="B13" s="28" t="s">
        <v>95</v>
      </c>
      <c r="C13" s="26">
        <v>25676000000</v>
      </c>
      <c r="D13" s="26">
        <v>25125000000</v>
      </c>
      <c r="E13" s="26">
        <v>24972000000</v>
      </c>
      <c r="F13" s="27">
        <v>23830000000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1329000000</v>
      </c>
      <c r="D17" s="33">
        <v>2837000000</v>
      </c>
      <c r="E17" s="33">
        <v>2874000000</v>
      </c>
      <c r="F17" s="34">
        <v>2456000000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4424000000</v>
      </c>
      <c r="D3" s="26">
        <v>4233000000</v>
      </c>
      <c r="E3" s="26">
        <v>3414000000</v>
      </c>
      <c r="F3" s="27">
        <v>3266000000</v>
      </c>
      <c r="G3" s="20"/>
      <c r="H3" s="20"/>
      <c r="I3" s="20"/>
      <c r="J3" s="20"/>
      <c r="K3" s="20"/>
      <c r="L3" s="20"/>
      <c r="M3" s="20"/>
      <c r="N3" s="20"/>
      <c r="O3" s="20"/>
      <c r="P3" s="20"/>
      <c r="Q3" s="20"/>
      <c r="R3" s="20"/>
      <c r="S3" s="20"/>
      <c r="T3" s="20"/>
      <c r="U3" s="20"/>
      <c r="V3" s="20"/>
    </row>
    <row r="4" spans="1:22" x14ac:dyDescent="0.25">
      <c r="A4" s="20"/>
      <c r="B4" s="28" t="s">
        <v>86</v>
      </c>
      <c r="C4" s="26">
        <v>9236000000</v>
      </c>
      <c r="D4" s="26">
        <v>9841000000</v>
      </c>
      <c r="E4" s="26">
        <v>9920000000</v>
      </c>
      <c r="F4" s="27">
        <v>10777000000</v>
      </c>
      <c r="G4" s="20"/>
      <c r="H4" s="20"/>
      <c r="I4" s="20"/>
      <c r="J4" s="20"/>
      <c r="K4" s="20"/>
      <c r="L4" s="20"/>
      <c r="M4" s="20"/>
      <c r="N4" s="20"/>
      <c r="O4" s="20"/>
      <c r="P4" s="20"/>
      <c r="Q4" s="20"/>
      <c r="R4" s="20"/>
      <c r="S4" s="20"/>
      <c r="T4" s="20"/>
      <c r="U4" s="20"/>
      <c r="V4" s="20"/>
    </row>
    <row r="5" spans="1:22" x14ac:dyDescent="0.25">
      <c r="A5" s="20"/>
      <c r="B5" s="28" t="s">
        <v>87</v>
      </c>
      <c r="C5" s="26">
        <v>18358000000</v>
      </c>
      <c r="D5" s="26">
        <v>18782000000</v>
      </c>
      <c r="E5" s="26">
        <v>19363000000</v>
      </c>
      <c r="F5" s="27">
        <v>17506000000</v>
      </c>
      <c r="G5" s="20"/>
      <c r="H5" s="20"/>
      <c r="I5" s="20"/>
      <c r="J5" s="20"/>
      <c r="K5" s="20"/>
      <c r="L5" s="20"/>
      <c r="M5" s="20"/>
      <c r="N5" s="20"/>
      <c r="O5" s="20"/>
      <c r="P5" s="20"/>
      <c r="Q5" s="20"/>
      <c r="R5" s="20"/>
      <c r="S5" s="20"/>
      <c r="T5" s="20"/>
      <c r="U5" s="20"/>
      <c r="V5" s="20"/>
    </row>
    <row r="6" spans="1:22" x14ac:dyDescent="0.25">
      <c r="A6" s="20"/>
      <c r="B6" s="28" t="s">
        <v>88</v>
      </c>
      <c r="C6" s="26">
        <v>97703000000</v>
      </c>
      <c r="D6" s="26">
        <v>92763000000</v>
      </c>
      <c r="E6" s="26">
        <v>94354000000</v>
      </c>
      <c r="F6" s="27">
        <v>87296000000</v>
      </c>
      <c r="G6" s="20"/>
      <c r="H6" s="20"/>
      <c r="I6" s="20"/>
      <c r="J6" s="20"/>
      <c r="K6" s="20"/>
      <c r="L6" s="20"/>
      <c r="M6" s="20"/>
      <c r="N6" s="20"/>
      <c r="O6" s="20"/>
      <c r="P6" s="20"/>
      <c r="Q6" s="20"/>
      <c r="R6" s="20"/>
      <c r="S6" s="20"/>
      <c r="T6" s="20"/>
      <c r="U6" s="20"/>
      <c r="V6" s="20"/>
    </row>
    <row r="7" spans="1:22" x14ac:dyDescent="0.25">
      <c r="A7" s="20"/>
      <c r="B7" s="28" t="s">
        <v>89</v>
      </c>
      <c r="C7" s="26">
        <v>23571000000</v>
      </c>
      <c r="D7" s="26">
        <v>19724000000</v>
      </c>
      <c r="E7" s="26">
        <v>19950000000</v>
      </c>
      <c r="F7" s="27">
        <v>14601000000</v>
      </c>
      <c r="G7" s="20"/>
      <c r="H7" s="20"/>
      <c r="I7" s="20"/>
      <c r="J7" s="20"/>
      <c r="K7" s="20"/>
      <c r="L7" s="20"/>
      <c r="M7" s="20"/>
      <c r="N7" s="20"/>
      <c r="O7" s="20"/>
      <c r="P7" s="20"/>
      <c r="Q7" s="20"/>
      <c r="R7" s="20"/>
      <c r="S7" s="20"/>
      <c r="T7" s="20"/>
      <c r="U7" s="20"/>
      <c r="V7" s="20"/>
    </row>
    <row r="8" spans="1:22" x14ac:dyDescent="0.25">
      <c r="A8" s="20"/>
      <c r="B8" s="28" t="s">
        <v>90</v>
      </c>
      <c r="C8" s="26">
        <v>46652000000</v>
      </c>
      <c r="D8" s="26">
        <v>47213000000</v>
      </c>
      <c r="E8" s="26">
        <v>49544000000</v>
      </c>
      <c r="F8" s="27">
        <v>51411000000</v>
      </c>
      <c r="G8" s="20"/>
      <c r="H8" s="20"/>
      <c r="I8" s="20"/>
      <c r="J8" s="20"/>
      <c r="K8" s="20"/>
      <c r="L8" s="20"/>
      <c r="M8" s="20"/>
      <c r="N8" s="20"/>
      <c r="O8" s="20"/>
      <c r="P8" s="20"/>
      <c r="Q8" s="20"/>
      <c r="R8" s="20"/>
      <c r="S8" s="20"/>
      <c r="T8" s="20"/>
      <c r="U8" s="20"/>
      <c r="V8" s="20"/>
    </row>
    <row r="9" spans="1:22" x14ac:dyDescent="0.25">
      <c r="A9" s="20"/>
      <c r="B9" s="28" t="s">
        <v>91</v>
      </c>
      <c r="C9" s="26">
        <v>70223000000</v>
      </c>
      <c r="D9" s="26">
        <v>66937000000</v>
      </c>
      <c r="E9" s="26">
        <v>69494000000</v>
      </c>
      <c r="F9" s="27">
        <v>66012000000</v>
      </c>
      <c r="G9" s="20"/>
      <c r="H9" s="20"/>
      <c r="I9" s="20"/>
      <c r="J9" s="20"/>
      <c r="K9" s="20"/>
      <c r="L9" s="20"/>
      <c r="M9" s="20"/>
      <c r="N9" s="20"/>
      <c r="O9" s="20"/>
      <c r="P9" s="20"/>
      <c r="Q9" s="20"/>
      <c r="R9" s="20"/>
      <c r="S9" s="20"/>
      <c r="T9" s="20"/>
      <c r="U9" s="20"/>
      <c r="V9" s="20"/>
    </row>
    <row r="10" spans="1:22" x14ac:dyDescent="0.25">
      <c r="A10" s="20"/>
      <c r="B10" s="28" t="s">
        <v>92</v>
      </c>
      <c r="C10" s="26">
        <v>54535000000</v>
      </c>
      <c r="D10" s="26">
        <v>52601000000</v>
      </c>
      <c r="E10" s="26">
        <v>51641000000</v>
      </c>
      <c r="F10" s="27">
        <v>52016000000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73782000000</v>
      </c>
      <c r="D12" s="26">
        <v>71019000000</v>
      </c>
      <c r="E12" s="26">
        <v>69094000000</v>
      </c>
      <c r="F12" s="27">
        <v>66555000000</v>
      </c>
      <c r="G12" s="20"/>
      <c r="H12" s="20"/>
      <c r="I12" s="20"/>
      <c r="J12" s="20"/>
      <c r="K12" s="20"/>
      <c r="L12" s="20"/>
      <c r="M12" s="20"/>
      <c r="N12" s="20"/>
      <c r="O12" s="20"/>
      <c r="P12" s="20"/>
      <c r="Q12" s="20"/>
      <c r="R12" s="20"/>
      <c r="S12" s="20"/>
      <c r="T12" s="20"/>
      <c r="U12" s="20"/>
      <c r="V12" s="20"/>
    </row>
    <row r="13" spans="1:22" x14ac:dyDescent="0.25">
      <c r="A13" s="20"/>
      <c r="B13" s="28" t="s">
        <v>95</v>
      </c>
      <c r="C13" s="26">
        <v>27480000000</v>
      </c>
      <c r="D13" s="26">
        <v>25826000000</v>
      </c>
      <c r="E13" s="26">
        <v>24860000000</v>
      </c>
      <c r="F13" s="27">
        <v>21284000000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11599000000</v>
      </c>
      <c r="D17" s="33">
        <v>11018000000</v>
      </c>
      <c r="E17" s="33">
        <v>12625000000</v>
      </c>
      <c r="F17" s="34">
        <v>9844000000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zoomScale="214" zoomScaleNormal="100">
      <selection activeCell="C3" sqref="C3"/>
    </sheetView>
  </sheetViews>
  <sheetFormatPr defaultRowHeight="15" outlineLevelRow="0" outlineLevelCol="0" x14ac:dyDescent="0.2" defaultColWidth="8.83203125"/>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ht="10.5" customHeight="1" spans="1:22" x14ac:dyDescent="0.25">
      <c r="A1" s="20"/>
      <c r="B1" s="20"/>
      <c r="C1" s="20"/>
      <c r="D1" s="20"/>
      <c r="E1" s="20"/>
      <c r="F1" s="20"/>
      <c r="G1" s="20"/>
      <c r="H1" s="20"/>
      <c r="I1" s="20"/>
      <c r="J1" s="20"/>
      <c r="K1" s="20"/>
      <c r="L1" s="20"/>
      <c r="M1" s="20"/>
      <c r="N1" s="20"/>
      <c r="O1" s="20"/>
      <c r="P1" s="20"/>
      <c r="Q1" s="20"/>
      <c r="R1" s="20"/>
      <c r="S1" s="20"/>
      <c r="T1" s="20"/>
      <c r="U1" s="20"/>
      <c r="V1" s="20"/>
    </row>
    <row r="2" ht="16" customHeight="1" spans="1:22" x14ac:dyDescent="0.25">
      <c r="A2" s="20"/>
      <c r="B2" s="21" t="s">
        <v>79</v>
      </c>
      <c r="C2" s="22" t="s">
        <v>80</v>
      </c>
      <c r="D2" s="22" t="s">
        <v>81</v>
      </c>
      <c r="E2" s="22" t="s">
        <v>82</v>
      </c>
      <c r="F2" s="22" t="s">
        <v>83</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ht="19" customHeight="1" spans="1:22" x14ac:dyDescent="0.25">
      <c r="A3" s="20"/>
      <c r="B3" s="25" t="s">
        <v>85</v>
      </c>
      <c r="C3" s="26"/>
      <c r="D3" s="26"/>
      <c r="E3" s="26"/>
      <c r="F3" s="27"/>
      <c r="G3" s="20"/>
      <c r="H3" s="20"/>
      <c r="I3" s="20"/>
      <c r="J3" s="20"/>
      <c r="K3" s="20"/>
      <c r="L3" s="20"/>
      <c r="M3" s="20"/>
      <c r="N3" s="20"/>
      <c r="O3" s="20"/>
      <c r="P3" s="20"/>
      <c r="Q3" s="20"/>
      <c r="R3" s="20"/>
      <c r="S3" s="20"/>
      <c r="T3" s="20"/>
      <c r="U3" s="20"/>
      <c r="V3" s="20"/>
    </row>
    <row r="4" ht="19" customHeight="1" spans="1:22" x14ac:dyDescent="0.25">
      <c r="A4" s="20"/>
      <c r="B4" s="28" t="s">
        <v>86</v>
      </c>
      <c r="C4" s="26"/>
      <c r="D4" s="26"/>
      <c r="E4" s="26"/>
      <c r="F4" s="27"/>
      <c r="G4" s="20"/>
      <c r="H4" s="20"/>
      <c r="I4" s="20"/>
      <c r="J4" s="20"/>
      <c r="K4" s="20"/>
      <c r="L4" s="20"/>
      <c r="M4" s="20"/>
      <c r="N4" s="20"/>
      <c r="O4" s="20"/>
      <c r="P4" s="20"/>
      <c r="Q4" s="20"/>
      <c r="R4" s="20"/>
      <c r="S4" s="20"/>
      <c r="T4" s="20"/>
      <c r="U4" s="20"/>
      <c r="V4" s="20"/>
    </row>
    <row r="5" ht="19" customHeight="1" spans="1:22" x14ac:dyDescent="0.25">
      <c r="A5" s="20"/>
      <c r="B5" s="28" t="s">
        <v>87</v>
      </c>
      <c r="C5" s="26"/>
      <c r="D5" s="26"/>
      <c r="E5" s="26"/>
      <c r="F5" s="27"/>
      <c r="G5" s="20"/>
      <c r="H5" s="20"/>
      <c r="I5" s="20"/>
      <c r="J5" s="20"/>
      <c r="K5" s="20"/>
      <c r="L5" s="20"/>
      <c r="M5" s="20"/>
      <c r="N5" s="20"/>
      <c r="O5" s="20"/>
      <c r="P5" s="20"/>
      <c r="Q5" s="20"/>
      <c r="R5" s="20"/>
      <c r="S5" s="20"/>
      <c r="T5" s="20"/>
      <c r="U5" s="20"/>
      <c r="V5" s="20"/>
    </row>
    <row r="6" ht="19" customHeight="1" spans="1:22" x14ac:dyDescent="0.25">
      <c r="A6" s="20"/>
      <c r="B6" s="28" t="s">
        <v>88</v>
      </c>
      <c r="C6" s="26"/>
      <c r="D6" s="26"/>
      <c r="E6" s="26"/>
      <c r="F6" s="27"/>
      <c r="G6" s="20"/>
      <c r="H6" s="20"/>
      <c r="I6" s="20"/>
      <c r="J6" s="20"/>
      <c r="K6" s="20"/>
      <c r="L6" s="20"/>
      <c r="M6" s="20"/>
      <c r="N6" s="20"/>
      <c r="O6" s="20"/>
      <c r="P6" s="20"/>
      <c r="Q6" s="20"/>
      <c r="R6" s="20"/>
      <c r="S6" s="20"/>
      <c r="T6" s="20"/>
      <c r="U6" s="20"/>
      <c r="V6" s="20"/>
    </row>
    <row r="7" ht="19" customHeight="1" spans="1:22" x14ac:dyDescent="0.25">
      <c r="A7" s="20"/>
      <c r="B7" s="28" t="s">
        <v>89</v>
      </c>
      <c r="C7" s="26"/>
      <c r="D7" s="26"/>
      <c r="E7" s="26"/>
      <c r="F7" s="27"/>
      <c r="G7" s="20"/>
      <c r="H7" s="20"/>
      <c r="I7" s="20"/>
      <c r="J7" s="20"/>
      <c r="K7" s="20"/>
      <c r="L7" s="20"/>
      <c r="M7" s="20"/>
      <c r="N7" s="20"/>
      <c r="O7" s="20"/>
      <c r="P7" s="20"/>
      <c r="Q7" s="20"/>
      <c r="R7" s="20"/>
      <c r="S7" s="20"/>
      <c r="T7" s="20"/>
      <c r="U7" s="20"/>
      <c r="V7" s="20"/>
    </row>
    <row r="8" ht="19" customHeight="1" spans="1:22" x14ac:dyDescent="0.25">
      <c r="A8" s="20"/>
      <c r="B8" s="28" t="s">
        <v>90</v>
      </c>
      <c r="C8" s="26"/>
      <c r="D8" s="26"/>
      <c r="E8" s="26"/>
      <c r="F8" s="27"/>
      <c r="G8" s="20"/>
      <c r="H8" s="20"/>
      <c r="I8" s="20"/>
      <c r="J8" s="20"/>
      <c r="K8" s="20"/>
      <c r="L8" s="20"/>
      <c r="M8" s="20"/>
      <c r="N8" s="20"/>
      <c r="O8" s="20"/>
      <c r="P8" s="20"/>
      <c r="Q8" s="20"/>
      <c r="R8" s="20"/>
      <c r="S8" s="20"/>
      <c r="T8" s="20"/>
      <c r="U8" s="20"/>
      <c r="V8" s="20"/>
    </row>
    <row r="9" ht="19" customHeight="1" spans="1:22" x14ac:dyDescent="0.25">
      <c r="A9" s="20"/>
      <c r="B9" s="28" t="s">
        <v>91</v>
      </c>
      <c r="C9" s="26"/>
      <c r="D9" s="26"/>
      <c r="E9" s="26"/>
      <c r="F9" s="27"/>
      <c r="G9" s="20"/>
      <c r="H9" s="20"/>
      <c r="I9" s="20"/>
      <c r="J9" s="20"/>
      <c r="K9" s="20"/>
      <c r="L9" s="20"/>
      <c r="M9" s="20"/>
      <c r="N9" s="20"/>
      <c r="O9" s="20"/>
      <c r="P9" s="20"/>
      <c r="Q9" s="20"/>
      <c r="R9" s="20"/>
      <c r="S9" s="20"/>
      <c r="T9" s="20"/>
      <c r="U9" s="20"/>
      <c r="V9" s="20"/>
    </row>
    <row r="10" ht="19" customHeight="1" spans="1:22" x14ac:dyDescent="0.25">
      <c r="A10" s="20"/>
      <c r="B10" s="28" t="s">
        <v>92</v>
      </c>
      <c r="C10" s="26"/>
      <c r="D10" s="26"/>
      <c r="E10" s="26"/>
      <c r="F10" s="27"/>
      <c r="G10" s="20"/>
      <c r="H10" s="20"/>
      <c r="I10" s="20"/>
      <c r="J10" s="20"/>
      <c r="K10" s="20"/>
      <c r="L10" s="20"/>
      <c r="M10" s="20"/>
      <c r="N10" s="20"/>
      <c r="O10" s="20"/>
      <c r="P10" s="20"/>
      <c r="Q10" s="20"/>
      <c r="R10" s="20"/>
      <c r="S10" s="20"/>
      <c r="T10" s="20"/>
      <c r="U10" s="20"/>
      <c r="V10" s="20"/>
    </row>
    <row r="11" ht="19" customHeight="1" spans="1:22" x14ac:dyDescent="0.25">
      <c r="A11" s="20"/>
      <c r="B11" s="28" t="s">
        <v>93</v>
      </c>
      <c r="C11" s="26"/>
      <c r="D11" s="26"/>
      <c r="E11" s="26"/>
      <c r="F11" s="27"/>
      <c r="G11" s="20"/>
      <c r="H11" s="20"/>
      <c r="I11" s="20"/>
      <c r="J11" s="20"/>
      <c r="K11" s="20"/>
      <c r="L11" s="20"/>
      <c r="M11" s="20"/>
      <c r="N11" s="20"/>
      <c r="O11" s="20"/>
      <c r="P11" s="20"/>
      <c r="Q11" s="20"/>
      <c r="R11" s="20"/>
      <c r="S11" s="20"/>
      <c r="T11" s="20"/>
      <c r="U11" s="20"/>
      <c r="V11" s="20"/>
    </row>
    <row r="12" ht="19" customHeight="1" spans="1:22" x14ac:dyDescent="0.25">
      <c r="A12" s="20"/>
      <c r="B12" s="28" t="s">
        <v>94</v>
      </c>
      <c r="C12" s="26"/>
      <c r="D12" s="26"/>
      <c r="E12" s="26"/>
      <c r="F12" s="27"/>
      <c r="G12" s="20"/>
      <c r="H12" s="20"/>
      <c r="I12" s="20"/>
      <c r="J12" s="20"/>
      <c r="K12" s="20"/>
      <c r="L12" s="20"/>
      <c r="M12" s="20"/>
      <c r="N12" s="20"/>
      <c r="O12" s="20"/>
      <c r="P12" s="20"/>
      <c r="Q12" s="20"/>
      <c r="R12" s="20"/>
      <c r="S12" s="20"/>
      <c r="T12" s="20"/>
      <c r="U12" s="20"/>
      <c r="V12" s="20"/>
    </row>
    <row r="13" ht="19" customHeight="1" spans="1:22" x14ac:dyDescent="0.25">
      <c r="A13" s="20"/>
      <c r="B13" s="28" t="s">
        <v>95</v>
      </c>
      <c r="C13" s="26"/>
      <c r="D13" s="26"/>
      <c r="E13" s="26"/>
      <c r="F13" s="27"/>
      <c r="G13" s="20"/>
      <c r="H13" s="20"/>
      <c r="I13" s="20"/>
      <c r="J13" s="20"/>
      <c r="K13" s="20"/>
      <c r="L13" s="20"/>
      <c r="M13" s="20"/>
      <c r="N13" s="20"/>
      <c r="O13" s="20"/>
      <c r="P13" s="20"/>
      <c r="Q13" s="20"/>
      <c r="R13" s="20"/>
      <c r="S13" s="20"/>
      <c r="T13" s="20"/>
      <c r="U13" s="20"/>
      <c r="V13" s="20"/>
    </row>
    <row r="14" ht="19" customHeight="1"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ht="19" customHeight="1" spans="1:22" x14ac:dyDescent="0.25">
      <c r="A15" s="20"/>
      <c r="B15" s="25" t="s">
        <v>97</v>
      </c>
      <c r="C15" s="26"/>
      <c r="D15" s="26"/>
      <c r="E15" s="26"/>
      <c r="F15" s="27"/>
      <c r="G15" s="20"/>
      <c r="H15" s="20"/>
      <c r="I15" s="20"/>
      <c r="J15" s="20"/>
      <c r="K15" s="20"/>
      <c r="L15" s="20"/>
      <c r="M15" s="20"/>
      <c r="N15" s="20"/>
      <c r="O15" s="20"/>
      <c r="P15" s="20"/>
      <c r="Q15" s="20"/>
      <c r="R15" s="20"/>
      <c r="S15" s="20"/>
      <c r="T15" s="20"/>
      <c r="U15" s="20"/>
      <c r="V15" s="20"/>
    </row>
    <row r="16" ht="19" customHeight="1"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ht="20" customHeight="1" spans="1:22" x14ac:dyDescent="0.25">
      <c r="A17" s="20"/>
      <c r="B17" s="32" t="s">
        <v>99</v>
      </c>
      <c r="C17" s="33"/>
      <c r="D17" s="33"/>
      <c r="E17" s="33"/>
      <c r="F17" s="34"/>
      <c r="G17" s="20"/>
      <c r="H17" s="20"/>
      <c r="I17" s="20"/>
      <c r="J17" s="20"/>
      <c r="K17" s="20"/>
      <c r="L17" s="20"/>
      <c r="M17" s="20"/>
      <c r="N17" s="20"/>
      <c r="O17" s="20"/>
      <c r="P17" s="20"/>
      <c r="Q17" s="20"/>
      <c r="R17" s="20"/>
      <c r="S17" s="20"/>
      <c r="T17" s="20"/>
      <c r="U17" s="20"/>
      <c r="V17" s="20"/>
    </row>
    <row r="18" ht="16" customHeight="1" spans="1:22" x14ac:dyDescent="0.25">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 t="shared" ref="G23:G30" si="0">(COUNTIF(C23:F23,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 t="shared" ref="E24:F24" si="1">E17/(E4)</f>
        <v>#DIV/0!</v>
      </c>
      <c r="F24" s="50" t="e">
        <f t="shared" si="1"/>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 t="shared" si="0"/>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 t="shared" si="0"/>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ht="16" customHeight="1"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row r="33" spans="1:22" x14ac:dyDescent="0.25">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5">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5">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5">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5">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5">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5">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5">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5">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5">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5">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5">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5">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5">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5">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5">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5">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5">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5">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5">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5">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5">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5">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5">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5">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5">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5">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0" priority="17" operator="lessThan">
      <formula>0</formula>
    </cfRule>
    <cfRule type="cellIs" dxfId="1" priority="18" operator="between">
      <formula>0</formula>
      <formula>0.135</formula>
    </cfRule>
    <cfRule type="cellIs" dxfId="2" priority="19" operator="greaterThan">
      <formula>0.17</formula>
    </cfRule>
  </conditionalFormatting>
  <conditionalFormatting sqref="C21:E23 F23 C28:F28 C32">
    <cfRule type="containsText" dxfId="3" priority="32">
      <formula>NOT(ISERROR(SEARCH("Fail",C21)))</formula>
    </cfRule>
    <cfRule type="containsText" dxfId="4" priority="33">
      <formula>NOT(ISERROR(SEARCH("Pass",C21)))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5" priority="1" operator="greaterThan">
      <formula>0.5</formula>
    </cfRule>
    <cfRule type="cellIs" dxfId="6" priority="2" operator="between">
      <formula>0.2</formula>
      <formula>0.5</formula>
    </cfRule>
    <cfRule type="cellIs" dxfId="7" priority="3" operator="lessThan">
      <formula>0.2</formula>
    </cfRule>
  </conditionalFormatting>
  <conditionalFormatting sqref="C25:F25">
    <cfRule type="cellIs" dxfId="8" priority="27" operator="greaterThan">
      <formula>0.17</formula>
    </cfRule>
    <cfRule type="cellIs" dxfId="9" priority="28" operator="between">
      <formula>0.1</formula>
      <formula>0.17</formula>
    </cfRule>
    <cfRule type="cellIs" dxfId="10" priority="29" operator="lessThan">
      <formula>0.1</formula>
    </cfRule>
  </conditionalFormatting>
  <conditionalFormatting sqref="C26:F26">
    <cfRule type="cellIs" dxfId="11" priority="25" operator="lessThan">
      <formula>0.5</formula>
    </cfRule>
    <cfRule type="cellIs" dxfId="12" priority="26" operator="greaterThan">
      <formula>0.5</formula>
    </cfRule>
  </conditionalFormatting>
  <conditionalFormatting sqref="C27:F27">
    <cfRule type="cellIs" dxfId="13" priority="20" operator="greaterThan">
      <formula>1</formula>
    </cfRule>
    <cfRule type="cellIs" dxfId="14" priority="23" operator="between">
      <formula>0.8</formula>
      <formula>1</formula>
    </cfRule>
    <cfRule type="cellIs" dxfId="15" priority="24" operator="lessThan">
      <formula>0.8</formula>
    </cfRule>
  </conditionalFormatting>
  <conditionalFormatting sqref="C30:F31">
    <cfRule type="containsText" dxfId="16" priority="30">
      <formula>NOT(ISERROR(SEARCH("Fail",C30)))</formula>
    </cfRule>
    <cfRule type="containsText" dxfId="17" priority="31">
      <formula>NOT(ISERROR(SEARCH("Pass",C30)))</formula>
    </cfRule>
  </conditionalFormatting>
  <conditionalFormatting sqref="C31:F31">
    <cfRule type="cellIs" dxfId="18" priority="21" operator="lessThan">
      <formula>0.23</formula>
    </cfRule>
    <cfRule type="cellIs" dxfId="19" priority="22" operator="greaterThan">
      <formula>0.23</formula>
    </cfRule>
  </conditionalFormatting>
  <pageMargins left="0.7" right="0.7" top="0.75" bottom="0.75" header="0.3" footer="0.3"/>
  <pageSetup orientation="portrait" horizontalDpi="0" verticalDpi="0" scale="100" fitToWidth="1" fitToHeight="1" firstPageNumber="1" useFirstPageNumber="1" copies="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zoomScale="265" zoomScaleNormal="100">
      <selection activeCell="C4" sqref="C4"/>
    </sheetView>
  </sheetViews>
  <sheetFormatPr defaultRowHeight="15" outlineLevelRow="0" outlineLevelCol="0" x14ac:dyDescent="0.2"/>
  <cols>
    <col min="1" max="1" width="15" style="1" customWidth="1"/>
    <col min="2" max="2" width="20" style="2" customWidth="1"/>
  </cols>
  <sheetData>
    <row r="1" spans="1:2" s="3" customFormat="1" x14ac:dyDescent="0.25">
      <c r="A1" s="4" t="s">
        <v>0</v>
      </c>
      <c r="B1" s="5" t="s">
        <v>1</v>
      </c>
    </row>
    <row r="2" spans="1:2" s="3" customFormat="1" x14ac:dyDescent="0.25">
      <c r="A2" s="1" t="s">
        <v>2</v>
      </c>
      <c r="B2" s="6">
        <f>'AKO-A Results'!I2</f>
      </c>
    </row>
    <row r="3" spans="1:2" x14ac:dyDescent="0.25">
      <c r="A3" s="7" t="s">
        <v>3</v>
      </c>
      <c r="B3" s="6">
        <f>'AKO-B Results'!I2</f>
      </c>
    </row>
    <row r="4" spans="1:2" x14ac:dyDescent="0.25">
      <c r="A4" s="7" t="s">
        <v>4</v>
      </c>
      <c r="B4" s="6">
        <f>'BRFH Results'!I2</f>
      </c>
    </row>
    <row r="5" spans="1:2" x14ac:dyDescent="0.25">
      <c r="A5" s="7" t="s">
        <v>5</v>
      </c>
      <c r="B5" s="6">
        <f>'CCEP Results'!I2</f>
      </c>
    </row>
    <row r="6" spans="1:2" x14ac:dyDescent="0.25">
      <c r="A6" s="7" t="s">
        <v>6</v>
      </c>
      <c r="B6" s="6">
        <f>'CELH Results'!I2</f>
      </c>
    </row>
    <row r="7" spans="1:2" x14ac:dyDescent="0.25">
      <c r="A7" s="7" t="s">
        <v>7</v>
      </c>
      <c r="B7" s="6">
        <f>'COCO Results'!I2</f>
      </c>
    </row>
    <row r="8" spans="1:2" x14ac:dyDescent="0.25">
      <c r="A8" s="1" t="s">
        <v>8</v>
      </c>
      <c r="B8" s="2">
        <f>'COKE Results'!I2</f>
      </c>
    </row>
    <row r="9" spans="1:2" x14ac:dyDescent="0.25">
      <c r="A9" s="1" t="s">
        <v>9</v>
      </c>
      <c r="B9" s="2">
        <f>'FIZZ Results'!I2</f>
      </c>
    </row>
    <row r="10" spans="1:2" x14ac:dyDescent="0.25">
      <c r="A10" s="1" t="s">
        <v>10</v>
      </c>
      <c r="B10" s="2">
        <f>'KDP Results'!I2</f>
      </c>
    </row>
    <row r="11" spans="1:2" x14ac:dyDescent="0.25">
      <c r="A11" s="1" t="s">
        <v>11</v>
      </c>
      <c r="B11" s="2">
        <f>'KO Results'!I2</f>
      </c>
    </row>
    <row r="12" spans="1:2" x14ac:dyDescent="0.25">
      <c r="A12" s="1" t="s">
        <v>12</v>
      </c>
      <c r="B12" s="2">
        <f>'KOF Results'!I2</f>
      </c>
    </row>
    <row r="13" spans="1:2" x14ac:dyDescent="0.25">
      <c r="A13" s="1" t="s">
        <v>13</v>
      </c>
      <c r="B13" s="2">
        <f>'MNST Results'!I2</f>
      </c>
    </row>
    <row r="14" spans="1:2" x14ac:dyDescent="0.25">
      <c r="A14" s="1" t="s">
        <v>14</v>
      </c>
      <c r="B14" s="2">
        <f>'PEP Results'!I2</f>
      </c>
    </row>
    <row r="15" spans="1:2" x14ac:dyDescent="0.25">
      <c r="A15" s="1" t="s">
        <v>15</v>
      </c>
      <c r="B15" s="2">
        <f>'PRMW Results'!I2</f>
      </c>
    </row>
    <row r="16" spans="1:2" x14ac:dyDescent="0.25">
      <c r="A16" s="1" t="s">
        <v>16</v>
      </c>
      <c r="B16" s="2">
        <f>'SHOT Results'!I2</f>
      </c>
    </row>
    <row r="17" spans="1:2" x14ac:dyDescent="0.25">
      <c r="A17" s="1" t="s">
        <v>17</v>
      </c>
      <c r="B17" s="2">
        <f>'STKL Results'!I2</f>
      </c>
    </row>
    <row r="18" spans="1:2" x14ac:dyDescent="0.25">
      <c r="A18" s="1" t="s">
        <v>18</v>
      </c>
      <c r="B18" s="2">
        <f>'ZVIA Results'!I2</f>
      </c>
    </row>
  </sheetData>
  <pageMargins left="0.7" right="0.7" top="0.75" bottom="0.75" header="0.3" footer="0.3"/>
  <pageSetup orientation="portrait" horizontalDpi="0" verticalDpi="0" scale="100" fitToWidth="1" fitToHeight="1" firstPageNumber="1" useFirstPageNumber="1" copies="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11880000000</v>
      </c>
      <c r="D3" s="26">
        <v>11888000000</v>
      </c>
      <c r="E3" s="26">
        <v>11960000000</v>
      </c>
      <c r="F3" s="27">
        <v>9727000000</v>
      </c>
      <c r="G3" s="20"/>
      <c r="H3" s="20"/>
      <c r="I3" s="20"/>
      <c r="J3" s="20"/>
      <c r="K3" s="20"/>
      <c r="L3" s="20"/>
      <c r="M3" s="20"/>
      <c r="N3" s="20"/>
      <c r="O3" s="20"/>
      <c r="P3" s="20"/>
      <c r="Q3" s="20"/>
      <c r="R3" s="20"/>
      <c r="S3" s="20"/>
      <c r="T3" s="20"/>
      <c r="U3" s="20"/>
      <c r="V3" s="20"/>
    </row>
    <row r="4" spans="1:22" x14ac:dyDescent="0.25">
      <c r="A4" s="20"/>
      <c r="B4" s="28" t="s">
        <v>86</v>
      </c>
      <c r="C4" s="26">
        <v>81118000000</v>
      </c>
      <c r="D4" s="26">
        <v>73274000000</v>
      </c>
      <c r="E4" s="26">
        <v>63655000000</v>
      </c>
      <c r="F4" s="27">
        <v>60738000000</v>
      </c>
      <c r="G4" s="20"/>
      <c r="H4" s="20"/>
      <c r="I4" s="20"/>
      <c r="J4" s="20"/>
      <c r="K4" s="20"/>
      <c r="L4" s="20"/>
      <c r="M4" s="20"/>
      <c r="N4" s="20"/>
      <c r="O4" s="20"/>
      <c r="P4" s="20"/>
      <c r="Q4" s="20"/>
      <c r="R4" s="20"/>
      <c r="S4" s="20"/>
      <c r="T4" s="20"/>
      <c r="U4" s="20"/>
      <c r="V4" s="20"/>
    </row>
    <row r="5" spans="1:22" x14ac:dyDescent="0.25">
      <c r="A5" s="20"/>
      <c r="B5" s="28" t="s">
        <v>87</v>
      </c>
      <c r="C5" s="26">
        <v>22340000000</v>
      </c>
      <c r="D5" s="26">
        <v>23258000000</v>
      </c>
      <c r="E5" s="26">
        <v>22909000000</v>
      </c>
      <c r="F5" s="27">
        <v>23431000000</v>
      </c>
      <c r="G5" s="20"/>
      <c r="H5" s="20"/>
      <c r="I5" s="20"/>
      <c r="J5" s="20"/>
      <c r="K5" s="20"/>
      <c r="L5" s="20"/>
      <c r="M5" s="20"/>
      <c r="N5" s="20"/>
      <c r="O5" s="20"/>
      <c r="P5" s="20"/>
      <c r="Q5" s="20"/>
      <c r="R5" s="20"/>
      <c r="S5" s="20"/>
      <c r="T5" s="20"/>
      <c r="U5" s="20"/>
      <c r="V5" s="20"/>
    </row>
    <row r="6" spans="1:22" x14ac:dyDescent="0.25">
      <c r="A6" s="20"/>
      <c r="B6" s="28" t="s">
        <v>88</v>
      </c>
      <c r="C6" s="26">
        <v>273520000000</v>
      </c>
      <c r="D6" s="26">
        <v>277995000000</v>
      </c>
      <c r="E6" s="26">
        <v>271567000000</v>
      </c>
      <c r="F6" s="27">
        <v>263066000000</v>
      </c>
      <c r="G6" s="20"/>
      <c r="H6" s="20"/>
      <c r="I6" s="20"/>
      <c r="J6" s="20"/>
      <c r="K6" s="20"/>
      <c r="L6" s="20"/>
      <c r="M6" s="20"/>
      <c r="N6" s="20"/>
      <c r="O6" s="20"/>
      <c r="P6" s="20"/>
      <c r="Q6" s="20"/>
      <c r="R6" s="20"/>
      <c r="S6" s="20"/>
      <c r="T6" s="20"/>
      <c r="U6" s="20"/>
      <c r="V6" s="20"/>
    </row>
    <row r="7" spans="1:22" x14ac:dyDescent="0.25">
      <c r="A7" s="20"/>
      <c r="B7" s="28" t="s">
        <v>89</v>
      </c>
      <c r="C7" s="26">
        <v>54916000000</v>
      </c>
      <c r="D7" s="26">
        <v>57960000000</v>
      </c>
      <c r="E7" s="26">
        <v>46221000000</v>
      </c>
      <c r="F7" s="27">
        <v>42845000000</v>
      </c>
      <c r="G7" s="20"/>
      <c r="H7" s="20"/>
      <c r="I7" s="20"/>
      <c r="J7" s="20"/>
      <c r="K7" s="20"/>
      <c r="L7" s="20"/>
      <c r="M7" s="20"/>
      <c r="N7" s="20"/>
      <c r="O7" s="20"/>
      <c r="P7" s="20"/>
      <c r="Q7" s="20"/>
      <c r="R7" s="20"/>
      <c r="S7" s="20"/>
      <c r="T7" s="20"/>
      <c r="U7" s="20"/>
      <c r="V7" s="20"/>
    </row>
    <row r="8" spans="1:22" x14ac:dyDescent="0.25">
      <c r="A8" s="20"/>
      <c r="B8" s="28" t="s">
        <v>90</v>
      </c>
      <c r="C8" s="26">
        <v>84899000000</v>
      </c>
      <c r="D8" s="26">
        <v>88159000000</v>
      </c>
      <c r="E8" s="26">
        <v>97774000000</v>
      </c>
      <c r="F8" s="27">
        <v>97764000000</v>
      </c>
      <c r="G8" s="20"/>
      <c r="H8" s="20"/>
      <c r="I8" s="20"/>
      <c r="J8" s="20"/>
      <c r="K8" s="20"/>
      <c r="L8" s="20"/>
      <c r="M8" s="20"/>
      <c r="N8" s="20"/>
      <c r="O8" s="20"/>
      <c r="P8" s="20"/>
      <c r="Q8" s="20"/>
      <c r="R8" s="20"/>
      <c r="S8" s="20"/>
      <c r="T8" s="20"/>
      <c r="U8" s="20"/>
      <c r="V8" s="20"/>
    </row>
    <row r="9" spans="1:22" x14ac:dyDescent="0.25">
      <c r="A9" s="20"/>
      <c r="B9" s="28" t="s">
        <v>91</v>
      </c>
      <c r="C9" s="26">
        <v>139815000000</v>
      </c>
      <c r="D9" s="26">
        <v>146119000000</v>
      </c>
      <c r="E9" s="26">
        <v>143995000000</v>
      </c>
      <c r="F9" s="27">
        <v>140609000000</v>
      </c>
      <c r="G9" s="20"/>
      <c r="H9" s="20"/>
      <c r="I9" s="20"/>
      <c r="J9" s="20"/>
      <c r="K9" s="20"/>
      <c r="L9" s="20"/>
      <c r="M9" s="20"/>
      <c r="N9" s="20"/>
      <c r="O9" s="20"/>
      <c r="P9" s="20"/>
      <c r="Q9" s="20"/>
      <c r="R9" s="20"/>
      <c r="S9" s="20"/>
      <c r="T9" s="20"/>
      <c r="U9" s="20"/>
      <c r="V9" s="20"/>
    </row>
    <row r="10" spans="1:22" x14ac:dyDescent="0.25">
      <c r="A10" s="20"/>
      <c r="B10" s="28" t="s">
        <v>92</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96003000000</v>
      </c>
      <c r="D12" s="26">
        <v>88664000000</v>
      </c>
      <c r="E12" s="26">
        <v>81037000000</v>
      </c>
      <c r="F12" s="27">
        <v>75917000000</v>
      </c>
      <c r="G12" s="20"/>
      <c r="H12" s="20"/>
      <c r="I12" s="20"/>
      <c r="J12" s="20"/>
      <c r="K12" s="20"/>
      <c r="L12" s="20"/>
      <c r="M12" s="20"/>
      <c r="N12" s="20"/>
      <c r="O12" s="20"/>
      <c r="P12" s="20"/>
      <c r="Q12" s="20"/>
      <c r="R12" s="20"/>
      <c r="S12" s="20"/>
      <c r="T12" s="20"/>
      <c r="U12" s="20"/>
      <c r="V12" s="20"/>
    </row>
    <row r="13" spans="1:22" x14ac:dyDescent="0.25">
      <c r="A13" s="20"/>
      <c r="B13" s="28" t="s">
        <v>95</v>
      </c>
      <c r="C13" s="26">
        <v>133705000000</v>
      </c>
      <c r="D13" s="26">
        <v>131876000000</v>
      </c>
      <c r="E13" s="26">
        <v>127572000000</v>
      </c>
      <c r="F13" s="27">
        <v>122457000000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42289000000</v>
      </c>
      <c r="D17" s="33">
        <v>35491000000</v>
      </c>
      <c r="E17" s="33">
        <v>32721000000</v>
      </c>
      <c r="F17" s="34">
        <v>35147000000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971406000</v>
      </c>
      <c r="D3" s="26">
        <v>935631000</v>
      </c>
      <c r="E3" s="26">
        <v>593357000</v>
      </c>
      <c r="F3" s="27">
        <v>333085000</v>
      </c>
      <c r="G3" s="20"/>
      <c r="H3" s="20"/>
      <c r="I3" s="20"/>
      <c r="J3" s="20"/>
      <c r="K3" s="20"/>
      <c r="L3" s="20"/>
      <c r="M3" s="20"/>
      <c r="N3" s="20"/>
      <c r="O3" s="20"/>
      <c r="P3" s="20"/>
      <c r="Q3" s="20"/>
      <c r="R3" s="20"/>
      <c r="S3" s="20"/>
      <c r="T3" s="20"/>
      <c r="U3" s="20"/>
      <c r="V3" s="20"/>
    </row>
    <row r="4" spans="1:22" x14ac:dyDescent="0.25">
      <c r="A4" s="20"/>
      <c r="B4" s="28" t="s">
        <v>86</v>
      </c>
      <c r="C4" s="26">
        <v>890796000</v>
      </c>
      <c r="D4" s="26">
        <v>516897000</v>
      </c>
      <c r="E4" s="26">
        <v>313753000</v>
      </c>
      <c r="F4" s="27">
        <v>314656000</v>
      </c>
      <c r="G4" s="20"/>
      <c r="H4" s="20"/>
      <c r="I4" s="20"/>
      <c r="J4" s="20"/>
      <c r="K4" s="20"/>
      <c r="L4" s="20"/>
      <c r="M4" s="20"/>
      <c r="N4" s="20"/>
      <c r="O4" s="20"/>
      <c r="P4" s="20"/>
      <c r="Q4" s="20"/>
      <c r="R4" s="20"/>
      <c r="S4" s="20"/>
      <c r="T4" s="20"/>
      <c r="U4" s="20"/>
      <c r="V4" s="20"/>
    </row>
    <row r="5" spans="1:22" x14ac:dyDescent="0.25">
      <c r="A5" s="20"/>
      <c r="B5" s="28" t="s">
        <v>87</v>
      </c>
      <c r="C5" s="26">
        <v>1417941000</v>
      </c>
      <c r="D5" s="26">
        <v>1417941000</v>
      </c>
      <c r="E5" s="26">
        <v>1331643000</v>
      </c>
      <c r="F5" s="27">
        <v>1331643000</v>
      </c>
      <c r="G5" s="20"/>
      <c r="H5" s="20"/>
      <c r="I5" s="20"/>
      <c r="J5" s="20"/>
      <c r="K5" s="20"/>
      <c r="L5" s="20"/>
      <c r="M5" s="20"/>
      <c r="N5" s="20"/>
      <c r="O5" s="20"/>
      <c r="P5" s="20"/>
      <c r="Q5" s="20"/>
      <c r="R5" s="20"/>
      <c r="S5" s="20"/>
      <c r="T5" s="20"/>
      <c r="U5" s="20"/>
      <c r="V5" s="20"/>
    </row>
    <row r="6" spans="1:22" x14ac:dyDescent="0.25">
      <c r="A6" s="20"/>
      <c r="B6" s="28" t="s">
        <v>88</v>
      </c>
      <c r="C6" s="26">
        <v>9686522000</v>
      </c>
      <c r="D6" s="26">
        <v>8293105000</v>
      </c>
      <c r="E6" s="26">
        <v>7804784000</v>
      </c>
      <c r="F6" s="27">
        <v>6202716000</v>
      </c>
      <c r="G6" s="20"/>
      <c r="H6" s="20"/>
      <c r="I6" s="20"/>
      <c r="J6" s="20"/>
      <c r="K6" s="20"/>
      <c r="L6" s="20"/>
      <c r="M6" s="20"/>
      <c r="N6" s="20"/>
      <c r="O6" s="20"/>
      <c r="P6" s="20"/>
      <c r="Q6" s="20"/>
      <c r="R6" s="20"/>
      <c r="S6" s="20"/>
      <c r="T6" s="20"/>
      <c r="U6" s="20"/>
      <c r="V6" s="20"/>
    </row>
    <row r="7" spans="1:22" x14ac:dyDescent="0.25">
      <c r="A7" s="20"/>
      <c r="B7" s="28" t="s">
        <v>89</v>
      </c>
      <c r="C7" s="26">
        <v>1161689000</v>
      </c>
      <c r="D7" s="26">
        <v>1001978000</v>
      </c>
      <c r="E7" s="26">
        <v>965076000</v>
      </c>
      <c r="F7" s="27">
        <v>749988000</v>
      </c>
      <c r="G7" s="20"/>
      <c r="H7" s="20"/>
      <c r="I7" s="20"/>
      <c r="J7" s="20"/>
      <c r="K7" s="20"/>
      <c r="L7" s="20"/>
      <c r="M7" s="20"/>
      <c r="N7" s="20"/>
      <c r="O7" s="20"/>
      <c r="P7" s="20"/>
      <c r="Q7" s="20"/>
      <c r="R7" s="20"/>
      <c r="S7" s="20"/>
      <c r="T7" s="20"/>
      <c r="U7" s="20"/>
      <c r="V7" s="20"/>
    </row>
    <row r="8" spans="1:22" x14ac:dyDescent="0.25">
      <c r="A8" s="20"/>
      <c r="B8" s="28" t="s">
        <v>90</v>
      </c>
      <c r="C8" s="26">
        <v>296089000</v>
      </c>
      <c r="D8" s="26">
        <v>266086000</v>
      </c>
      <c r="E8" s="26">
        <v>272757000</v>
      </c>
      <c r="F8" s="27">
        <v>291868000</v>
      </c>
      <c r="G8" s="20"/>
      <c r="H8" s="20"/>
      <c r="I8" s="20"/>
      <c r="J8" s="20"/>
      <c r="K8" s="20"/>
      <c r="L8" s="20"/>
      <c r="M8" s="20"/>
      <c r="N8" s="20"/>
      <c r="O8" s="20"/>
      <c r="P8" s="20"/>
      <c r="Q8" s="20"/>
      <c r="R8" s="20"/>
      <c r="S8" s="20"/>
      <c r="T8" s="20"/>
      <c r="U8" s="20"/>
      <c r="V8" s="20"/>
    </row>
    <row r="9" spans="1:22" x14ac:dyDescent="0.25">
      <c r="A9" s="20"/>
      <c r="B9" s="28" t="s">
        <v>91</v>
      </c>
      <c r="C9" s="26">
        <v>1457778000</v>
      </c>
      <c r="D9" s="26">
        <v>1268064000</v>
      </c>
      <c r="E9" s="26">
        <v>1237833000</v>
      </c>
      <c r="F9" s="27">
        <v>1041856000</v>
      </c>
      <c r="G9" s="20"/>
      <c r="H9" s="20"/>
      <c r="I9" s="20"/>
      <c r="J9" s="20"/>
      <c r="K9" s="20"/>
      <c r="L9" s="20"/>
      <c r="M9" s="20"/>
      <c r="N9" s="20"/>
      <c r="O9" s="20"/>
      <c r="P9" s="20"/>
      <c r="Q9" s="20"/>
      <c r="R9" s="20"/>
      <c r="S9" s="20"/>
      <c r="T9" s="20"/>
      <c r="U9" s="20"/>
      <c r="V9" s="20"/>
    </row>
    <row r="10" spans="1:22" x14ac:dyDescent="0.25">
      <c r="A10" s="20"/>
      <c r="B10" s="28" t="s">
        <v>92</v>
      </c>
      <c r="C10" s="26">
        <v>2566383000</v>
      </c>
      <c r="D10" s="26">
        <v>6600281000</v>
      </c>
      <c r="E10" s="26">
        <v>5829253000</v>
      </c>
      <c r="F10" s="27">
        <v>5815423000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5939736000</v>
      </c>
      <c r="D12" s="26">
        <v>9001173000</v>
      </c>
      <c r="E12" s="26">
        <v>7809549000</v>
      </c>
      <c r="F12" s="27">
        <v>6432074000</v>
      </c>
      <c r="G12" s="20"/>
      <c r="H12" s="20"/>
      <c r="I12" s="20"/>
      <c r="J12" s="20"/>
      <c r="K12" s="20"/>
      <c r="L12" s="20"/>
      <c r="M12" s="20"/>
      <c r="N12" s="20"/>
      <c r="O12" s="20"/>
      <c r="P12" s="20"/>
      <c r="Q12" s="20"/>
      <c r="R12" s="20"/>
      <c r="S12" s="20"/>
      <c r="T12" s="20"/>
      <c r="U12" s="20"/>
      <c r="V12" s="20"/>
    </row>
    <row r="13" spans="1:22" x14ac:dyDescent="0.25">
      <c r="A13" s="20"/>
      <c r="B13" s="28" t="s">
        <v>95</v>
      </c>
      <c r="C13" s="26">
        <v>8228744000</v>
      </c>
      <c r="D13" s="26">
        <v>7025041000</v>
      </c>
      <c r="E13" s="26">
        <v>6566951000</v>
      </c>
      <c r="F13" s="27">
        <v>5160860000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1717753000</v>
      </c>
      <c r="D17" s="33">
        <v>887699000</v>
      </c>
      <c r="E17" s="33">
        <v>1155741000</v>
      </c>
      <c r="F17" s="34">
        <v>1364163000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5334000000</v>
      </c>
      <c r="D3" s="26">
        <v>5222000000</v>
      </c>
      <c r="E3" s="26">
        <v>4347000000</v>
      </c>
      <c r="F3" s="27">
        <v>4172000000</v>
      </c>
      <c r="G3" s="20"/>
      <c r="H3" s="20"/>
      <c r="I3" s="20"/>
      <c r="J3" s="20"/>
      <c r="K3" s="20"/>
      <c r="L3" s="20"/>
      <c r="M3" s="20"/>
      <c r="N3" s="20"/>
      <c r="O3" s="20"/>
      <c r="P3" s="20"/>
      <c r="Q3" s="20"/>
      <c r="R3" s="20"/>
      <c r="S3" s="20"/>
      <c r="T3" s="20"/>
      <c r="U3" s="20"/>
      <c r="V3" s="20"/>
    </row>
    <row r="4" spans="1:22" x14ac:dyDescent="0.25">
      <c r="A4" s="20"/>
      <c r="B4" s="28" t="s">
        <v>86</v>
      </c>
      <c r="C4" s="26">
        <v>29944000000</v>
      </c>
      <c r="D4" s="26">
        <v>26664000000</v>
      </c>
      <c r="E4" s="26">
        <v>24427000000</v>
      </c>
      <c r="F4" s="27">
        <v>23039000000</v>
      </c>
      <c r="G4" s="20"/>
      <c r="H4" s="20"/>
      <c r="I4" s="20"/>
      <c r="J4" s="20"/>
      <c r="K4" s="20"/>
      <c r="L4" s="20"/>
      <c r="M4" s="20"/>
      <c r="N4" s="20"/>
      <c r="O4" s="20"/>
      <c r="P4" s="20"/>
      <c r="Q4" s="20"/>
      <c r="R4" s="20"/>
      <c r="S4" s="20"/>
      <c r="T4" s="20"/>
      <c r="U4" s="20"/>
      <c r="V4" s="20"/>
    </row>
    <row r="5" spans="1:22" x14ac:dyDescent="0.25">
      <c r="A5" s="20"/>
      <c r="B5" s="28" t="s">
        <v>87</v>
      </c>
      <c r="C5" s="26">
        <v>17728000000</v>
      </c>
      <c r="D5" s="26">
        <v>18202000000</v>
      </c>
      <c r="E5" s="26">
        <v>18381000000</v>
      </c>
      <c r="F5" s="27">
        <v>18757000000</v>
      </c>
      <c r="G5" s="20"/>
      <c r="H5" s="20"/>
      <c r="I5" s="20"/>
      <c r="J5" s="20"/>
      <c r="K5" s="20"/>
      <c r="L5" s="20"/>
      <c r="M5" s="20"/>
      <c r="N5" s="20"/>
      <c r="O5" s="20"/>
      <c r="P5" s="20"/>
      <c r="Q5" s="20"/>
      <c r="R5" s="20"/>
      <c r="S5" s="20"/>
      <c r="T5" s="20"/>
      <c r="U5" s="20"/>
      <c r="V5" s="20"/>
    </row>
    <row r="6" spans="1:22" x14ac:dyDescent="0.25">
      <c r="A6" s="20"/>
      <c r="B6" s="28" t="s">
        <v>88</v>
      </c>
      <c r="C6" s="26">
        <v>100495000000</v>
      </c>
      <c r="D6" s="26">
        <v>92187000000</v>
      </c>
      <c r="E6" s="26">
        <v>92377000000</v>
      </c>
      <c r="F6" s="27">
        <v>92918000000</v>
      </c>
      <c r="G6" s="20"/>
      <c r="H6" s="20"/>
      <c r="I6" s="20"/>
      <c r="J6" s="20"/>
      <c r="K6" s="20"/>
      <c r="L6" s="20"/>
      <c r="M6" s="20"/>
      <c r="N6" s="20"/>
      <c r="O6" s="20"/>
      <c r="P6" s="20"/>
      <c r="Q6" s="20"/>
      <c r="R6" s="20"/>
      <c r="S6" s="20"/>
      <c r="T6" s="20"/>
      <c r="U6" s="20"/>
      <c r="V6" s="20"/>
    </row>
    <row r="7" spans="1:22" x14ac:dyDescent="0.25">
      <c r="A7" s="20"/>
      <c r="B7" s="28" t="s">
        <v>89</v>
      </c>
      <c r="C7" s="26">
        <v>31647000000</v>
      </c>
      <c r="D7" s="26">
        <v>26785000000</v>
      </c>
      <c r="E7" s="26">
        <v>26220000000</v>
      </c>
      <c r="F7" s="27">
        <v>23372000000</v>
      </c>
      <c r="G7" s="20"/>
      <c r="H7" s="20"/>
      <c r="I7" s="20"/>
      <c r="J7" s="20"/>
      <c r="K7" s="20"/>
      <c r="L7" s="20"/>
      <c r="M7" s="20"/>
      <c r="N7" s="20"/>
      <c r="O7" s="20"/>
      <c r="P7" s="20"/>
      <c r="Q7" s="20"/>
      <c r="R7" s="20"/>
      <c r="S7" s="20"/>
      <c r="T7" s="20"/>
      <c r="U7" s="20"/>
      <c r="V7" s="20"/>
    </row>
    <row r="8" spans="1:22" x14ac:dyDescent="0.25">
      <c r="A8" s="20"/>
      <c r="B8" s="28" t="s">
        <v>90</v>
      </c>
      <c r="C8" s="26">
        <v>50211000000</v>
      </c>
      <c r="D8" s="26">
        <v>48129000000</v>
      </c>
      <c r="E8" s="26">
        <v>50006000000</v>
      </c>
      <c r="F8" s="27">
        <v>55994000000</v>
      </c>
      <c r="G8" s="20"/>
      <c r="H8" s="20"/>
      <c r="I8" s="20"/>
      <c r="J8" s="20"/>
      <c r="K8" s="20"/>
      <c r="L8" s="20"/>
      <c r="M8" s="20"/>
      <c r="N8" s="20"/>
      <c r="O8" s="20"/>
      <c r="P8" s="20"/>
      <c r="Q8" s="20"/>
      <c r="R8" s="20"/>
      <c r="S8" s="20"/>
      <c r="T8" s="20"/>
      <c r="U8" s="20"/>
      <c r="V8" s="20"/>
    </row>
    <row r="9" spans="1:22" x14ac:dyDescent="0.25">
      <c r="A9" s="20"/>
      <c r="B9" s="28" t="s">
        <v>91</v>
      </c>
      <c r="C9" s="26">
        <v>81858000000</v>
      </c>
      <c r="D9" s="26">
        <v>74914000000</v>
      </c>
      <c r="E9" s="26">
        <v>76226000000</v>
      </c>
      <c r="F9" s="27">
        <v>79366000000</v>
      </c>
      <c r="G9" s="20"/>
      <c r="H9" s="20"/>
      <c r="I9" s="20"/>
      <c r="J9" s="20"/>
      <c r="K9" s="20"/>
      <c r="L9" s="20"/>
      <c r="M9" s="20"/>
      <c r="N9" s="20"/>
      <c r="O9" s="20"/>
      <c r="P9" s="20"/>
      <c r="Q9" s="20"/>
      <c r="R9" s="20"/>
      <c r="S9" s="20"/>
      <c r="T9" s="20"/>
      <c r="U9" s="20"/>
      <c r="V9" s="20"/>
    </row>
    <row r="10" spans="1:22" x14ac:dyDescent="0.25">
      <c r="A10" s="20"/>
      <c r="B10" s="28" t="s">
        <v>92</v>
      </c>
      <c r="C10" s="26">
        <v>40282000000</v>
      </c>
      <c r="D10" s="26">
        <v>39506000000</v>
      </c>
      <c r="E10" s="26">
        <v>38248000000</v>
      </c>
      <c r="F10" s="27">
        <v>38446000000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70035000000</v>
      </c>
      <c r="D12" s="26">
        <v>67800000000</v>
      </c>
      <c r="E12" s="26">
        <v>65165000000</v>
      </c>
      <c r="F12" s="27">
        <v>63443000000</v>
      </c>
      <c r="G12" s="20"/>
      <c r="H12" s="20"/>
      <c r="I12" s="20"/>
      <c r="J12" s="20"/>
      <c r="K12" s="20"/>
      <c r="L12" s="20"/>
      <c r="M12" s="20"/>
      <c r="N12" s="20"/>
      <c r="O12" s="20"/>
      <c r="P12" s="20"/>
      <c r="Q12" s="20"/>
      <c r="R12" s="20"/>
      <c r="S12" s="20"/>
      <c r="T12" s="20"/>
      <c r="U12" s="20"/>
      <c r="V12" s="20"/>
    </row>
    <row r="13" spans="1:22" x14ac:dyDescent="0.25">
      <c r="A13" s="20"/>
      <c r="B13" s="28" t="s">
        <v>95</v>
      </c>
      <c r="C13" s="26">
        <v>18637000000</v>
      </c>
      <c r="D13" s="26">
        <v>17273000000</v>
      </c>
      <c r="E13" s="26">
        <v>16151000000</v>
      </c>
      <c r="F13" s="27">
        <v>13552000000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13442000000</v>
      </c>
      <c r="D17" s="33">
        <v>10811000000</v>
      </c>
      <c r="E17" s="33">
        <v>11616000000</v>
      </c>
      <c r="F17" s="34">
        <v>10613000000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47300000</v>
      </c>
      <c r="D3" s="26">
        <v>65300000</v>
      </c>
      <c r="E3" s="26">
        <v>94600000</v>
      </c>
      <c r="F3" s="27">
        <v>83800000</v>
      </c>
      <c r="G3" s="20"/>
      <c r="H3" s="20"/>
      <c r="I3" s="20"/>
      <c r="J3" s="20"/>
      <c r="K3" s="20"/>
      <c r="L3" s="20"/>
      <c r="M3" s="20"/>
      <c r="N3" s="20"/>
      <c r="O3" s="20"/>
      <c r="P3" s="20"/>
      <c r="Q3" s="20"/>
      <c r="R3" s="20"/>
      <c r="S3" s="20"/>
      <c r="T3" s="20"/>
      <c r="U3" s="20"/>
      <c r="V3" s="20"/>
    </row>
    <row r="4" spans="1:22" x14ac:dyDescent="0.25">
      <c r="A4" s="20"/>
      <c r="B4" s="28" t="s">
        <v>86</v>
      </c>
      <c r="C4" s="26">
        <v>692500000</v>
      </c>
      <c r="D4" s="26">
        <v>692700000</v>
      </c>
      <c r="E4" s="26">
        <v>895500000</v>
      </c>
      <c r="F4" s="27">
        <v>866200000</v>
      </c>
      <c r="G4" s="20"/>
      <c r="H4" s="20"/>
      <c r="I4" s="20"/>
      <c r="J4" s="20"/>
      <c r="K4" s="20"/>
      <c r="L4" s="20"/>
      <c r="M4" s="20"/>
      <c r="N4" s="20"/>
      <c r="O4" s="20"/>
      <c r="P4" s="20"/>
      <c r="Q4" s="20"/>
      <c r="R4" s="20"/>
      <c r="S4" s="20"/>
      <c r="T4" s="20"/>
      <c r="U4" s="20"/>
      <c r="V4" s="20"/>
    </row>
    <row r="5" spans="1:22" x14ac:dyDescent="0.25">
      <c r="A5" s="20"/>
      <c r="B5" s="28" t="s">
        <v>87</v>
      </c>
      <c r="C5" s="26">
        <v>1004600000</v>
      </c>
      <c r="D5" s="26">
        <v>997200000</v>
      </c>
      <c r="E5" s="26">
        <v>1321400000</v>
      </c>
      <c r="F5" s="27">
        <v>1284300000</v>
      </c>
      <c r="G5" s="20"/>
      <c r="H5" s="20"/>
      <c r="I5" s="20"/>
      <c r="J5" s="20"/>
      <c r="K5" s="20"/>
      <c r="L5" s="20"/>
      <c r="M5" s="20"/>
      <c r="N5" s="20"/>
      <c r="O5" s="20"/>
      <c r="P5" s="20"/>
      <c r="Q5" s="20"/>
      <c r="R5" s="20"/>
      <c r="S5" s="20"/>
      <c r="T5" s="20"/>
      <c r="U5" s="20"/>
      <c r="V5" s="20"/>
    </row>
    <row r="6" spans="1:22" x14ac:dyDescent="0.25">
      <c r="A6" s="20"/>
      <c r="B6" s="28" t="s">
        <v>88</v>
      </c>
      <c r="C6" s="26">
        <v>3523000000</v>
      </c>
      <c r="D6" s="26">
        <v>3667000000</v>
      </c>
      <c r="E6" s="26">
        <v>3723400000</v>
      </c>
      <c r="F6" s="27">
        <v>3604700000</v>
      </c>
      <c r="G6" s="20"/>
      <c r="H6" s="20"/>
      <c r="I6" s="20"/>
      <c r="J6" s="20"/>
      <c r="K6" s="20"/>
      <c r="L6" s="20"/>
      <c r="M6" s="20"/>
      <c r="N6" s="20"/>
      <c r="O6" s="20"/>
      <c r="P6" s="20"/>
      <c r="Q6" s="20"/>
      <c r="R6" s="20"/>
      <c r="S6" s="20"/>
      <c r="T6" s="20"/>
      <c r="U6" s="20"/>
      <c r="V6" s="20"/>
    </row>
    <row r="7" spans="1:22" x14ac:dyDescent="0.25">
      <c r="A7" s="20"/>
      <c r="B7" s="28" t="s">
        <v>89</v>
      </c>
      <c r="C7" s="26">
        <v>426100000</v>
      </c>
      <c r="D7" s="26">
        <v>690600000</v>
      </c>
      <c r="E7" s="26">
        <v>709800000</v>
      </c>
      <c r="F7" s="27">
        <v>548800000</v>
      </c>
      <c r="G7" s="20"/>
      <c r="H7" s="20"/>
      <c r="I7" s="20"/>
      <c r="J7" s="20"/>
      <c r="K7" s="20"/>
      <c r="L7" s="20"/>
      <c r="M7" s="20"/>
      <c r="N7" s="20"/>
      <c r="O7" s="20"/>
      <c r="P7" s="20"/>
      <c r="Q7" s="20"/>
      <c r="R7" s="20"/>
      <c r="S7" s="20"/>
      <c r="T7" s="20"/>
      <c r="U7" s="20"/>
      <c r="V7" s="20"/>
    </row>
    <row r="8" spans="1:22" x14ac:dyDescent="0.25">
      <c r="A8" s="20"/>
      <c r="B8" s="28" t="s">
        <v>90</v>
      </c>
      <c r="C8" s="26">
        <v>1655600000</v>
      </c>
      <c r="D8" s="26">
        <v>1693500000</v>
      </c>
      <c r="E8" s="26">
        <v>1693500000</v>
      </c>
      <c r="F8" s="27">
        <v>1709000000</v>
      </c>
      <c r="G8" s="20"/>
      <c r="H8" s="20"/>
      <c r="I8" s="20"/>
      <c r="J8" s="20"/>
      <c r="K8" s="20"/>
      <c r="L8" s="20"/>
      <c r="M8" s="20"/>
      <c r="N8" s="20"/>
      <c r="O8" s="20"/>
      <c r="P8" s="20"/>
      <c r="Q8" s="20"/>
      <c r="R8" s="20"/>
      <c r="S8" s="20"/>
      <c r="T8" s="20"/>
      <c r="U8" s="20"/>
      <c r="V8" s="20"/>
    </row>
    <row r="9" spans="1:22" x14ac:dyDescent="0.25">
      <c r="A9" s="20"/>
      <c r="B9" s="28" t="s">
        <v>91</v>
      </c>
      <c r="C9" s="26">
        <v>2081700000</v>
      </c>
      <c r="D9" s="26">
        <v>2384100000</v>
      </c>
      <c r="E9" s="26">
        <v>2403300000</v>
      </c>
      <c r="F9" s="27">
        <v>2257800000</v>
      </c>
      <c r="G9" s="20"/>
      <c r="H9" s="20"/>
      <c r="I9" s="20"/>
      <c r="J9" s="20"/>
      <c r="K9" s="20"/>
      <c r="L9" s="20"/>
      <c r="M9" s="20"/>
      <c r="N9" s="20"/>
      <c r="O9" s="20"/>
      <c r="P9" s="20"/>
      <c r="Q9" s="20"/>
      <c r="R9" s="20"/>
      <c r="S9" s="20"/>
      <c r="T9" s="20"/>
      <c r="U9" s="20"/>
      <c r="V9" s="20"/>
    </row>
    <row r="10" spans="1:22" x14ac:dyDescent="0.25">
      <c r="A10" s="20"/>
      <c r="B10" s="28" t="s">
        <v>92</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167200000</v>
      </c>
      <c r="D12" s="26">
        <v>-9400000</v>
      </c>
      <c r="E12" s="26">
        <v>16400000</v>
      </c>
      <c r="F12" s="27">
        <v>81100000</v>
      </c>
      <c r="G12" s="20"/>
      <c r="H12" s="20"/>
      <c r="I12" s="20"/>
      <c r="J12" s="20"/>
      <c r="K12" s="20"/>
      <c r="L12" s="20"/>
      <c r="M12" s="20"/>
      <c r="N12" s="20"/>
      <c r="O12" s="20"/>
      <c r="P12" s="20"/>
      <c r="Q12" s="20"/>
      <c r="R12" s="20"/>
      <c r="S12" s="20"/>
      <c r="T12" s="20"/>
      <c r="U12" s="20"/>
      <c r="V12" s="20"/>
    </row>
    <row r="13" spans="1:22" x14ac:dyDescent="0.25">
      <c r="A13" s="20"/>
      <c r="B13" s="28" t="s">
        <v>95</v>
      </c>
      <c r="C13" s="26">
        <v>1441300000</v>
      </c>
      <c r="D13" s="26">
        <v>1282900000</v>
      </c>
      <c r="E13" s="26">
        <v>1320100000</v>
      </c>
      <c r="F13" s="27">
        <v>1346900000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350300000</v>
      </c>
      <c r="D17" s="33">
        <v>281600000</v>
      </c>
      <c r="E17" s="33">
        <v>256900000</v>
      </c>
      <c r="F17" s="34">
        <v>176200000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124</v>
      </c>
      <c r="D2" s="22" t="s">
        <v>125</v>
      </c>
      <c r="E2" s="22" t="s">
        <v>126</v>
      </c>
      <c r="F2" s="22" t="s">
        <v>131</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151204</v>
      </c>
      <c r="D3" s="26">
        <v>304266</v>
      </c>
      <c r="E3" s="26">
        <v>225924</v>
      </c>
      <c r="F3" s="27">
        <v>135478</v>
      </c>
      <c r="G3" s="20"/>
      <c r="H3" s="20"/>
      <c r="I3" s="20"/>
      <c r="J3" s="20"/>
      <c r="K3" s="20"/>
      <c r="L3" s="20"/>
      <c r="M3" s="20"/>
      <c r="N3" s="20"/>
      <c r="O3" s="20"/>
      <c r="P3" s="20"/>
      <c r="Q3" s="20"/>
      <c r="R3" s="20"/>
      <c r="S3" s="20"/>
      <c r="T3" s="20"/>
      <c r="U3" s="20"/>
      <c r="V3" s="20"/>
    </row>
    <row r="4" spans="1:22" x14ac:dyDescent="0.25">
      <c r="A4" s="20"/>
      <c r="B4" s="28" t="s">
        <v>86</v>
      </c>
      <c r="C4" s="26">
        <v>696471</v>
      </c>
      <c r="D4" s="26">
        <v>906366</v>
      </c>
      <c r="E4" s="26">
        <v>64749</v>
      </c>
      <c r="F4" s="27">
        <v>0</v>
      </c>
      <c r="G4" s="20"/>
      <c r="H4" s="20"/>
      <c r="I4" s="20"/>
      <c r="J4" s="20"/>
      <c r="K4" s="20"/>
      <c r="L4" s="20"/>
      <c r="M4" s="20"/>
      <c r="N4" s="20"/>
      <c r="O4" s="20"/>
      <c r="P4" s="20"/>
      <c r="Q4" s="20"/>
      <c r="R4" s="20"/>
      <c r="S4" s="20"/>
      <c r="T4" s="20"/>
      <c r="U4" s="20"/>
      <c r="V4" s="20"/>
    </row>
    <row r="5" spans="1:22" x14ac:dyDescent="0.25">
      <c r="A5" s="20"/>
      <c r="B5" s="28" t="s">
        <v>87</v>
      </c>
      <c r="C5" s="26">
        <v>941937</v>
      </c>
      <c r="D5" s="26">
        <v>941937</v>
      </c>
      <c r="E5" s="26">
        <v>941937</v>
      </c>
      <c r="F5" s="27">
        <v>0</v>
      </c>
      <c r="G5" s="20"/>
      <c r="H5" s="20"/>
      <c r="I5" s="20"/>
      <c r="J5" s="20"/>
      <c r="K5" s="20"/>
      <c r="L5" s="20"/>
      <c r="M5" s="20"/>
      <c r="N5" s="20"/>
      <c r="O5" s="20"/>
      <c r="P5" s="20"/>
      <c r="Q5" s="20"/>
      <c r="R5" s="20"/>
      <c r="S5" s="20"/>
      <c r="T5" s="20"/>
      <c r="U5" s="20"/>
      <c r="V5" s="20"/>
    </row>
    <row r="6" spans="1:22" x14ac:dyDescent="0.25">
      <c r="A6" s="20"/>
      <c r="B6" s="28" t="s">
        <v>88</v>
      </c>
      <c r="C6" s="26">
        <v>8690763</v>
      </c>
      <c r="D6" s="26">
        <v>18867465</v>
      </c>
      <c r="E6" s="26">
        <v>6525593</v>
      </c>
      <c r="F6" s="27">
        <v>745789</v>
      </c>
      <c r="G6" s="20"/>
      <c r="H6" s="20"/>
      <c r="I6" s="20"/>
      <c r="J6" s="20"/>
      <c r="K6" s="20"/>
      <c r="L6" s="20"/>
      <c r="M6" s="20"/>
      <c r="N6" s="20"/>
      <c r="O6" s="20"/>
      <c r="P6" s="20"/>
      <c r="Q6" s="20"/>
      <c r="R6" s="20"/>
      <c r="S6" s="20"/>
      <c r="T6" s="20"/>
      <c r="U6" s="20"/>
      <c r="V6" s="20"/>
    </row>
    <row r="7" spans="1:22" x14ac:dyDescent="0.25">
      <c r="A7" s="20"/>
      <c r="B7" s="28" t="s">
        <v>89</v>
      </c>
      <c r="C7" s="26">
        <v>4505510</v>
      </c>
      <c r="D7" s="26">
        <v>1569085</v>
      </c>
      <c r="E7" s="26">
        <v>2125668</v>
      </c>
      <c r="F7" s="27">
        <v>336444</v>
      </c>
      <c r="G7" s="20"/>
      <c r="H7" s="20"/>
      <c r="I7" s="20"/>
      <c r="J7" s="20"/>
      <c r="K7" s="20"/>
      <c r="L7" s="20"/>
      <c r="M7" s="20"/>
      <c r="N7" s="20"/>
      <c r="O7" s="20"/>
      <c r="P7" s="20"/>
      <c r="Q7" s="20"/>
      <c r="R7" s="20"/>
      <c r="S7" s="20"/>
      <c r="T7" s="20"/>
      <c r="U7" s="20"/>
      <c r="V7" s="20"/>
    </row>
    <row r="8" spans="1:22" x14ac:dyDescent="0.25">
      <c r="A8" s="20"/>
      <c r="B8" s="28" t="s">
        <v>90</v>
      </c>
      <c r="C8" s="26">
        <v>519659</v>
      </c>
      <c r="D8" s="26">
        <v>695961</v>
      </c>
      <c r="E8" s="26">
        <v>6384</v>
      </c>
      <c r="F8" s="27">
        <v>30137</v>
      </c>
      <c r="G8" s="20"/>
      <c r="H8" s="20"/>
      <c r="I8" s="20"/>
      <c r="J8" s="20"/>
      <c r="K8" s="20"/>
      <c r="L8" s="20"/>
      <c r="M8" s="20"/>
      <c r="N8" s="20"/>
      <c r="O8" s="20"/>
      <c r="P8" s="20"/>
      <c r="Q8" s="20"/>
      <c r="R8" s="20"/>
      <c r="S8" s="20"/>
      <c r="T8" s="20"/>
      <c r="U8" s="20"/>
      <c r="V8" s="20"/>
    </row>
    <row r="9" spans="1:22" x14ac:dyDescent="0.25">
      <c r="A9" s="20"/>
      <c r="B9" s="28" t="s">
        <v>91</v>
      </c>
      <c r="C9" s="26">
        <v>5025169</v>
      </c>
      <c r="D9" s="26">
        <v>2265046</v>
      </c>
      <c r="E9" s="26">
        <v>2132052</v>
      </c>
      <c r="F9" s="27">
        <v>366581</v>
      </c>
      <c r="G9" s="20"/>
      <c r="H9" s="20"/>
      <c r="I9" s="20"/>
      <c r="J9" s="20"/>
      <c r="K9" s="20"/>
      <c r="L9" s="20"/>
      <c r="M9" s="20"/>
      <c r="N9" s="20"/>
      <c r="O9" s="20"/>
      <c r="P9" s="20"/>
      <c r="Q9" s="20"/>
      <c r="R9" s="20"/>
      <c r="S9" s="20"/>
      <c r="T9" s="20"/>
      <c r="U9" s="20"/>
      <c r="V9" s="20"/>
    </row>
    <row r="10" spans="1:22" x14ac:dyDescent="0.25">
      <c r="A10" s="20"/>
      <c r="B10" s="28" t="s">
        <v>92</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-50597674</v>
      </c>
      <c r="D12" s="26">
        <v>-35374646</v>
      </c>
      <c r="E12" s="26">
        <v>-7274401</v>
      </c>
      <c r="F12" s="27">
        <v>-985196</v>
      </c>
      <c r="G12" s="20"/>
      <c r="H12" s="20"/>
      <c r="I12" s="20"/>
      <c r="J12" s="20"/>
      <c r="K12" s="20"/>
      <c r="L12" s="20"/>
      <c r="M12" s="20"/>
      <c r="N12" s="20"/>
      <c r="O12" s="20"/>
      <c r="P12" s="20"/>
      <c r="Q12" s="20"/>
      <c r="R12" s="20"/>
      <c r="S12" s="20"/>
      <c r="T12" s="20"/>
      <c r="U12" s="20"/>
      <c r="V12" s="20"/>
    </row>
    <row r="13" spans="1:22" x14ac:dyDescent="0.25">
      <c r="A13" s="20"/>
      <c r="B13" s="28" t="s">
        <v>95</v>
      </c>
      <c r="C13" s="26">
        <v>3665594</v>
      </c>
      <c r="D13" s="26">
        <v>16602419</v>
      </c>
      <c r="E13" s="26">
        <v>4393541</v>
      </c>
      <c r="F13" s="27">
        <v>379208</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-6375628</v>
      </c>
      <c r="D17" s="33">
        <v>-7567645</v>
      </c>
      <c r="E17" s="33">
        <v>-2732736</v>
      </c>
      <c r="F17" s="34">
        <v>-692740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83215000</v>
      </c>
      <c r="D3" s="26">
        <v>74439000</v>
      </c>
      <c r="E3" s="26">
        <v>220143000</v>
      </c>
      <c r="F3" s="27">
        <v>147748000</v>
      </c>
      <c r="G3" s="20"/>
      <c r="H3" s="20"/>
      <c r="I3" s="20"/>
      <c r="J3" s="20"/>
      <c r="K3" s="20"/>
      <c r="L3" s="20"/>
      <c r="M3" s="20"/>
      <c r="N3" s="20"/>
      <c r="O3" s="20"/>
      <c r="P3" s="20"/>
      <c r="Q3" s="20"/>
      <c r="R3" s="20"/>
      <c r="S3" s="20"/>
      <c r="T3" s="20"/>
      <c r="U3" s="20"/>
      <c r="V3" s="20"/>
    </row>
    <row r="4" spans="1:22" x14ac:dyDescent="0.25">
      <c r="A4" s="20"/>
      <c r="B4" s="28" t="s">
        <v>86</v>
      </c>
      <c r="C4" s="26">
        <v>425817000</v>
      </c>
      <c r="D4" s="26">
        <v>371067000</v>
      </c>
      <c r="E4" s="26">
        <v>266782000</v>
      </c>
      <c r="F4" s="27">
        <v>193220000</v>
      </c>
      <c r="G4" s="20"/>
      <c r="H4" s="20"/>
      <c r="I4" s="20"/>
      <c r="J4" s="20"/>
      <c r="K4" s="20"/>
      <c r="L4" s="20"/>
      <c r="M4" s="20"/>
      <c r="N4" s="20"/>
      <c r="O4" s="20"/>
      <c r="P4" s="20"/>
      <c r="Q4" s="20"/>
      <c r="R4" s="20"/>
      <c r="S4" s="20"/>
      <c r="T4" s="20"/>
      <c r="U4" s="20"/>
      <c r="V4" s="20"/>
    </row>
    <row r="5" spans="1:22" x14ac:dyDescent="0.25">
      <c r="A5" s="20"/>
      <c r="B5" s="28" t="s">
        <v>87</v>
      </c>
      <c r="C5" s="26">
        <v>3998000</v>
      </c>
      <c r="D5" s="26">
        <v>3998000</v>
      </c>
      <c r="E5" s="26">
        <v>3998000</v>
      </c>
      <c r="F5" s="27">
        <v>3998000</v>
      </c>
      <c r="G5" s="20"/>
      <c r="H5" s="20"/>
      <c r="I5" s="20"/>
      <c r="J5" s="20"/>
      <c r="K5" s="20"/>
      <c r="L5" s="20"/>
      <c r="M5" s="20"/>
      <c r="N5" s="20"/>
      <c r="O5" s="20"/>
      <c r="P5" s="20"/>
      <c r="Q5" s="20"/>
      <c r="R5" s="20"/>
      <c r="S5" s="20"/>
      <c r="T5" s="20"/>
      <c r="U5" s="20"/>
      <c r="V5" s="20"/>
    </row>
    <row r="6" spans="1:22" x14ac:dyDescent="0.25">
      <c r="A6" s="20"/>
      <c r="B6" s="28" t="s">
        <v>88</v>
      </c>
      <c r="C6" s="26">
        <v>669424000</v>
      </c>
      <c r="D6" s="26">
        <v>855852000</v>
      </c>
      <c r="E6" s="26">
        <v>755119000</v>
      </c>
      <c r="F6" s="27">
        <v>585615000</v>
      </c>
      <c r="G6" s="20"/>
      <c r="H6" s="20"/>
      <c r="I6" s="20"/>
      <c r="J6" s="20"/>
      <c r="K6" s="20"/>
      <c r="L6" s="20"/>
      <c r="M6" s="20"/>
      <c r="N6" s="20"/>
      <c r="O6" s="20"/>
      <c r="P6" s="20"/>
      <c r="Q6" s="20"/>
      <c r="R6" s="20"/>
      <c r="S6" s="20"/>
      <c r="T6" s="20"/>
      <c r="U6" s="20"/>
      <c r="V6" s="20"/>
    </row>
    <row r="7" spans="1:22" x14ac:dyDescent="0.25">
      <c r="A7" s="20"/>
      <c r="B7" s="28" t="s">
        <v>89</v>
      </c>
      <c r="C7" s="26">
        <v>154400000</v>
      </c>
      <c r="D7" s="26">
        <v>161033000</v>
      </c>
      <c r="E7" s="26">
        <v>143393000</v>
      </c>
      <c r="F7" s="27">
        <v>136451000</v>
      </c>
      <c r="G7" s="20"/>
      <c r="H7" s="20"/>
      <c r="I7" s="20"/>
      <c r="J7" s="20"/>
      <c r="K7" s="20"/>
      <c r="L7" s="20"/>
      <c r="M7" s="20"/>
      <c r="N7" s="20"/>
      <c r="O7" s="20"/>
      <c r="P7" s="20"/>
      <c r="Q7" s="20"/>
      <c r="R7" s="20"/>
      <c r="S7" s="20"/>
      <c r="T7" s="20"/>
      <c r="U7" s="20"/>
      <c r="V7" s="20"/>
    </row>
    <row r="8" spans="1:22" x14ac:dyDescent="0.25">
      <c r="A8" s="20"/>
      <c r="B8" s="28" t="s">
        <v>90</v>
      </c>
      <c r="C8" s="26">
        <v>353999000</v>
      </c>
      <c r="D8" s="26">
        <v>375612000</v>
      </c>
      <c r="E8" s="26">
        <v>306742000</v>
      </c>
      <c r="F8" s="27">
        <v>143830000</v>
      </c>
      <c r="G8" s="20"/>
      <c r="H8" s="20"/>
      <c r="I8" s="20"/>
      <c r="J8" s="20"/>
      <c r="K8" s="20"/>
      <c r="L8" s="20"/>
      <c r="M8" s="20"/>
      <c r="N8" s="20"/>
      <c r="O8" s="20"/>
      <c r="P8" s="20"/>
      <c r="Q8" s="20"/>
      <c r="R8" s="20"/>
      <c r="S8" s="20"/>
      <c r="T8" s="20"/>
      <c r="U8" s="20"/>
      <c r="V8" s="20"/>
    </row>
    <row r="9" spans="1:22" x14ac:dyDescent="0.25">
      <c r="A9" s="20"/>
      <c r="B9" s="28" t="s">
        <v>91</v>
      </c>
      <c r="C9" s="26">
        <v>508399000</v>
      </c>
      <c r="D9" s="26">
        <v>536645000</v>
      </c>
      <c r="E9" s="26">
        <v>450135000</v>
      </c>
      <c r="F9" s="27">
        <v>280281000</v>
      </c>
      <c r="G9" s="20"/>
      <c r="H9" s="20"/>
      <c r="I9" s="20"/>
      <c r="J9" s="20"/>
      <c r="K9" s="20"/>
      <c r="L9" s="20"/>
      <c r="M9" s="20"/>
      <c r="N9" s="20"/>
      <c r="O9" s="20"/>
      <c r="P9" s="20"/>
      <c r="Q9" s="20"/>
      <c r="R9" s="20"/>
      <c r="S9" s="20"/>
      <c r="T9" s="20"/>
      <c r="U9" s="20"/>
      <c r="V9" s="20"/>
    </row>
    <row r="10" spans="1:22" x14ac:dyDescent="0.25">
      <c r="A10" s="20"/>
      <c r="B10" s="28" t="s">
        <v>92</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28145000</v>
      </c>
      <c r="F11" s="27">
        <v>87305000</v>
      </c>
      <c r="G11" s="20"/>
      <c r="H11" s="20"/>
      <c r="I11" s="20"/>
      <c r="J11" s="20"/>
      <c r="K11" s="20"/>
      <c r="L11" s="20"/>
      <c r="M11" s="20"/>
      <c r="N11" s="20"/>
      <c r="O11" s="20"/>
      <c r="P11" s="20"/>
      <c r="Q11" s="20"/>
      <c r="R11" s="20"/>
      <c r="S11" s="20"/>
      <c r="T11" s="20"/>
      <c r="U11" s="20"/>
      <c r="V11" s="20"/>
    </row>
    <row r="12" spans="1:22" x14ac:dyDescent="0.25">
      <c r="A12" s="20"/>
      <c r="B12" s="28" t="s">
        <v>94</v>
      </c>
      <c r="C12" s="26">
        <v>-332687000</v>
      </c>
      <c r="D12" s="26">
        <v>-155688000</v>
      </c>
      <c r="E12" s="26">
        <v>-156082000</v>
      </c>
      <c r="F12" s="27">
        <v>-147741000</v>
      </c>
      <c r="G12" s="20"/>
      <c r="H12" s="20"/>
      <c r="I12" s="20"/>
      <c r="J12" s="20"/>
      <c r="K12" s="20"/>
      <c r="L12" s="20"/>
      <c r="M12" s="20"/>
      <c r="N12" s="20"/>
      <c r="O12" s="20"/>
      <c r="P12" s="20"/>
      <c r="Q12" s="20"/>
      <c r="R12" s="20"/>
      <c r="S12" s="20"/>
      <c r="T12" s="20"/>
      <c r="U12" s="20"/>
      <c r="V12" s="20"/>
    </row>
    <row r="13" spans="1:22" x14ac:dyDescent="0.25">
      <c r="A13" s="20"/>
      <c r="B13" s="28" t="s">
        <v>95</v>
      </c>
      <c r="C13" s="26">
        <v>161025000</v>
      </c>
      <c r="D13" s="26">
        <v>319207000</v>
      </c>
      <c r="E13" s="26">
        <v>304984000</v>
      </c>
      <c r="F13" s="27">
        <v>305334000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14844000</v>
      </c>
      <c r="D17" s="33">
        <v>60575000</v>
      </c>
      <c r="E17" s="33">
        <v>-21432000</v>
      </c>
      <c r="F17" s="34">
        <v>91696000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233053160000</v>
      </c>
      <c r="D3" s="26">
        <v>245886656000</v>
      </c>
      <c r="E3" s="26">
        <v>191350206000</v>
      </c>
      <c r="F3" s="27">
        <v>127972650000</v>
      </c>
      <c r="G3" s="20"/>
      <c r="H3" s="20"/>
      <c r="I3" s="20"/>
      <c r="J3" s="20"/>
      <c r="K3" s="20"/>
      <c r="L3" s="20"/>
      <c r="M3" s="20"/>
      <c r="N3" s="20"/>
      <c r="O3" s="20"/>
      <c r="P3" s="20"/>
      <c r="Q3" s="20"/>
      <c r="R3" s="20"/>
      <c r="S3" s="20"/>
      <c r="T3" s="20"/>
      <c r="U3" s="20"/>
      <c r="V3" s="20"/>
    </row>
    <row r="4" spans="1:22" x14ac:dyDescent="0.25">
      <c r="A4" s="20"/>
      <c r="B4" s="28" t="s">
        <v>86</v>
      </c>
      <c r="C4" s="26">
        <v>872388811000</v>
      </c>
      <c r="D4" s="26">
        <v>798221259000</v>
      </c>
      <c r="E4" s="26">
        <v>716379127000</v>
      </c>
      <c r="F4" s="27">
        <v>605576545000</v>
      </c>
      <c r="G4" s="20"/>
      <c r="H4" s="20"/>
      <c r="I4" s="20"/>
      <c r="J4" s="20"/>
      <c r="K4" s="20"/>
      <c r="L4" s="20"/>
      <c r="M4" s="20"/>
      <c r="N4" s="20"/>
      <c r="O4" s="20"/>
      <c r="P4" s="20"/>
      <c r="Q4" s="20"/>
      <c r="R4" s="20"/>
      <c r="S4" s="20"/>
      <c r="T4" s="20"/>
      <c r="U4" s="20"/>
      <c r="V4" s="20"/>
    </row>
    <row r="5" spans="1:22" x14ac:dyDescent="0.25">
      <c r="A5" s="20"/>
      <c r="B5" s="28" t="s">
        <v>87</v>
      </c>
      <c r="C5" s="26">
        <v>122103802000</v>
      </c>
      <c r="D5" s="26">
        <v>129023922000</v>
      </c>
      <c r="E5" s="26">
        <v>118042900000</v>
      </c>
      <c r="F5" s="27">
        <v>98325593000</v>
      </c>
      <c r="G5" s="20"/>
      <c r="H5" s="20"/>
      <c r="I5" s="20"/>
      <c r="J5" s="20"/>
      <c r="K5" s="20"/>
      <c r="L5" s="20"/>
      <c r="M5" s="20"/>
      <c r="N5" s="20"/>
      <c r="O5" s="20"/>
      <c r="P5" s="20"/>
      <c r="Q5" s="20"/>
      <c r="R5" s="20"/>
      <c r="S5" s="20"/>
      <c r="T5" s="20"/>
      <c r="U5" s="20"/>
      <c r="V5" s="20"/>
    </row>
    <row r="6" spans="1:22" x14ac:dyDescent="0.25">
      <c r="A6" s="20"/>
      <c r="B6" s="28" t="s">
        <v>88</v>
      </c>
      <c r="C6" s="26">
        <v>2921520889000</v>
      </c>
      <c r="D6" s="26">
        <v>3010700607000</v>
      </c>
      <c r="E6" s="26">
        <v>2946106647000</v>
      </c>
      <c r="F6" s="27">
        <v>2448064400000</v>
      </c>
      <c r="G6" s="20"/>
      <c r="H6" s="20"/>
      <c r="I6" s="20"/>
      <c r="J6" s="20"/>
      <c r="K6" s="20"/>
      <c r="L6" s="20"/>
      <c r="M6" s="20"/>
      <c r="N6" s="20"/>
      <c r="O6" s="20"/>
      <c r="P6" s="20"/>
      <c r="Q6" s="20"/>
      <c r="R6" s="20"/>
      <c r="S6" s="20"/>
      <c r="T6" s="20"/>
      <c r="U6" s="20"/>
      <c r="V6" s="20"/>
    </row>
    <row r="7" spans="1:22" x14ac:dyDescent="0.25">
      <c r="A7" s="20"/>
      <c r="B7" s="28" t="s">
        <v>89</v>
      </c>
      <c r="C7" s="26">
        <v>692871296000</v>
      </c>
      <c r="D7" s="26">
        <v>949245134000</v>
      </c>
      <c r="E7" s="26">
        <v>529567279000</v>
      </c>
      <c r="F7" s="27">
        <v>378056186000</v>
      </c>
      <c r="G7" s="20"/>
      <c r="H7" s="20"/>
      <c r="I7" s="20"/>
      <c r="J7" s="20"/>
      <c r="K7" s="20"/>
      <c r="L7" s="20"/>
      <c r="M7" s="20"/>
      <c r="N7" s="20"/>
      <c r="O7" s="20"/>
      <c r="P7" s="20"/>
      <c r="Q7" s="20"/>
      <c r="R7" s="20"/>
      <c r="S7" s="20"/>
      <c r="T7" s="20"/>
      <c r="U7" s="20"/>
      <c r="V7" s="20"/>
    </row>
    <row r="8" spans="1:22" x14ac:dyDescent="0.25">
      <c r="A8" s="20"/>
      <c r="B8" s="28" t="s">
        <v>90</v>
      </c>
      <c r="C8" s="26">
        <v>1307664179000</v>
      </c>
      <c r="D8" s="26">
        <v>1178052821000</v>
      </c>
      <c r="E8" s="26">
        <v>1315125809000</v>
      </c>
      <c r="F8" s="27">
        <v>1238447623000</v>
      </c>
      <c r="G8" s="20"/>
      <c r="H8" s="20"/>
      <c r="I8" s="20"/>
      <c r="J8" s="20"/>
      <c r="K8" s="20"/>
      <c r="L8" s="20"/>
      <c r="M8" s="20"/>
      <c r="N8" s="20"/>
      <c r="O8" s="20"/>
      <c r="P8" s="20"/>
      <c r="Q8" s="20"/>
      <c r="R8" s="20"/>
      <c r="S8" s="20"/>
      <c r="T8" s="20"/>
      <c r="U8" s="20"/>
      <c r="V8" s="20"/>
    </row>
    <row r="9" spans="1:22" x14ac:dyDescent="0.25">
      <c r="A9" s="20"/>
      <c r="B9" s="28" t="s">
        <v>91</v>
      </c>
      <c r="C9" s="26">
        <v>2000535475000</v>
      </c>
      <c r="D9" s="26">
        <v>2127297955000</v>
      </c>
      <c r="E9" s="26">
        <v>1844693088000</v>
      </c>
      <c r="F9" s="27">
        <v>1616503809000</v>
      </c>
      <c r="G9" s="20"/>
      <c r="H9" s="20"/>
      <c r="I9" s="20"/>
      <c r="J9" s="20"/>
      <c r="K9" s="20"/>
      <c r="L9" s="20"/>
      <c r="M9" s="20"/>
      <c r="N9" s="20"/>
      <c r="O9" s="20"/>
      <c r="P9" s="20"/>
      <c r="Q9" s="20"/>
      <c r="R9" s="20"/>
      <c r="S9" s="20"/>
      <c r="T9" s="20"/>
      <c r="U9" s="20"/>
      <c r="V9" s="20"/>
    </row>
    <row r="10" spans="1:22" x14ac:dyDescent="0.25">
      <c r="A10" s="20"/>
      <c r="B10" s="28" t="s">
        <v>92</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769311795000</v>
      </c>
      <c r="D12" s="26">
        <v>716975127000</v>
      </c>
      <c r="E12" s="26">
        <v>768116920000</v>
      </c>
      <c r="F12" s="27">
        <v>654171126000</v>
      </c>
      <c r="G12" s="20"/>
      <c r="H12" s="20"/>
      <c r="I12" s="20"/>
      <c r="J12" s="20"/>
      <c r="K12" s="20"/>
      <c r="L12" s="20"/>
      <c r="M12" s="20"/>
      <c r="N12" s="20"/>
      <c r="O12" s="20"/>
      <c r="P12" s="20"/>
      <c r="Q12" s="20"/>
      <c r="R12" s="20"/>
      <c r="S12" s="20"/>
      <c r="T12" s="20"/>
      <c r="U12" s="20"/>
      <c r="V12" s="20"/>
    </row>
    <row r="13" spans="1:22" x14ac:dyDescent="0.25">
      <c r="A13" s="20"/>
      <c r="B13" s="28" t="s">
        <v>95</v>
      </c>
      <c r="C13" s="26">
        <v>920985414000</v>
      </c>
      <c r="D13" s="26">
        <v>883402652000</v>
      </c>
      <c r="E13" s="26">
        <v>1101413559000</v>
      </c>
      <c r="F13" s="27">
        <v>831560591000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0</v>
      </c>
      <c r="D17" s="33">
        <v>0</v>
      </c>
      <c r="E17" s="33">
        <v>0</v>
      </c>
      <c r="F17" s="34">
        <v>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34550000</v>
      </c>
      <c r="D3" s="26">
        <v>27576000</v>
      </c>
      <c r="E3" s="26">
        <v>31501000</v>
      </c>
      <c r="F3" s="27">
        <v>20800000</v>
      </c>
      <c r="G3" s="20"/>
      <c r="H3" s="20"/>
      <c r="I3" s="20"/>
      <c r="J3" s="20"/>
      <c r="K3" s="20"/>
      <c r="L3" s="20"/>
      <c r="M3" s="20"/>
      <c r="N3" s="20"/>
      <c r="O3" s="20"/>
      <c r="P3" s="20"/>
      <c r="Q3" s="20"/>
      <c r="R3" s="20"/>
      <c r="S3" s="20"/>
      <c r="T3" s="20"/>
      <c r="U3" s="20"/>
      <c r="V3" s="20"/>
    </row>
    <row r="4" spans="1:22" x14ac:dyDescent="0.25">
      <c r="A4" s="20"/>
      <c r="B4" s="28" t="s">
        <v>86</v>
      </c>
      <c r="C4" s="26">
        <v>4068000</v>
      </c>
      <c r="D4" s="26">
        <v>5349000</v>
      </c>
      <c r="E4" s="26">
        <v>3380000</v>
      </c>
      <c r="F4" s="27">
        <v>1764000</v>
      </c>
      <c r="G4" s="20"/>
      <c r="H4" s="20"/>
      <c r="I4" s="20"/>
      <c r="J4" s="20"/>
      <c r="K4" s="20"/>
      <c r="L4" s="20"/>
      <c r="M4" s="20"/>
      <c r="N4" s="20"/>
      <c r="O4" s="20"/>
      <c r="P4" s="20"/>
      <c r="Q4" s="20"/>
      <c r="R4" s="20"/>
      <c r="S4" s="20"/>
      <c r="T4" s="20"/>
      <c r="U4" s="20"/>
      <c r="V4" s="20"/>
    </row>
    <row r="5" spans="1:22" x14ac:dyDescent="0.25">
      <c r="A5" s="20"/>
      <c r="B5" s="28" t="s">
        <v>87</v>
      </c>
      <c r="C5" s="26">
        <v>0</v>
      </c>
      <c r="D5" s="26">
        <v>0</v>
      </c>
      <c r="E5" s="26">
        <v>0</v>
      </c>
      <c r="F5" s="27">
        <v>0</v>
      </c>
      <c r="G5" s="20"/>
      <c r="H5" s="20"/>
      <c r="I5" s="20"/>
      <c r="J5" s="20"/>
      <c r="K5" s="20"/>
      <c r="L5" s="20"/>
      <c r="M5" s="20"/>
      <c r="N5" s="20"/>
      <c r="O5" s="20"/>
      <c r="P5" s="20"/>
      <c r="Q5" s="20"/>
      <c r="R5" s="20"/>
      <c r="S5" s="20"/>
      <c r="T5" s="20"/>
      <c r="U5" s="20"/>
      <c r="V5" s="20"/>
    </row>
    <row r="6" spans="1:22" x14ac:dyDescent="0.25">
      <c r="A6" s="20"/>
      <c r="B6" s="28" t="s">
        <v>88</v>
      </c>
      <c r="C6" s="26">
        <v>90857000</v>
      </c>
      <c r="D6" s="26">
        <v>98932000</v>
      </c>
      <c r="E6" s="26">
        <v>124993000</v>
      </c>
      <c r="F6" s="27">
        <v>49956000</v>
      </c>
      <c r="G6" s="20"/>
      <c r="H6" s="20"/>
      <c r="I6" s="20"/>
      <c r="J6" s="20"/>
      <c r="K6" s="20"/>
      <c r="L6" s="20"/>
      <c r="M6" s="20"/>
      <c r="N6" s="20"/>
      <c r="O6" s="20"/>
      <c r="P6" s="20"/>
      <c r="Q6" s="20"/>
      <c r="R6" s="20"/>
      <c r="S6" s="20"/>
      <c r="T6" s="20"/>
      <c r="U6" s="20"/>
      <c r="V6" s="20"/>
    </row>
    <row r="7" spans="1:22" x14ac:dyDescent="0.25">
      <c r="A7" s="20"/>
      <c r="B7" s="28" t="s">
        <v>89</v>
      </c>
      <c r="C7" s="26">
        <v>27717000</v>
      </c>
      <c r="D7" s="26">
        <v>17146000</v>
      </c>
      <c r="E7" s="26">
        <v>20433000</v>
      </c>
      <c r="F7" s="27">
        <v>14073000</v>
      </c>
      <c r="G7" s="20"/>
      <c r="H7" s="20"/>
      <c r="I7" s="20"/>
      <c r="J7" s="20"/>
      <c r="K7" s="20"/>
      <c r="L7" s="20"/>
      <c r="M7" s="20"/>
      <c r="N7" s="20"/>
      <c r="O7" s="20"/>
      <c r="P7" s="20"/>
      <c r="Q7" s="20"/>
      <c r="R7" s="20"/>
      <c r="S7" s="20"/>
      <c r="T7" s="20"/>
      <c r="U7" s="20"/>
      <c r="V7" s="20"/>
    </row>
    <row r="8" spans="1:22" x14ac:dyDescent="0.25">
      <c r="A8" s="20"/>
      <c r="B8" s="28" t="s">
        <v>90</v>
      </c>
      <c r="C8" s="26">
        <v>1373000</v>
      </c>
      <c r="D8" s="26">
        <v>0</v>
      </c>
      <c r="E8" s="26">
        <v>1000</v>
      </c>
      <c r="F8" s="27">
        <v>232695000</v>
      </c>
      <c r="G8" s="20"/>
      <c r="H8" s="20"/>
      <c r="I8" s="20"/>
      <c r="J8" s="20"/>
      <c r="K8" s="20"/>
      <c r="L8" s="20"/>
      <c r="M8" s="20"/>
      <c r="N8" s="20"/>
      <c r="O8" s="20"/>
      <c r="P8" s="20"/>
      <c r="Q8" s="20"/>
      <c r="R8" s="20"/>
      <c r="S8" s="20"/>
      <c r="T8" s="20"/>
      <c r="U8" s="20"/>
      <c r="V8" s="20"/>
    </row>
    <row r="9" spans="1:22" x14ac:dyDescent="0.25">
      <c r="A9" s="20"/>
      <c r="B9" s="28" t="s">
        <v>91</v>
      </c>
      <c r="C9" s="26">
        <v>29090000</v>
      </c>
      <c r="D9" s="26">
        <v>17146000</v>
      </c>
      <c r="E9" s="26">
        <v>20434000</v>
      </c>
      <c r="F9" s="27">
        <v>246768000</v>
      </c>
      <c r="G9" s="20"/>
      <c r="H9" s="20"/>
      <c r="I9" s="20"/>
      <c r="J9" s="20"/>
      <c r="K9" s="20"/>
      <c r="L9" s="20"/>
      <c r="M9" s="20"/>
      <c r="N9" s="20"/>
      <c r="O9" s="20"/>
      <c r="P9" s="20"/>
      <c r="Q9" s="20"/>
      <c r="R9" s="20"/>
      <c r="S9" s="20"/>
      <c r="T9" s="20"/>
      <c r="U9" s="20"/>
      <c r="V9" s="20"/>
    </row>
    <row r="10" spans="1:22" x14ac:dyDescent="0.25">
      <c r="A10" s="20"/>
      <c r="B10" s="28" t="s">
        <v>92</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-101337000</v>
      </c>
      <c r="D12" s="26">
        <v>-79843000</v>
      </c>
      <c r="E12" s="26">
        <v>-45986000</v>
      </c>
      <c r="F12" s="27">
        <v>0</v>
      </c>
      <c r="G12" s="20"/>
      <c r="H12" s="20"/>
      <c r="I12" s="20"/>
      <c r="J12" s="20"/>
      <c r="K12" s="20"/>
      <c r="L12" s="20"/>
      <c r="M12" s="20"/>
      <c r="N12" s="20"/>
      <c r="O12" s="20"/>
      <c r="P12" s="20"/>
      <c r="Q12" s="20"/>
      <c r="R12" s="20"/>
      <c r="S12" s="20"/>
      <c r="T12" s="20"/>
      <c r="U12" s="20"/>
      <c r="V12" s="20"/>
    </row>
    <row r="13" spans="1:22" x14ac:dyDescent="0.25">
      <c r="A13" s="20"/>
      <c r="B13" s="28" t="s">
        <v>95</v>
      </c>
      <c r="C13" s="26">
        <v>61767000</v>
      </c>
      <c r="D13" s="26">
        <v>81786000</v>
      </c>
      <c r="E13" s="26">
        <v>104559000</v>
      </c>
      <c r="F13" s="27">
        <v>-196812000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-16274000</v>
      </c>
      <c r="D17" s="33">
        <v>-20778000</v>
      </c>
      <c r="E17" s="33">
        <v>-17806000</v>
      </c>
      <c r="F17" s="34">
        <v>-3258000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1214000</v>
      </c>
      <c r="D3" s="26">
        <v>1048000</v>
      </c>
      <c r="E3" s="26">
        <v>705000</v>
      </c>
      <c r="F3" s="27">
        <v>870190</v>
      </c>
      <c r="G3" s="20"/>
      <c r="H3" s="20"/>
      <c r="I3" s="20"/>
      <c r="J3" s="20"/>
      <c r="K3" s="20"/>
      <c r="L3" s="20"/>
      <c r="M3" s="20"/>
      <c r="N3" s="20"/>
      <c r="O3" s="20"/>
      <c r="P3" s="20"/>
      <c r="Q3" s="20"/>
      <c r="R3" s="20"/>
      <c r="S3" s="20"/>
      <c r="T3" s="20"/>
      <c r="U3" s="20"/>
      <c r="V3" s="20"/>
    </row>
    <row r="4" spans="1:22" x14ac:dyDescent="0.25">
      <c r="A4" s="20"/>
      <c r="B4" s="28" t="s">
        <v>86</v>
      </c>
      <c r="C4" s="26">
        <v>409000</v>
      </c>
      <c r="D4" s="26">
        <v>819000</v>
      </c>
      <c r="E4" s="26">
        <v>1675000</v>
      </c>
      <c r="F4" s="27">
        <v>2070860</v>
      </c>
      <c r="G4" s="20"/>
      <c r="H4" s="20"/>
      <c r="I4" s="20"/>
      <c r="J4" s="20"/>
      <c r="K4" s="20"/>
      <c r="L4" s="20"/>
      <c r="M4" s="20"/>
      <c r="N4" s="20"/>
      <c r="O4" s="20"/>
      <c r="P4" s="20"/>
      <c r="Q4" s="20"/>
      <c r="R4" s="20"/>
      <c r="S4" s="20"/>
      <c r="T4" s="20"/>
      <c r="U4" s="20"/>
      <c r="V4" s="20"/>
    </row>
    <row r="5" spans="1:22" x14ac:dyDescent="0.25">
      <c r="A5" s="20"/>
      <c r="B5" s="28" t="s">
        <v>87</v>
      </c>
      <c r="C5" s="26">
        <v>0</v>
      </c>
      <c r="D5" s="26">
        <v>0</v>
      </c>
      <c r="E5" s="26">
        <v>0</v>
      </c>
      <c r="F5" s="27">
        <v>0</v>
      </c>
      <c r="G5" s="20"/>
      <c r="H5" s="20"/>
      <c r="I5" s="20"/>
      <c r="J5" s="20"/>
      <c r="K5" s="20"/>
      <c r="L5" s="20"/>
      <c r="M5" s="20"/>
      <c r="N5" s="20"/>
      <c r="O5" s="20"/>
      <c r="P5" s="20"/>
      <c r="Q5" s="20"/>
      <c r="R5" s="20"/>
      <c r="S5" s="20"/>
      <c r="T5" s="20"/>
      <c r="U5" s="20"/>
      <c r="V5" s="20"/>
    </row>
    <row r="6" spans="1:22" x14ac:dyDescent="0.25">
      <c r="A6" s="20"/>
      <c r="B6" s="28" t="s">
        <v>88</v>
      </c>
      <c r="C6" s="26">
        <v>4810000</v>
      </c>
      <c r="D6" s="26">
        <v>5505000</v>
      </c>
      <c r="E6" s="26">
        <v>9719000</v>
      </c>
      <c r="F6" s="27">
        <v>5817446</v>
      </c>
      <c r="G6" s="20"/>
      <c r="H6" s="20"/>
      <c r="I6" s="20"/>
      <c r="J6" s="20"/>
      <c r="K6" s="20"/>
      <c r="L6" s="20"/>
      <c r="M6" s="20"/>
      <c r="N6" s="20"/>
      <c r="O6" s="20"/>
      <c r="P6" s="20"/>
      <c r="Q6" s="20"/>
      <c r="R6" s="20"/>
      <c r="S6" s="20"/>
      <c r="T6" s="20"/>
      <c r="U6" s="20"/>
      <c r="V6" s="20"/>
    </row>
    <row r="7" spans="1:22" x14ac:dyDescent="0.25">
      <c r="A7" s="20"/>
      <c r="B7" s="28" t="s">
        <v>89</v>
      </c>
      <c r="C7" s="26">
        <v>2307000</v>
      </c>
      <c r="D7" s="26">
        <v>2572000</v>
      </c>
      <c r="E7" s="26">
        <v>1495000</v>
      </c>
      <c r="F7" s="27">
        <v>2104812</v>
      </c>
      <c r="G7" s="20"/>
      <c r="H7" s="20"/>
      <c r="I7" s="20"/>
      <c r="J7" s="20"/>
      <c r="K7" s="20"/>
      <c r="L7" s="20"/>
      <c r="M7" s="20"/>
      <c r="N7" s="20"/>
      <c r="O7" s="20"/>
      <c r="P7" s="20"/>
      <c r="Q7" s="20"/>
      <c r="R7" s="20"/>
      <c r="S7" s="20"/>
      <c r="T7" s="20"/>
      <c r="U7" s="20"/>
      <c r="V7" s="20"/>
    </row>
    <row r="8" spans="1:22" x14ac:dyDescent="0.25">
      <c r="A8" s="20"/>
      <c r="B8" s="28" t="s">
        <v>90</v>
      </c>
      <c r="C8" s="26">
        <v>0</v>
      </c>
      <c r="D8" s="26">
        <v>0</v>
      </c>
      <c r="E8" s="26">
        <v>48000</v>
      </c>
      <c r="F8" s="27">
        <v>1388447</v>
      </c>
      <c r="G8" s="20"/>
      <c r="H8" s="20"/>
      <c r="I8" s="20"/>
      <c r="J8" s="20"/>
      <c r="K8" s="20"/>
      <c r="L8" s="20"/>
      <c r="M8" s="20"/>
      <c r="N8" s="20"/>
      <c r="O8" s="20"/>
      <c r="P8" s="20"/>
      <c r="Q8" s="20"/>
      <c r="R8" s="20"/>
      <c r="S8" s="20"/>
      <c r="T8" s="20"/>
      <c r="U8" s="20"/>
      <c r="V8" s="20"/>
    </row>
    <row r="9" spans="1:22" x14ac:dyDescent="0.25">
      <c r="A9" s="20"/>
      <c r="B9" s="28" t="s">
        <v>91</v>
      </c>
      <c r="C9" s="26">
        <v>2307000</v>
      </c>
      <c r="D9" s="26">
        <v>2572000</v>
      </c>
      <c r="E9" s="26">
        <v>1543000</v>
      </c>
      <c r="F9" s="27">
        <v>3493259</v>
      </c>
      <c r="G9" s="20"/>
      <c r="H9" s="20"/>
      <c r="I9" s="20"/>
      <c r="J9" s="20"/>
      <c r="K9" s="20"/>
      <c r="L9" s="20"/>
      <c r="M9" s="20"/>
      <c r="N9" s="20"/>
      <c r="O9" s="20"/>
      <c r="P9" s="20"/>
      <c r="Q9" s="20"/>
      <c r="R9" s="20"/>
      <c r="S9" s="20"/>
      <c r="T9" s="20"/>
      <c r="U9" s="20"/>
      <c r="V9" s="20"/>
    </row>
    <row r="10" spans="1:22" x14ac:dyDescent="0.25">
      <c r="A10" s="20"/>
      <c r="B10" s="28" t="s">
        <v>92</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-60796000</v>
      </c>
      <c r="D12" s="26">
        <v>-57972000</v>
      </c>
      <c r="E12" s="26">
        <v>-52165000</v>
      </c>
      <c r="F12" s="27">
        <v>-50899628</v>
      </c>
      <c r="G12" s="20"/>
      <c r="H12" s="20"/>
      <c r="I12" s="20"/>
      <c r="J12" s="20"/>
      <c r="K12" s="20"/>
      <c r="L12" s="20"/>
      <c r="M12" s="20"/>
      <c r="N12" s="20"/>
      <c r="O12" s="20"/>
      <c r="P12" s="20"/>
      <c r="Q12" s="20"/>
      <c r="R12" s="20"/>
      <c r="S12" s="20"/>
      <c r="T12" s="20"/>
      <c r="U12" s="20"/>
      <c r="V12" s="20"/>
    </row>
    <row r="13" spans="1:22" x14ac:dyDescent="0.25">
      <c r="A13" s="20"/>
      <c r="B13" s="28" t="s">
        <v>95</v>
      </c>
      <c r="C13" s="26">
        <v>2503000</v>
      </c>
      <c r="D13" s="26">
        <v>2933000</v>
      </c>
      <c r="E13" s="26">
        <v>8176000</v>
      </c>
      <c r="F13" s="27">
        <v>2324187</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115000</v>
      </c>
      <c r="D15" s="26">
        <v>382000</v>
      </c>
      <c r="E15" s="26">
        <v>245000</v>
      </c>
      <c r="F15" s="27">
        <v>515145</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-2958000</v>
      </c>
      <c r="D17" s="33">
        <v>-2648000</v>
      </c>
      <c r="E17" s="33">
        <v>-1861000</v>
      </c>
      <c r="F17" s="34">
        <v>-3269000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zoomScale="233" zoomScaleNormal="100">
      <selection activeCell="H17" sqref="H17"/>
    </sheetView>
  </sheetViews>
  <sheetFormatPr defaultRowHeight="15" outlineLevelRow="0" outlineLevelCol="0" x14ac:dyDescent="0.2" defaultColWidth="8.83203125"/>
  <cols>
    <col min="1" max="1" width="24.1640625" customWidth="1"/>
    <col min="2" max="2" width="10.5" style="8" customWidth="1"/>
    <col min="3" max="3" width="11.5" customWidth="1"/>
  </cols>
  <sheetData>
    <row r="1" spans="1:3" x14ac:dyDescent="0.25">
      <c r="A1" s="9" t="s">
        <v>19</v>
      </c>
      <c r="B1" s="10" t="s">
        <v>20</v>
      </c>
      <c r="C1" s="9" t="s">
        <v>21</v>
      </c>
    </row>
    <row r="2" spans="1:3" x14ac:dyDescent="0.25">
      <c r="A2" t="s">
        <v>22</v>
      </c>
      <c r="B2" s="11">
        <v>0.2</v>
      </c>
      <c r="C2" t="s">
        <v>23</v>
      </c>
    </row>
    <row r="3" spans="1:3" x14ac:dyDescent="0.25">
      <c r="A3" t="s">
        <v>24</v>
      </c>
      <c r="B3" s="11">
        <v>0.15</v>
      </c>
      <c r="C3" t="s">
        <v>25</v>
      </c>
    </row>
    <row r="4" spans="1:3" x14ac:dyDescent="0.25">
      <c r="A4" t="s">
        <v>26</v>
      </c>
      <c r="B4" s="11">
        <v>0.15</v>
      </c>
      <c r="C4" t="s">
        <v>27</v>
      </c>
    </row>
    <row r="5" spans="1:3" x14ac:dyDescent="0.25">
      <c r="A5" t="s">
        <v>28</v>
      </c>
      <c r="B5" s="11">
        <v>0.1</v>
      </c>
      <c r="C5" t="s">
        <v>29</v>
      </c>
    </row>
    <row r="6" spans="1:3" x14ac:dyDescent="0.25">
      <c r="A6" t="s">
        <v>30</v>
      </c>
      <c r="B6" s="11">
        <v>0.1</v>
      </c>
      <c r="C6" t="s">
        <v>31</v>
      </c>
    </row>
    <row r="7" spans="1:3" x14ac:dyDescent="0.25">
      <c r="A7" t="s">
        <v>32</v>
      </c>
      <c r="B7" s="11">
        <v>0.08</v>
      </c>
      <c r="C7" t="s">
        <v>33</v>
      </c>
    </row>
    <row r="8" spans="1:3" x14ac:dyDescent="0.25">
      <c r="A8" t="s">
        <v>34</v>
      </c>
      <c r="B8" s="11">
        <v>0.07</v>
      </c>
      <c r="C8" t="s">
        <v>35</v>
      </c>
    </row>
    <row r="9" spans="1:3" x14ac:dyDescent="0.25">
      <c r="A9" t="s">
        <v>36</v>
      </c>
      <c r="B9" s="11">
        <v>0.05</v>
      </c>
      <c r="C9" t="s">
        <v>37</v>
      </c>
    </row>
    <row r="10" spans="1:3" x14ac:dyDescent="0.25">
      <c r="A10" t="s">
        <v>38</v>
      </c>
      <c r="B10" s="11">
        <v>0.05</v>
      </c>
      <c r="C10" t="s">
        <v>39</v>
      </c>
    </row>
    <row r="11" spans="1:3" x14ac:dyDescent="0.25">
      <c r="A11" t="s">
        <v>40</v>
      </c>
      <c r="B11" s="11">
        <v>0.03</v>
      </c>
      <c r="C11" t="s">
        <v>41</v>
      </c>
    </row>
    <row r="12" spans="1:3" x14ac:dyDescent="0.25">
      <c r="A12" t="s">
        <v>42</v>
      </c>
      <c r="B12" s="11">
        <v>0.02</v>
      </c>
      <c r="C12" t="s">
        <v>43</v>
      </c>
    </row>
    <row r="13" spans="2:2" x14ac:dyDescent="0.25">
      <c r="B13" s="8">
        <f>SUM(B2:B12)</f>
        <v>1</v>
      </c>
    </row>
    <row r="14" spans="1:10" x14ac:dyDescent="0.25">
      <c r="A14" s="12" t="s">
        <v>44</v>
      </c>
      <c r="G14" s="13" t="s">
        <v>45</v>
      </c>
      <c r="H14" s="14" t="s">
        <v>46</v>
      </c>
      <c r="I14" s="14" t="s">
        <v>47</v>
      </c>
      <c r="J14" s="14" t="s">
        <v>48</v>
      </c>
    </row>
    <row r="15" spans="1:10" x14ac:dyDescent="0.25">
      <c r="A15" t="s">
        <v>49</v>
      </c>
      <c r="G15" s="15" t="s">
        <v>50</v>
      </c>
      <c r="H15">
        <v>200</v>
      </c>
      <c r="I15">
        <f>H15*'scoring theory'!B8</f>
        <v>14.000000000000002</v>
      </c>
      <c r="J15" s="16">
        <f>'scoring theory'!B8</f>
        <v>0.07</v>
      </c>
    </row>
    <row r="16" spans="1:10" x14ac:dyDescent="0.25">
      <c r="A16" s="17" t="s">
        <v>51</v>
      </c>
      <c r="G16" s="15" t="s">
        <v>52</v>
      </c>
      <c r="H16">
        <v>200</v>
      </c>
      <c r="I16">
        <f>H16*'scoring theory'!B8</f>
        <v>14.000000000000002</v>
      </c>
      <c r="J16" s="16">
        <f>'scoring theory'!B8</f>
        <v>0.07</v>
      </c>
    </row>
    <row r="17" spans="1:10" x14ac:dyDescent="0.25">
      <c r="A17" s="17" t="s">
        <v>53</v>
      </c>
      <c r="G17" s="15">
        <v>2</v>
      </c>
      <c r="H17">
        <v>400</v>
      </c>
      <c r="I17">
        <f>H17*'scoring theory'!B2</f>
        <v>80</v>
      </c>
      <c r="J17" s="16">
        <f>'scoring theory'!B2</f>
        <v>0.2</v>
      </c>
    </row>
    <row r="18" spans="7:10" x14ac:dyDescent="0.25">
      <c r="G18" s="15">
        <v>3</v>
      </c>
      <c r="H18">
        <v>400</v>
      </c>
      <c r="I18">
        <f>H18*'scoring theory'!B11</f>
        <v>12</v>
      </c>
      <c r="J18" s="16">
        <f>'scoring theory'!B11</f>
        <v>0.03</v>
      </c>
    </row>
    <row r="19" spans="1:10" x14ac:dyDescent="0.25">
      <c r="A19" s="12" t="s">
        <v>54</v>
      </c>
      <c r="G19" s="15">
        <v>4</v>
      </c>
      <c r="H19">
        <v>400</v>
      </c>
      <c r="I19">
        <f>H19*'scoring theory'!B5</f>
        <v>40</v>
      </c>
      <c r="J19" s="16">
        <f>'scoring theory'!B5</f>
        <v>0.1</v>
      </c>
    </row>
    <row r="20" spans="1:10" x14ac:dyDescent="0.25">
      <c r="A20" s="18" t="s">
        <v>40</v>
      </c>
      <c r="G20" s="15">
        <v>5</v>
      </c>
      <c r="H20">
        <v>400</v>
      </c>
      <c r="I20">
        <f>H20*'scoring theory'!B6</f>
        <v>40</v>
      </c>
      <c r="J20" s="16">
        <f>'scoring theory'!B6</f>
        <v>0.1</v>
      </c>
    </row>
    <row r="21" spans="1:10" x14ac:dyDescent="0.25">
      <c r="A21" s="19" t="s">
        <v>55</v>
      </c>
      <c r="B21" s="1" t="s">
        <v>56</v>
      </c>
      <c r="G21" s="15">
        <v>6</v>
      </c>
      <c r="H21">
        <v>400</v>
      </c>
      <c r="I21">
        <f>H21*'scoring theory'!B4</f>
        <v>60</v>
      </c>
      <c r="J21" s="16">
        <f>'scoring theory'!B4</f>
        <v>0.15</v>
      </c>
    </row>
    <row r="22" spans="1:10" x14ac:dyDescent="0.25">
      <c r="A22" s="19" t="s">
        <v>57</v>
      </c>
      <c r="B22" s="1" t="s">
        <v>58</v>
      </c>
      <c r="G22" s="15">
        <v>7</v>
      </c>
      <c r="H22">
        <v>400</v>
      </c>
      <c r="I22">
        <f>H22*'scoring theory'!B10</f>
        <v>20</v>
      </c>
      <c r="J22" s="16">
        <f>'scoring theory'!B10</f>
        <v>0.05</v>
      </c>
    </row>
    <row r="23" spans="1:10" x14ac:dyDescent="0.25">
      <c r="A23" s="19" t="s">
        <v>59</v>
      </c>
      <c r="B23" s="1" t="s">
        <v>60</v>
      </c>
      <c r="G23" s="15">
        <v>8</v>
      </c>
      <c r="H23">
        <v>400</v>
      </c>
      <c r="I23">
        <f>H23*'scoring theory'!B7</f>
        <v>32</v>
      </c>
      <c r="J23" s="16">
        <f>'scoring theory'!B7</f>
        <v>0.08</v>
      </c>
    </row>
    <row r="24" spans="1:10" x14ac:dyDescent="0.25">
      <c r="A24" s="18" t="s">
        <v>61</v>
      </c>
      <c r="B24" s="1"/>
      <c r="G24" s="15">
        <v>9</v>
      </c>
      <c r="H24">
        <v>400</v>
      </c>
      <c r="I24">
        <f>H24*'scoring theory'!B9</f>
        <v>20</v>
      </c>
      <c r="J24" s="16">
        <f>'scoring theory'!B9</f>
        <v>0.05</v>
      </c>
    </row>
    <row r="25" spans="1:10" x14ac:dyDescent="0.25">
      <c r="A25" s="19" t="s">
        <v>62</v>
      </c>
      <c r="B25" s="1" t="s">
        <v>56</v>
      </c>
      <c r="G25" s="15">
        <v>10</v>
      </c>
      <c r="H25">
        <v>400</v>
      </c>
      <c r="I25">
        <f>H25*'scoring theory'!B3</f>
        <v>60</v>
      </c>
      <c r="J25" s="16">
        <f>'scoring theory'!B3</f>
        <v>0.15</v>
      </c>
    </row>
    <row r="26" spans="1:10" x14ac:dyDescent="0.25">
      <c r="A26" s="19" t="s">
        <v>63</v>
      </c>
      <c r="B26" s="1" t="s">
        <v>58</v>
      </c>
      <c r="G26" s="15">
        <v>11</v>
      </c>
      <c r="H26">
        <v>400</v>
      </c>
      <c r="I26">
        <f>H26*'scoring theory'!B12</f>
        <v>8</v>
      </c>
      <c r="J26" s="16">
        <f>'scoring theory'!B12</f>
        <v>0.02</v>
      </c>
    </row>
    <row r="27" spans="1:10" x14ac:dyDescent="0.25">
      <c r="A27" s="19" t="s">
        <v>64</v>
      </c>
      <c r="B27" s="1" t="s">
        <v>60</v>
      </c>
      <c r="G27" s="3"/>
      <c r="H27">
        <f>SUM(H15:H26)</f>
        <v>4400</v>
      </c>
      <c r="I27">
        <f>SUM(I15:I26)</f>
        <v>400</v>
      </c>
      <c r="J27" s="16">
        <f>SUM(J15:J26)</f>
        <v>1.07</v>
      </c>
    </row>
    <row r="28" spans="1:2" x14ac:dyDescent="0.25">
      <c r="A28" s="18" t="s">
        <v>65</v>
      </c>
      <c r="B28" s="1"/>
    </row>
    <row r="29" spans="1:2" x14ac:dyDescent="0.25">
      <c r="A29" s="19" t="s">
        <v>66</v>
      </c>
      <c r="B29" s="1" t="s">
        <v>56</v>
      </c>
    </row>
    <row r="30" spans="1:2" x14ac:dyDescent="0.25">
      <c r="A30" s="19" t="s">
        <v>67</v>
      </c>
      <c r="B30" s="1" t="s">
        <v>60</v>
      </c>
    </row>
    <row r="31" spans="2:2" x14ac:dyDescent="0.25">
      <c r="B31" s="1"/>
    </row>
    <row r="32" spans="1:2" x14ac:dyDescent="0.25">
      <c r="A32" s="18" t="s">
        <v>68</v>
      </c>
      <c r="B32" s="1"/>
    </row>
    <row r="33" spans="1:2" x14ac:dyDescent="0.25">
      <c r="A33" s="19" t="s">
        <v>69</v>
      </c>
      <c r="B33" s="1" t="s">
        <v>56</v>
      </c>
    </row>
    <row r="34" spans="1:2" x14ac:dyDescent="0.25">
      <c r="A34" s="19" t="s">
        <v>70</v>
      </c>
      <c r="B34" s="1" t="s">
        <v>58</v>
      </c>
    </row>
    <row r="35" spans="1:2" x14ac:dyDescent="0.25">
      <c r="A35" s="19" t="s">
        <v>71</v>
      </c>
      <c r="B35" s="1" t="s">
        <v>60</v>
      </c>
    </row>
    <row r="36" spans="2:2" x14ac:dyDescent="0.25">
      <c r="B36" s="1"/>
    </row>
    <row r="37" spans="1:2" x14ac:dyDescent="0.25">
      <c r="A37" s="18" t="s">
        <v>72</v>
      </c>
      <c r="B37" s="1"/>
    </row>
    <row r="38" spans="1:2" x14ac:dyDescent="0.25">
      <c r="A38" s="19" t="s">
        <v>73</v>
      </c>
      <c r="B38" s="1" t="s">
        <v>56</v>
      </c>
    </row>
    <row r="39" spans="1:2" x14ac:dyDescent="0.25">
      <c r="A39" s="19" t="s">
        <v>74</v>
      </c>
      <c r="B39" s="1" t="s">
        <v>58</v>
      </c>
    </row>
    <row r="40" spans="1:2" x14ac:dyDescent="0.25">
      <c r="A40" s="19" t="s">
        <v>75</v>
      </c>
      <c r="B40" s="1" t="s">
        <v>60</v>
      </c>
    </row>
    <row r="41" spans="2:2" x14ac:dyDescent="0.25">
      <c r="B41" s="1"/>
    </row>
    <row r="42" spans="1:2" x14ac:dyDescent="0.25">
      <c r="A42" s="18" t="s">
        <v>76</v>
      </c>
      <c r="B42" s="1"/>
    </row>
    <row r="43" spans="1:2" x14ac:dyDescent="0.25">
      <c r="A43" s="19" t="s">
        <v>77</v>
      </c>
      <c r="B43" s="1" t="s">
        <v>56</v>
      </c>
    </row>
    <row r="44" spans="1:2" x14ac:dyDescent="0.25">
      <c r="A44" s="19" t="s">
        <v>78</v>
      </c>
      <c r="B44" s="1" t="s">
        <v>60</v>
      </c>
    </row>
    <row r="45" spans="1:1" x14ac:dyDescent="0.25">
      <c r="A45" s="19"/>
    </row>
  </sheetData>
  <pageMargins left="0.7" right="0.7" top="0.75" bottom="0.75" header="0.3" footer="0.3"/>
  <pageSetup orientation="portrait" horizontalDpi="0" verticalDpi="0"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1356000000</v>
      </c>
      <c r="D3" s="26">
        <v>1380000000</v>
      </c>
      <c r="E3" s="26">
        <v>1157000000</v>
      </c>
      <c r="F3" s="27">
        <v>681000000</v>
      </c>
      <c r="G3" s="20"/>
      <c r="H3" s="20"/>
      <c r="I3" s="20"/>
      <c r="J3" s="20"/>
      <c r="K3" s="20"/>
      <c r="L3" s="20"/>
      <c r="M3" s="20"/>
      <c r="N3" s="20"/>
      <c r="O3" s="20"/>
      <c r="P3" s="20"/>
      <c r="Q3" s="20"/>
      <c r="R3" s="20"/>
      <c r="S3" s="20"/>
      <c r="T3" s="20"/>
      <c r="U3" s="20"/>
      <c r="V3" s="20"/>
    </row>
    <row r="4" spans="1:22" x14ac:dyDescent="0.25">
      <c r="A4" s="20"/>
      <c r="B4" s="28" t="s">
        <v>86</v>
      </c>
      <c r="C4" s="26">
        <v>5344000000</v>
      </c>
      <c r="D4" s="26">
        <v>5201000000</v>
      </c>
      <c r="E4" s="26">
        <v>5248000000</v>
      </c>
      <c r="F4" s="27">
        <v>3860000000</v>
      </c>
      <c r="G4" s="20"/>
      <c r="H4" s="20"/>
      <c r="I4" s="20"/>
      <c r="J4" s="20"/>
      <c r="K4" s="20"/>
      <c r="L4" s="20"/>
      <c r="M4" s="20"/>
      <c r="N4" s="20"/>
      <c r="O4" s="20"/>
      <c r="P4" s="20"/>
      <c r="Q4" s="20"/>
      <c r="R4" s="20"/>
      <c r="S4" s="20"/>
      <c r="T4" s="20"/>
      <c r="U4" s="20"/>
      <c r="V4" s="20"/>
    </row>
    <row r="5" spans="1:22" x14ac:dyDescent="0.25">
      <c r="A5" s="20"/>
      <c r="B5" s="28" t="s">
        <v>87</v>
      </c>
      <c r="C5" s="26">
        <v>4514000000</v>
      </c>
      <c r="D5" s="26">
        <v>4600000000</v>
      </c>
      <c r="E5" s="26">
        <v>4623000000</v>
      </c>
      <c r="F5" s="27">
        <v>2517000000</v>
      </c>
      <c r="G5" s="20"/>
      <c r="H5" s="20"/>
      <c r="I5" s="20"/>
      <c r="J5" s="20"/>
      <c r="K5" s="20"/>
      <c r="L5" s="20"/>
      <c r="M5" s="20"/>
      <c r="N5" s="20"/>
      <c r="O5" s="20"/>
      <c r="P5" s="20"/>
      <c r="Q5" s="20"/>
      <c r="R5" s="20"/>
      <c r="S5" s="20"/>
      <c r="T5" s="20"/>
      <c r="U5" s="20"/>
      <c r="V5" s="20"/>
    </row>
    <row r="6" spans="1:22" x14ac:dyDescent="0.25">
      <c r="A6" s="20"/>
      <c r="B6" s="28" t="s">
        <v>88</v>
      </c>
      <c r="C6" s="26">
        <v>29254000000</v>
      </c>
      <c r="D6" s="26">
        <v>29313000000</v>
      </c>
      <c r="E6" s="26">
        <v>29090000000</v>
      </c>
      <c r="F6" s="27">
        <v>19237000000</v>
      </c>
      <c r="G6" s="20"/>
      <c r="H6" s="20"/>
      <c r="I6" s="20"/>
      <c r="J6" s="20"/>
      <c r="K6" s="20"/>
      <c r="L6" s="20"/>
      <c r="M6" s="20"/>
      <c r="N6" s="20"/>
      <c r="O6" s="20"/>
      <c r="P6" s="20"/>
      <c r="Q6" s="20"/>
      <c r="R6" s="20"/>
      <c r="S6" s="20"/>
      <c r="T6" s="20"/>
      <c r="U6" s="20"/>
      <c r="V6" s="20"/>
    </row>
    <row r="7" spans="1:22" x14ac:dyDescent="0.25">
      <c r="A7" s="20"/>
      <c r="B7" s="28" t="s">
        <v>89</v>
      </c>
      <c r="C7" s="26">
        <v>7278000000</v>
      </c>
      <c r="D7" s="26">
        <v>7313000000</v>
      </c>
      <c r="E7" s="26">
        <v>6093000000</v>
      </c>
      <c r="F7" s="27">
        <v>4140000000</v>
      </c>
      <c r="G7" s="20"/>
      <c r="H7" s="20"/>
      <c r="I7" s="20"/>
      <c r="J7" s="20"/>
      <c r="K7" s="20"/>
      <c r="L7" s="20"/>
      <c r="M7" s="20"/>
      <c r="N7" s="20"/>
      <c r="O7" s="20"/>
      <c r="P7" s="20"/>
      <c r="Q7" s="20"/>
      <c r="R7" s="20"/>
      <c r="S7" s="20"/>
      <c r="T7" s="20"/>
      <c r="U7" s="20"/>
      <c r="V7" s="20"/>
    </row>
    <row r="8" spans="1:22" x14ac:dyDescent="0.25">
      <c r="A8" s="20"/>
      <c r="B8" s="28" t="s">
        <v>90</v>
      </c>
      <c r="C8" s="26">
        <v>14000000000</v>
      </c>
      <c r="D8" s="26">
        <v>14553000000</v>
      </c>
      <c r="E8" s="26">
        <v>15787000000</v>
      </c>
      <c r="F8" s="27">
        <v>9072000000</v>
      </c>
      <c r="G8" s="20"/>
      <c r="H8" s="20"/>
      <c r="I8" s="20"/>
      <c r="J8" s="20"/>
      <c r="K8" s="20"/>
      <c r="L8" s="20"/>
      <c r="M8" s="20"/>
      <c r="N8" s="20"/>
      <c r="O8" s="20"/>
      <c r="P8" s="20"/>
      <c r="Q8" s="20"/>
      <c r="R8" s="20"/>
      <c r="S8" s="20"/>
      <c r="T8" s="20"/>
      <c r="U8" s="20"/>
      <c r="V8" s="20"/>
    </row>
    <row r="9" spans="1:22" x14ac:dyDescent="0.25">
      <c r="A9" s="20"/>
      <c r="B9" s="28" t="s">
        <v>91</v>
      </c>
      <c r="C9" s="26">
        <v>21278000000</v>
      </c>
      <c r="D9" s="26">
        <v>21866000000</v>
      </c>
      <c r="E9" s="26">
        <v>21880000000</v>
      </c>
      <c r="F9" s="27">
        <v>13212000000</v>
      </c>
      <c r="G9" s="20"/>
      <c r="H9" s="20"/>
      <c r="I9" s="20"/>
      <c r="J9" s="20"/>
      <c r="K9" s="20"/>
      <c r="L9" s="20"/>
      <c r="M9" s="20"/>
      <c r="N9" s="20"/>
      <c r="O9" s="20"/>
      <c r="P9" s="20"/>
      <c r="Q9" s="20"/>
      <c r="R9" s="20"/>
      <c r="S9" s="20"/>
      <c r="T9" s="20"/>
      <c r="U9" s="20"/>
      <c r="V9" s="20"/>
    </row>
    <row r="10" spans="1:22" x14ac:dyDescent="0.25">
      <c r="A10" s="20"/>
      <c r="B10" s="28" t="s">
        <v>92</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8231000000</v>
      </c>
      <c r="D12" s="26">
        <v>7428000000</v>
      </c>
      <c r="E12" s="26">
        <v>6677000000</v>
      </c>
      <c r="F12" s="27">
        <v>6078000000</v>
      </c>
      <c r="G12" s="20"/>
      <c r="H12" s="20"/>
      <c r="I12" s="20"/>
      <c r="J12" s="20"/>
      <c r="K12" s="20"/>
      <c r="L12" s="20"/>
      <c r="M12" s="20"/>
      <c r="N12" s="20"/>
      <c r="O12" s="20"/>
      <c r="P12" s="20"/>
      <c r="Q12" s="20"/>
      <c r="R12" s="20"/>
      <c r="S12" s="20"/>
      <c r="T12" s="20"/>
      <c r="U12" s="20"/>
      <c r="V12" s="20"/>
    </row>
    <row r="13" spans="1:22" x14ac:dyDescent="0.25">
      <c r="A13" s="20"/>
      <c r="B13" s="28" t="s">
        <v>95</v>
      </c>
      <c r="C13" s="26">
        <v>7976000000</v>
      </c>
      <c r="D13" s="26">
        <v>7447000000</v>
      </c>
      <c r="E13" s="26">
        <v>7210000000</v>
      </c>
      <c r="F13" s="27">
        <v>6025000000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2806000000</v>
      </c>
      <c r="D17" s="33">
        <v>2932000000</v>
      </c>
      <c r="E17" s="33">
        <v>2117000000</v>
      </c>
      <c r="F17" s="34">
        <v>1490000000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229275000</v>
      </c>
      <c r="D3" s="26">
        <v>173289000</v>
      </c>
      <c r="E3" s="26">
        <v>191222000</v>
      </c>
      <c r="F3" s="27">
        <v>18403622</v>
      </c>
      <c r="G3" s="20"/>
      <c r="H3" s="20"/>
      <c r="I3" s="20"/>
      <c r="J3" s="20"/>
      <c r="K3" s="20"/>
      <c r="L3" s="20"/>
      <c r="M3" s="20"/>
      <c r="N3" s="20"/>
      <c r="O3" s="20"/>
      <c r="P3" s="20"/>
      <c r="Q3" s="20"/>
      <c r="R3" s="20"/>
      <c r="S3" s="20"/>
      <c r="T3" s="20"/>
      <c r="U3" s="20"/>
      <c r="V3" s="20"/>
    </row>
    <row r="4" spans="1:22" x14ac:dyDescent="0.25">
      <c r="A4" s="20"/>
      <c r="B4" s="28" t="s">
        <v>86</v>
      </c>
      <c r="C4" s="26">
        <v>27033000</v>
      </c>
      <c r="D4" s="26">
        <v>11365000</v>
      </c>
      <c r="E4" s="26">
        <v>4394000</v>
      </c>
      <c r="F4" s="27">
        <v>1577534</v>
      </c>
      <c r="G4" s="20"/>
      <c r="H4" s="20"/>
      <c r="I4" s="20"/>
      <c r="J4" s="20"/>
      <c r="K4" s="20"/>
      <c r="L4" s="20"/>
      <c r="M4" s="20"/>
      <c r="N4" s="20"/>
      <c r="O4" s="20"/>
      <c r="P4" s="20"/>
      <c r="Q4" s="20"/>
      <c r="R4" s="20"/>
      <c r="S4" s="20"/>
      <c r="T4" s="20"/>
      <c r="U4" s="20"/>
      <c r="V4" s="20"/>
    </row>
    <row r="5" spans="1:22" x14ac:dyDescent="0.25">
      <c r="A5" s="20"/>
      <c r="B5" s="28" t="s">
        <v>87</v>
      </c>
      <c r="C5" s="26">
        <v>14173000</v>
      </c>
      <c r="D5" s="26">
        <v>13679000</v>
      </c>
      <c r="E5" s="26">
        <v>14527000</v>
      </c>
      <c r="F5" s="27">
        <v>10419321</v>
      </c>
      <c r="G5" s="20"/>
      <c r="H5" s="20"/>
      <c r="I5" s="20"/>
      <c r="J5" s="20"/>
      <c r="K5" s="20"/>
      <c r="L5" s="20"/>
      <c r="M5" s="20"/>
      <c r="N5" s="20"/>
      <c r="O5" s="20"/>
      <c r="P5" s="20"/>
      <c r="Q5" s="20"/>
      <c r="R5" s="20"/>
      <c r="S5" s="20"/>
      <c r="T5" s="20"/>
      <c r="U5" s="20"/>
      <c r="V5" s="20"/>
    </row>
    <row r="6" spans="1:22" x14ac:dyDescent="0.25">
      <c r="A6" s="20"/>
      <c r="B6" s="28" t="s">
        <v>88</v>
      </c>
      <c r="C6" s="26">
        <v>1536396000</v>
      </c>
      <c r="D6" s="26">
        <v>1222069000</v>
      </c>
      <c r="E6" s="26">
        <v>314018000</v>
      </c>
      <c r="F6" s="27">
        <v>131289773</v>
      </c>
      <c r="G6" s="20"/>
      <c r="H6" s="20"/>
      <c r="I6" s="20"/>
      <c r="J6" s="20"/>
      <c r="K6" s="20"/>
      <c r="L6" s="20"/>
      <c r="M6" s="20"/>
      <c r="N6" s="20"/>
      <c r="O6" s="20"/>
      <c r="P6" s="20"/>
      <c r="Q6" s="20"/>
      <c r="R6" s="20"/>
      <c r="S6" s="20"/>
      <c r="T6" s="20"/>
      <c r="U6" s="20"/>
      <c r="V6" s="20"/>
    </row>
    <row r="7" spans="1:22" x14ac:dyDescent="0.25">
      <c r="A7" s="20"/>
      <c r="B7" s="28" t="s">
        <v>89</v>
      </c>
      <c r="C7" s="26">
        <v>276613000</v>
      </c>
      <c r="D7" s="26">
        <v>161295000</v>
      </c>
      <c r="E7" s="26">
        <v>93124000</v>
      </c>
      <c r="F7" s="27">
        <v>26365092</v>
      </c>
      <c r="G7" s="20"/>
      <c r="H7" s="20"/>
      <c r="I7" s="20"/>
      <c r="J7" s="20"/>
      <c r="K7" s="20"/>
      <c r="L7" s="20"/>
      <c r="M7" s="20"/>
      <c r="N7" s="20"/>
      <c r="O7" s="20"/>
      <c r="P7" s="20"/>
      <c r="Q7" s="20"/>
      <c r="R7" s="20"/>
      <c r="S7" s="20"/>
      <c r="T7" s="20"/>
      <c r="U7" s="20"/>
      <c r="V7" s="20"/>
    </row>
    <row r="8" spans="1:22" x14ac:dyDescent="0.25">
      <c r="A8" s="20"/>
      <c r="B8" s="28" t="s">
        <v>90</v>
      </c>
      <c r="C8" s="26">
        <v>171255000</v>
      </c>
      <c r="D8" s="26">
        <v>196195000</v>
      </c>
      <c r="E8" s="26">
        <v>3849000</v>
      </c>
      <c r="F8" s="27">
        <v>597238</v>
      </c>
      <c r="G8" s="20"/>
      <c r="H8" s="20"/>
      <c r="I8" s="20"/>
      <c r="J8" s="20"/>
      <c r="K8" s="20"/>
      <c r="L8" s="20"/>
      <c r="M8" s="20"/>
      <c r="N8" s="20"/>
      <c r="O8" s="20"/>
      <c r="P8" s="20"/>
      <c r="Q8" s="20"/>
      <c r="R8" s="20"/>
      <c r="S8" s="20"/>
      <c r="T8" s="20"/>
      <c r="U8" s="20"/>
      <c r="V8" s="20"/>
    </row>
    <row r="9" spans="1:22" x14ac:dyDescent="0.25">
      <c r="A9" s="20"/>
      <c r="B9" s="28" t="s">
        <v>91</v>
      </c>
      <c r="C9" s="26">
        <v>447868000</v>
      </c>
      <c r="D9" s="26">
        <v>357490000</v>
      </c>
      <c r="E9" s="26">
        <v>96973000</v>
      </c>
      <c r="F9" s="27">
        <v>26962330</v>
      </c>
      <c r="G9" s="20"/>
      <c r="H9" s="20"/>
      <c r="I9" s="20"/>
      <c r="J9" s="20"/>
      <c r="K9" s="20"/>
      <c r="L9" s="20"/>
      <c r="M9" s="20"/>
      <c r="N9" s="20"/>
      <c r="O9" s="20"/>
      <c r="P9" s="20"/>
      <c r="Q9" s="20"/>
      <c r="R9" s="20"/>
      <c r="S9" s="20"/>
      <c r="T9" s="20"/>
      <c r="U9" s="20"/>
      <c r="V9" s="20"/>
    </row>
    <row r="10" spans="1:22" x14ac:dyDescent="0.25">
      <c r="A10" s="20"/>
      <c r="B10" s="28" t="s">
        <v>92</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93</v>
      </c>
      <c r="C11" s="26">
        <v>824488000</v>
      </c>
      <c r="D11" s="26">
        <v>824488000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-12053000</v>
      </c>
      <c r="D12" s="26">
        <v>-238772000</v>
      </c>
      <c r="E12" s="26">
        <v>-51490000</v>
      </c>
      <c r="F12" s="27">
        <v>-55426832</v>
      </c>
      <c r="G12" s="20"/>
      <c r="H12" s="20"/>
      <c r="I12" s="20"/>
      <c r="J12" s="20"/>
      <c r="K12" s="20"/>
      <c r="L12" s="20"/>
      <c r="M12" s="20"/>
      <c r="N12" s="20"/>
      <c r="O12" s="20"/>
      <c r="P12" s="20"/>
      <c r="Q12" s="20"/>
      <c r="R12" s="20"/>
      <c r="S12" s="20"/>
      <c r="T12" s="20"/>
      <c r="U12" s="20"/>
      <c r="V12" s="20"/>
    </row>
    <row r="13" spans="1:22" x14ac:dyDescent="0.25">
      <c r="A13" s="20"/>
      <c r="B13" s="28" t="s">
        <v>95</v>
      </c>
      <c r="C13" s="26">
        <v>1088528000</v>
      </c>
      <c r="D13" s="26">
        <v>864579000</v>
      </c>
      <c r="E13" s="26">
        <v>217045000</v>
      </c>
      <c r="F13" s="27">
        <v>104327443</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141218000</v>
      </c>
      <c r="D17" s="33">
        <v>108182000</v>
      </c>
      <c r="E17" s="33">
        <v>-96586000</v>
      </c>
      <c r="F17" s="34">
        <v>3395000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50757000</v>
      </c>
      <c r="D3" s="26">
        <v>84115000</v>
      </c>
      <c r="E3" s="26">
        <v>75360000</v>
      </c>
      <c r="F3" s="27">
        <v>31967000</v>
      </c>
      <c r="G3" s="20"/>
      <c r="H3" s="20"/>
      <c r="I3" s="20"/>
      <c r="J3" s="20"/>
      <c r="K3" s="20"/>
      <c r="L3" s="20"/>
      <c r="M3" s="20"/>
      <c r="N3" s="20"/>
      <c r="O3" s="20"/>
      <c r="P3" s="20"/>
      <c r="Q3" s="20"/>
      <c r="R3" s="20"/>
      <c r="S3" s="20"/>
      <c r="T3" s="20"/>
      <c r="U3" s="20"/>
      <c r="V3" s="20"/>
    </row>
    <row r="4" spans="1:22" x14ac:dyDescent="0.25">
      <c r="A4" s="20"/>
      <c r="B4" s="28" t="s">
        <v>86</v>
      </c>
      <c r="C4" s="26">
        <v>3542000</v>
      </c>
      <c r="D4" s="26">
        <v>4755000</v>
      </c>
      <c r="E4" s="26">
        <v>2473000</v>
      </c>
      <c r="F4" s="27">
        <v>2880000</v>
      </c>
      <c r="G4" s="20"/>
      <c r="H4" s="20"/>
      <c r="I4" s="20"/>
      <c r="J4" s="20"/>
      <c r="K4" s="20"/>
      <c r="L4" s="20"/>
      <c r="M4" s="20"/>
      <c r="N4" s="20"/>
      <c r="O4" s="20"/>
      <c r="P4" s="20"/>
      <c r="Q4" s="20"/>
      <c r="R4" s="20"/>
      <c r="S4" s="20"/>
      <c r="T4" s="20"/>
      <c r="U4" s="20"/>
      <c r="V4" s="20"/>
    </row>
    <row r="5" spans="1:22" x14ac:dyDescent="0.25">
      <c r="A5" s="20"/>
      <c r="B5" s="28" t="s">
        <v>87</v>
      </c>
      <c r="C5" s="26">
        <v>7791000</v>
      </c>
      <c r="D5" s="26">
        <v>7791000</v>
      </c>
      <c r="E5" s="26">
        <v>7791000</v>
      </c>
      <c r="F5" s="27">
        <v>7791000</v>
      </c>
      <c r="G5" s="20"/>
      <c r="H5" s="20"/>
      <c r="I5" s="20"/>
      <c r="J5" s="20"/>
      <c r="K5" s="20"/>
      <c r="L5" s="20"/>
      <c r="M5" s="20"/>
      <c r="N5" s="20"/>
      <c r="O5" s="20"/>
      <c r="P5" s="20"/>
      <c r="Q5" s="20"/>
      <c r="R5" s="20"/>
      <c r="S5" s="20"/>
      <c r="T5" s="20"/>
      <c r="U5" s="20"/>
      <c r="V5" s="20"/>
    </row>
    <row r="6" spans="1:22" x14ac:dyDescent="0.25">
      <c r="A6" s="20"/>
      <c r="B6" s="28" t="s">
        <v>88</v>
      </c>
      <c r="C6" s="26">
        <v>285682000</v>
      </c>
      <c r="D6" s="26">
        <v>197757000</v>
      </c>
      <c r="E6" s="26">
        <v>197484000</v>
      </c>
      <c r="F6" s="27">
        <v>183861000</v>
      </c>
      <c r="G6" s="20"/>
      <c r="H6" s="20"/>
      <c r="I6" s="20"/>
      <c r="J6" s="20"/>
      <c r="K6" s="20"/>
      <c r="L6" s="20"/>
      <c r="M6" s="20"/>
      <c r="N6" s="20"/>
      <c r="O6" s="20"/>
      <c r="P6" s="20"/>
      <c r="Q6" s="20"/>
      <c r="R6" s="20"/>
      <c r="S6" s="20"/>
      <c r="T6" s="20"/>
      <c r="U6" s="20"/>
      <c r="V6" s="20"/>
    </row>
    <row r="7" spans="1:22" x14ac:dyDescent="0.25">
      <c r="A7" s="20"/>
      <c r="B7" s="28" t="s">
        <v>89</v>
      </c>
      <c r="C7" s="26">
        <v>82585000</v>
      </c>
      <c r="D7" s="26">
        <v>54346000</v>
      </c>
      <c r="E7" s="26">
        <v>73962000</v>
      </c>
      <c r="F7" s="27">
        <v>55705000</v>
      </c>
      <c r="G7" s="20"/>
      <c r="H7" s="20"/>
      <c r="I7" s="20"/>
      <c r="J7" s="20"/>
      <c r="K7" s="20"/>
      <c r="L7" s="20"/>
      <c r="M7" s="20"/>
      <c r="N7" s="20"/>
      <c r="O7" s="20"/>
      <c r="P7" s="20"/>
      <c r="Q7" s="20"/>
      <c r="R7" s="20"/>
      <c r="S7" s="20"/>
      <c r="T7" s="20"/>
      <c r="U7" s="20"/>
      <c r="V7" s="20"/>
    </row>
    <row r="8" spans="1:22" x14ac:dyDescent="0.25">
      <c r="A8" s="20"/>
      <c r="B8" s="28" t="s">
        <v>90</v>
      </c>
      <c r="C8" s="26">
        <v>660000</v>
      </c>
      <c r="D8" s="26">
        <v>2318000</v>
      </c>
      <c r="E8" s="26">
        <v>349000</v>
      </c>
      <c r="F8" s="27">
        <v>25857000</v>
      </c>
      <c r="G8" s="20"/>
      <c r="H8" s="20"/>
      <c r="I8" s="20"/>
      <c r="J8" s="20"/>
      <c r="K8" s="20"/>
      <c r="L8" s="20"/>
      <c r="M8" s="20"/>
      <c r="N8" s="20"/>
      <c r="O8" s="20"/>
      <c r="P8" s="20"/>
      <c r="Q8" s="20"/>
      <c r="R8" s="20"/>
      <c r="S8" s="20"/>
      <c r="T8" s="20"/>
      <c r="U8" s="20"/>
      <c r="V8" s="20"/>
    </row>
    <row r="9" spans="1:22" x14ac:dyDescent="0.25">
      <c r="A9" s="20"/>
      <c r="B9" s="28" t="s">
        <v>91</v>
      </c>
      <c r="C9" s="26">
        <v>83245000</v>
      </c>
      <c r="D9" s="26">
        <v>56664000</v>
      </c>
      <c r="E9" s="26">
        <v>74311000</v>
      </c>
      <c r="F9" s="27">
        <v>81562000</v>
      </c>
      <c r="G9" s="20"/>
      <c r="H9" s="20"/>
      <c r="I9" s="20"/>
      <c r="J9" s="20"/>
      <c r="K9" s="20"/>
      <c r="L9" s="20"/>
      <c r="M9" s="20"/>
      <c r="N9" s="20"/>
      <c r="O9" s="20"/>
      <c r="P9" s="20"/>
      <c r="Q9" s="20"/>
      <c r="R9" s="20"/>
      <c r="S9" s="20"/>
      <c r="T9" s="20"/>
      <c r="U9" s="20"/>
      <c r="V9" s="20"/>
    </row>
    <row r="10" spans="1:22" x14ac:dyDescent="0.25">
      <c r="A10" s="20"/>
      <c r="B10" s="28" t="s">
        <v>92</v>
      </c>
      <c r="C10" s="26">
        <v>59701000</v>
      </c>
      <c r="D10" s="26">
        <v>58928000</v>
      </c>
      <c r="E10" s="26">
        <v>58928000</v>
      </c>
      <c r="F10" s="27">
        <v>8925000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100742000</v>
      </c>
      <c r="D12" s="26">
        <v>55183000</v>
      </c>
      <c r="E12" s="26">
        <v>47369000</v>
      </c>
      <c r="F12" s="27">
        <v>28354000</v>
      </c>
      <c r="G12" s="20"/>
      <c r="H12" s="20"/>
      <c r="I12" s="20"/>
      <c r="J12" s="20"/>
      <c r="K12" s="20"/>
      <c r="L12" s="20"/>
      <c r="M12" s="20"/>
      <c r="N12" s="20"/>
      <c r="O12" s="20"/>
      <c r="P12" s="20"/>
      <c r="Q12" s="20"/>
      <c r="R12" s="20"/>
      <c r="S12" s="20"/>
      <c r="T12" s="20"/>
      <c r="U12" s="20"/>
      <c r="V12" s="20"/>
    </row>
    <row r="13" spans="1:22" x14ac:dyDescent="0.25">
      <c r="A13" s="20"/>
      <c r="B13" s="28" t="s">
        <v>95</v>
      </c>
      <c r="C13" s="26">
        <v>202437000</v>
      </c>
      <c r="D13" s="26">
        <v>141093000</v>
      </c>
      <c r="E13" s="26">
        <v>123173000</v>
      </c>
      <c r="F13" s="27">
        <v>102299000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107155000</v>
      </c>
      <c r="D17" s="33">
        <v>-10935000</v>
      </c>
      <c r="E17" s="33">
        <v>-16166000</v>
      </c>
      <c r="F17" s="34">
        <v>33323000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123</v>
      </c>
      <c r="D2" s="22" t="s">
        <v>124</v>
      </c>
      <c r="E2" s="22" t="s">
        <v>125</v>
      </c>
      <c r="F2" s="22" t="s">
        <v>126</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321932000</v>
      </c>
      <c r="D3" s="26">
        <v>347545000</v>
      </c>
      <c r="E3" s="26">
        <v>302851000</v>
      </c>
      <c r="F3" s="27">
        <v>225757000</v>
      </c>
      <c r="G3" s="20"/>
      <c r="H3" s="20"/>
      <c r="I3" s="20"/>
      <c r="J3" s="20"/>
      <c r="K3" s="20"/>
      <c r="L3" s="20"/>
      <c r="M3" s="20"/>
      <c r="N3" s="20"/>
      <c r="O3" s="20"/>
      <c r="P3" s="20"/>
      <c r="Q3" s="20"/>
      <c r="R3" s="20"/>
      <c r="S3" s="20"/>
      <c r="T3" s="20"/>
      <c r="U3" s="20"/>
      <c r="V3" s="20"/>
    </row>
    <row r="4" spans="1:22" x14ac:dyDescent="0.25">
      <c r="A4" s="20"/>
      <c r="B4" s="28" t="s">
        <v>86</v>
      </c>
      <c r="C4" s="26">
        <v>1448056000</v>
      </c>
      <c r="D4" s="26">
        <v>1330749000</v>
      </c>
      <c r="E4" s="26">
        <v>1234776000</v>
      </c>
      <c r="F4" s="27">
        <v>1226972000</v>
      </c>
      <c r="G4" s="20"/>
      <c r="H4" s="20"/>
      <c r="I4" s="20"/>
      <c r="J4" s="20"/>
      <c r="K4" s="20"/>
      <c r="L4" s="20"/>
      <c r="M4" s="20"/>
      <c r="N4" s="20"/>
      <c r="O4" s="20"/>
      <c r="P4" s="20"/>
      <c r="Q4" s="20"/>
      <c r="R4" s="20"/>
      <c r="S4" s="20"/>
      <c r="T4" s="20"/>
      <c r="U4" s="20"/>
      <c r="V4" s="20"/>
    </row>
    <row r="5" spans="1:22" x14ac:dyDescent="0.25">
      <c r="A5" s="20"/>
      <c r="B5" s="28" t="s">
        <v>87</v>
      </c>
      <c r="C5" s="26">
        <v>165903000</v>
      </c>
      <c r="D5" s="26">
        <v>165903000</v>
      </c>
      <c r="E5" s="26">
        <v>165903000</v>
      </c>
      <c r="F5" s="27">
        <v>165903000</v>
      </c>
      <c r="G5" s="20"/>
      <c r="H5" s="20"/>
      <c r="I5" s="20"/>
      <c r="J5" s="20"/>
      <c r="K5" s="20"/>
      <c r="L5" s="20"/>
      <c r="M5" s="20"/>
      <c r="N5" s="20"/>
      <c r="O5" s="20"/>
      <c r="P5" s="20"/>
      <c r="Q5" s="20"/>
      <c r="R5" s="20"/>
      <c r="S5" s="20"/>
      <c r="T5" s="20"/>
      <c r="U5" s="20"/>
      <c r="V5" s="20"/>
    </row>
    <row r="6" spans="1:22" x14ac:dyDescent="0.25">
      <c r="A6" s="20"/>
      <c r="B6" s="28" t="s">
        <v>88</v>
      </c>
      <c r="C6" s="26">
        <v>4288942000</v>
      </c>
      <c r="D6" s="26">
        <v>3709545000</v>
      </c>
      <c r="E6" s="26">
        <v>3445570000</v>
      </c>
      <c r="F6" s="27">
        <v>3222450000</v>
      </c>
      <c r="G6" s="20"/>
      <c r="H6" s="20"/>
      <c r="I6" s="20"/>
      <c r="J6" s="20"/>
      <c r="K6" s="20"/>
      <c r="L6" s="20"/>
      <c r="M6" s="20"/>
      <c r="N6" s="20"/>
      <c r="O6" s="20"/>
      <c r="P6" s="20"/>
      <c r="Q6" s="20"/>
      <c r="R6" s="20"/>
      <c r="S6" s="20"/>
      <c r="T6" s="20"/>
      <c r="U6" s="20"/>
      <c r="V6" s="20"/>
    </row>
    <row r="7" spans="1:22" x14ac:dyDescent="0.25">
      <c r="A7" s="20"/>
      <c r="B7" s="28" t="s">
        <v>89</v>
      </c>
      <c r="C7" s="26">
        <v>1091334000</v>
      </c>
      <c r="D7" s="26">
        <v>905156000</v>
      </c>
      <c r="E7" s="26">
        <v>834856000</v>
      </c>
      <c r="F7" s="27">
        <v>647060000</v>
      </c>
      <c r="G7" s="20"/>
      <c r="H7" s="20"/>
      <c r="I7" s="20"/>
      <c r="J7" s="20"/>
      <c r="K7" s="20"/>
      <c r="L7" s="20"/>
      <c r="M7" s="20"/>
      <c r="N7" s="20"/>
      <c r="O7" s="20"/>
      <c r="P7" s="20"/>
      <c r="Q7" s="20"/>
      <c r="R7" s="20"/>
      <c r="S7" s="20"/>
      <c r="T7" s="20"/>
      <c r="U7" s="20"/>
      <c r="V7" s="20"/>
    </row>
    <row r="8" spans="1:22" x14ac:dyDescent="0.25">
      <c r="A8" s="20"/>
      <c r="B8" s="28" t="s">
        <v>90</v>
      </c>
      <c r="C8" s="26">
        <v>1762010000</v>
      </c>
      <c r="D8" s="26">
        <v>1689001000</v>
      </c>
      <c r="E8" s="26">
        <v>1898928000</v>
      </c>
      <c r="F8" s="27">
        <v>2062400000</v>
      </c>
      <c r="G8" s="20"/>
      <c r="H8" s="20"/>
      <c r="I8" s="20"/>
      <c r="J8" s="20"/>
      <c r="K8" s="20"/>
      <c r="L8" s="20"/>
      <c r="M8" s="20"/>
      <c r="N8" s="20"/>
      <c r="O8" s="20"/>
      <c r="P8" s="20"/>
      <c r="Q8" s="20"/>
      <c r="R8" s="20"/>
      <c r="S8" s="20"/>
      <c r="T8" s="20"/>
      <c r="U8" s="20"/>
      <c r="V8" s="20"/>
    </row>
    <row r="9" spans="1:22" x14ac:dyDescent="0.25">
      <c r="A9" s="20"/>
      <c r="B9" s="28" t="s">
        <v>91</v>
      </c>
      <c r="C9" s="26">
        <v>2853344000</v>
      </c>
      <c r="D9" s="26">
        <v>2594157000</v>
      </c>
      <c r="E9" s="26">
        <v>2733784000</v>
      </c>
      <c r="F9" s="27">
        <v>2709460000</v>
      </c>
      <c r="G9" s="20"/>
      <c r="H9" s="20"/>
      <c r="I9" s="20"/>
      <c r="J9" s="20"/>
      <c r="K9" s="20"/>
      <c r="L9" s="20"/>
      <c r="M9" s="20"/>
      <c r="N9" s="20"/>
      <c r="O9" s="20"/>
      <c r="P9" s="20"/>
      <c r="Q9" s="20"/>
      <c r="R9" s="20"/>
      <c r="S9" s="20"/>
      <c r="T9" s="20"/>
      <c r="U9" s="20"/>
      <c r="V9" s="20"/>
    </row>
    <row r="10" spans="1:22" x14ac:dyDescent="0.25">
      <c r="A10" s="20"/>
      <c r="B10" s="28" t="s">
        <v>92</v>
      </c>
      <c r="C10" s="26">
        <v>61254000</v>
      </c>
      <c r="D10" s="26">
        <v>61254000</v>
      </c>
      <c r="E10" s="26">
        <v>61254000</v>
      </c>
      <c r="F10" s="27">
        <v>61254000</v>
      </c>
      <c r="G10" s="20"/>
      <c r="H10" s="20"/>
      <c r="I10" s="20"/>
      <c r="J10" s="20"/>
      <c r="K10" s="20"/>
      <c r="L10" s="20"/>
      <c r="M10" s="20"/>
      <c r="N10" s="20"/>
      <c r="O10" s="20"/>
      <c r="P10" s="20"/>
      <c r="Q10" s="20"/>
      <c r="R10" s="20"/>
      <c r="S10" s="20"/>
      <c r="T10" s="20"/>
      <c r="U10" s="20"/>
      <c r="V10" s="20"/>
    </row>
    <row r="11" spans="1:22" x14ac:dyDescent="0.25">
      <c r="A11" s="20"/>
      <c r="B11" s="28" t="s">
        <v>93</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94</v>
      </c>
      <c r="C12" s="26">
        <v>1352111000</v>
      </c>
      <c r="D12" s="26">
        <v>1112462000</v>
      </c>
      <c r="E12" s="26">
        <v>724486000</v>
      </c>
      <c r="F12" s="27">
        <v>544280000</v>
      </c>
      <c r="G12" s="20"/>
      <c r="H12" s="20"/>
      <c r="I12" s="20"/>
      <c r="J12" s="20"/>
      <c r="K12" s="20"/>
      <c r="L12" s="20"/>
      <c r="M12" s="20"/>
      <c r="N12" s="20"/>
      <c r="O12" s="20"/>
      <c r="P12" s="20"/>
      <c r="Q12" s="20"/>
      <c r="R12" s="20"/>
      <c r="S12" s="20"/>
      <c r="T12" s="20"/>
      <c r="U12" s="20"/>
      <c r="V12" s="20"/>
    </row>
    <row r="13" spans="1:22" x14ac:dyDescent="0.25">
      <c r="A13" s="20"/>
      <c r="B13" s="28" t="s">
        <v>95</v>
      </c>
      <c r="C13" s="26">
        <v>1435598000</v>
      </c>
      <c r="D13" s="26">
        <v>1115388000</v>
      </c>
      <c r="E13" s="26">
        <v>711786000</v>
      </c>
      <c r="F13" s="27">
        <v>512990000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810690000</v>
      </c>
      <c r="D17" s="33">
        <v>554506000</v>
      </c>
      <c r="E17" s="33">
        <v>521755000</v>
      </c>
      <c r="F17" s="34">
        <v>494461000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79</v>
      </c>
      <c r="C2" s="22" t="s">
        <v>127</v>
      </c>
      <c r="D2" s="22" t="s">
        <v>128</v>
      </c>
      <c r="E2" s="22" t="s">
        <v>129</v>
      </c>
      <c r="F2" s="22" t="s">
        <v>130</v>
      </c>
      <c r="G2" s="20"/>
      <c r="H2" s="23" t="s">
        <v>84</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85</v>
      </c>
      <c r="C3" s="26">
        <v>84603000</v>
      </c>
      <c r="D3" s="26">
        <v>93578000</v>
      </c>
      <c r="E3" s="26">
        <v>103318000</v>
      </c>
      <c r="F3" s="27">
        <v>71480000</v>
      </c>
      <c r="G3" s="20"/>
      <c r="H3" s="20"/>
      <c r="I3" s="20"/>
      <c r="J3" s="20"/>
      <c r="K3" s="20"/>
      <c r="L3" s="20"/>
      <c r="M3" s="20"/>
      <c r="N3" s="20"/>
      <c r="O3" s="20"/>
      <c r="P3" s="20"/>
      <c r="Q3" s="20"/>
      <c r="R3" s="20"/>
      <c r="S3" s="20"/>
      <c r="T3" s="20"/>
      <c r="U3" s="20"/>
      <c r="V3" s="20"/>
    </row>
    <row r="4" spans="1:22" x14ac:dyDescent="0.25">
      <c r="A4" s="20"/>
      <c r="B4" s="28" t="s">
        <v>86</v>
      </c>
      <c r="C4" s="26">
        <v>213228000</v>
      </c>
      <c r="D4" s="26">
        <v>187929000</v>
      </c>
      <c r="E4" s="26">
        <v>173509000</v>
      </c>
      <c r="F4" s="27">
        <v>172703000</v>
      </c>
      <c r="G4" s="20"/>
      <c r="H4" s="20"/>
      <c r="I4" s="20"/>
      <c r="J4" s="20"/>
      <c r="K4" s="20"/>
      <c r="L4" s="20"/>
      <c r="M4" s="20"/>
      <c r="N4" s="20"/>
      <c r="O4" s="20"/>
      <c r="P4" s="20"/>
      <c r="Q4" s="20"/>
      <c r="R4" s="20"/>
      <c r="S4" s="20"/>
      <c r="T4" s="20"/>
      <c r="U4" s="20"/>
      <c r="V4" s="20"/>
    </row>
    <row r="5" spans="1:22" x14ac:dyDescent="0.25">
      <c r="A5" s="20"/>
      <c r="B5" s="28" t="s">
        <v>87</v>
      </c>
      <c r="C5" s="26">
        <v>13145000</v>
      </c>
      <c r="D5" s="26">
        <v>13145000</v>
      </c>
      <c r="E5" s="26">
        <v>13145000</v>
      </c>
      <c r="F5" s="27">
        <v>13145000</v>
      </c>
      <c r="G5" s="20"/>
      <c r="H5" s="20"/>
      <c r="I5" s="20"/>
      <c r="J5" s="20"/>
      <c r="K5" s="20"/>
      <c r="L5" s="20"/>
      <c r="M5" s="20"/>
      <c r="N5" s="20"/>
      <c r="O5" s="20"/>
      <c r="P5" s="20"/>
      <c r="Q5" s="20"/>
      <c r="R5" s="20"/>
      <c r="S5" s="20"/>
      <c r="T5" s="20"/>
      <c r="U5" s="20"/>
      <c r="V5" s="20"/>
    </row>
    <row r="6" spans="1:22" x14ac:dyDescent="0.25">
      <c r="A6" s="20"/>
      <c r="B6" s="28" t="s">
        <v>88</v>
      </c>
      <c r="C6" s="26">
        <v>770153000</v>
      </c>
      <c r="D6" s="26">
        <v>574342000</v>
      </c>
      <c r="E6" s="26">
        <v>467804000</v>
      </c>
      <c r="F6" s="27">
        <v>557237000</v>
      </c>
      <c r="G6" s="20"/>
      <c r="H6" s="20"/>
      <c r="I6" s="20"/>
      <c r="J6" s="20"/>
      <c r="K6" s="20"/>
      <c r="L6" s="20"/>
      <c r="M6" s="20"/>
      <c r="N6" s="20"/>
      <c r="O6" s="20"/>
      <c r="P6" s="20"/>
      <c r="Q6" s="20"/>
      <c r="R6" s="20"/>
      <c r="S6" s="20"/>
      <c r="T6" s="20"/>
      <c r="U6" s="20"/>
      <c r="V6" s="20"/>
    </row>
    <row r="7" spans="1:22" x14ac:dyDescent="0.25">
      <c r="A7" s="20"/>
      <c r="B7" s="28" t="s">
        <v>89</v>
      </c>
      <c r="C7" s="26">
        <v>137927000</v>
      </c>
      <c r="D7" s="26">
        <v>144321000</v>
      </c>
      <c r="E7" s="26">
        <v>145319000</v>
      </c>
      <c r="F7" s="27">
        <v>147194000</v>
      </c>
      <c r="G7" s="20"/>
      <c r="H7" s="20"/>
      <c r="I7" s="20"/>
      <c r="J7" s="20"/>
      <c r="K7" s="20"/>
      <c r="L7" s="20"/>
      <c r="M7" s="20"/>
      <c r="N7" s="20"/>
      <c r="O7" s="20"/>
      <c r="P7" s="20"/>
      <c r="Q7" s="20"/>
      <c r="R7" s="20"/>
      <c r="S7" s="20"/>
      <c r="T7" s="20"/>
      <c r="U7" s="20"/>
      <c r="V7" s="20"/>
    </row>
    <row r="8" spans="1:22" x14ac:dyDescent="0.25">
      <c r="A8" s="20"/>
      <c r="B8" s="28" t="s">
        <v>90</v>
      </c>
      <c r="C8" s="26">
        <v>72714000</v>
      </c>
      <c r="D8" s="26">
        <v>57534000</v>
      </c>
      <c r="E8" s="26">
        <v>83047000</v>
      </c>
      <c r="F8" s="27">
        <v>54046000</v>
      </c>
      <c r="G8" s="20"/>
      <c r="H8" s="20"/>
      <c r="I8" s="20"/>
      <c r="J8" s="20"/>
      <c r="K8" s="20"/>
      <c r="L8" s="20"/>
      <c r="M8" s="20"/>
      <c r="N8" s="20"/>
      <c r="O8" s="20"/>
      <c r="P8" s="20"/>
      <c r="Q8" s="20"/>
      <c r="R8" s="20"/>
      <c r="S8" s="20"/>
      <c r="T8" s="20"/>
      <c r="U8" s="20"/>
      <c r="V8" s="20"/>
    </row>
    <row r="9" spans="1:22" x14ac:dyDescent="0.25">
      <c r="A9" s="20"/>
      <c r="B9" s="28" t="s">
        <v>91</v>
      </c>
      <c r="C9" s="26">
        <v>210641000</v>
      </c>
      <c r="D9" s="26">
        <v>201855000</v>
      </c>
      <c r="E9" s="26">
        <v>228366000</v>
      </c>
      <c r="F9" s="27">
        <v>201240000</v>
      </c>
      <c r="G9" s="20"/>
      <c r="H9" s="20"/>
      <c r="I9" s="20"/>
      <c r="J9" s="20"/>
      <c r="K9" s="20"/>
      <c r="L9" s="20"/>
      <c r="M9" s="20"/>
      <c r="N9" s="20"/>
      <c r="O9" s="20"/>
      <c r="P9" s="20"/>
      <c r="Q9" s="20"/>
      <c r="R9" s="20"/>
      <c r="S9" s="20"/>
      <c r="T9" s="20"/>
      <c r="U9" s="20"/>
      <c r="V9" s="20"/>
    </row>
    <row r="10" spans="1:22" x14ac:dyDescent="0.25">
      <c r="A10" s="20"/>
      <c r="B10" s="28" t="s">
        <v>92</v>
      </c>
      <c r="C10" s="26">
        <v>24233000</v>
      </c>
      <c r="D10" s="26">
        <v>24233000</v>
      </c>
      <c r="E10" s="26">
        <v>24233000</v>
      </c>
      <c r="F10" s="27">
        <v>24233000</v>
      </c>
      <c r="G10" s="20"/>
      <c r="H10" s="20"/>
      <c r="I10" s="20"/>
      <c r="J10" s="20"/>
      <c r="K10" s="20"/>
      <c r="L10" s="20"/>
      <c r="M10" s="20"/>
      <c r="N10" s="20"/>
      <c r="O10" s="20"/>
      <c r="P10" s="20"/>
      <c r="Q10" s="20"/>
      <c r="R10" s="20"/>
      <c r="S10" s="20"/>
      <c r="T10" s="20"/>
      <c r="U10" s="20"/>
      <c r="V10" s="20"/>
    </row>
    <row r="11" spans="1:22" x14ac:dyDescent="0.25">
      <c r="A11" s="20"/>
      <c r="B11" s="28" t="s">
        <v>93</v>
      </c>
      <c r="C11" s="26">
        <v>150000</v>
      </c>
      <c r="D11" s="26">
        <v>150000</v>
      </c>
      <c r="E11" s="26">
        <v>150000</v>
      </c>
      <c r="F11" s="27">
        <v>150000</v>
      </c>
      <c r="G11" s="20"/>
      <c r="H11" s="20"/>
      <c r="I11" s="20"/>
      <c r="J11" s="20"/>
      <c r="K11" s="20"/>
      <c r="L11" s="20"/>
      <c r="M11" s="20"/>
      <c r="N11" s="20"/>
      <c r="O11" s="20"/>
      <c r="P11" s="20"/>
      <c r="Q11" s="20"/>
      <c r="R11" s="20"/>
      <c r="S11" s="20"/>
      <c r="T11" s="20"/>
      <c r="U11" s="20"/>
      <c r="V11" s="20"/>
    </row>
    <row r="12" spans="1:22" x14ac:dyDescent="0.25">
      <c r="A12" s="20"/>
      <c r="B12" s="28" t="s">
        <v>94</v>
      </c>
      <c r="C12" s="26">
        <v>535077000</v>
      </c>
      <c r="D12" s="26">
        <v>358345000</v>
      </c>
      <c r="E12" s="26">
        <v>216181000</v>
      </c>
      <c r="F12" s="27">
        <v>337672000</v>
      </c>
      <c r="G12" s="20"/>
      <c r="H12" s="20"/>
      <c r="I12" s="20"/>
      <c r="J12" s="20"/>
      <c r="K12" s="20"/>
      <c r="L12" s="20"/>
      <c r="M12" s="20"/>
      <c r="N12" s="20"/>
      <c r="O12" s="20"/>
      <c r="P12" s="20"/>
      <c r="Q12" s="20"/>
      <c r="R12" s="20"/>
      <c r="S12" s="20"/>
      <c r="T12" s="20"/>
      <c r="U12" s="20"/>
      <c r="V12" s="20"/>
    </row>
    <row r="13" spans="1:22" x14ac:dyDescent="0.25">
      <c r="A13" s="20"/>
      <c r="B13" s="28" t="s">
        <v>95</v>
      </c>
      <c r="C13" s="26">
        <v>559512000</v>
      </c>
      <c r="D13" s="26">
        <v>372487000</v>
      </c>
      <c r="E13" s="26">
        <v>239438000</v>
      </c>
      <c r="F13" s="27">
        <v>355997000</v>
      </c>
      <c r="G13" s="20"/>
      <c r="H13" s="20"/>
      <c r="I13" s="20"/>
      <c r="J13" s="20"/>
      <c r="K13" s="20"/>
      <c r="L13" s="20"/>
      <c r="M13" s="20"/>
      <c r="N13" s="20"/>
      <c r="O13" s="20"/>
      <c r="P13" s="20"/>
      <c r="Q13" s="20"/>
      <c r="R13" s="20"/>
      <c r="S13" s="20"/>
      <c r="T13" s="20"/>
      <c r="U13" s="20"/>
      <c r="V13" s="20"/>
    </row>
    <row r="14" spans="1:22" x14ac:dyDescent="0.25">
      <c r="A14" s="20"/>
      <c r="B14" s="29" t="s">
        <v>96</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97</v>
      </c>
      <c r="C15" s="26">
        <v>0</v>
      </c>
      <c r="D15" s="26">
        <v>0</v>
      </c>
      <c r="E15" s="26">
        <v>0</v>
      </c>
      <c r="F15" s="27">
        <v>0</v>
      </c>
      <c r="G15" s="20"/>
      <c r="H15" s="20"/>
      <c r="I15" s="20"/>
      <c r="J15" s="20"/>
      <c r="K15" s="20"/>
      <c r="L15" s="20"/>
      <c r="M15" s="20"/>
      <c r="N15" s="20"/>
      <c r="O15" s="20"/>
      <c r="P15" s="20"/>
      <c r="Q15" s="20"/>
      <c r="R15" s="20"/>
      <c r="S15" s="20"/>
      <c r="T15" s="20"/>
      <c r="U15" s="20"/>
      <c r="V15" s="20"/>
    </row>
    <row r="16" spans="1:22" x14ac:dyDescent="0.25">
      <c r="A16" s="20"/>
      <c r="B16" s="29" t="s">
        <v>98</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99</v>
      </c>
      <c r="C17" s="33">
        <v>197907000</v>
      </c>
      <c r="D17" s="33">
        <v>161665000</v>
      </c>
      <c r="E17" s="33">
        <v>133133000</v>
      </c>
      <c r="F17" s="34">
        <v>193770000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19</v>
      </c>
      <c r="C19" s="36" t="s">
        <v>100</v>
      </c>
      <c r="D19" s="36" t="s">
        <v>101</v>
      </c>
      <c r="E19" s="36" t="s">
        <v>102</v>
      </c>
      <c r="F19" s="36" t="s">
        <v>103</v>
      </c>
      <c r="G19" s="37" t="s">
        <v>104</v>
      </c>
      <c r="H19" s="20"/>
      <c r="I19" s="20"/>
      <c r="J19" s="20"/>
      <c r="K19" s="20"/>
      <c r="L19" s="20"/>
      <c r="M19" s="20"/>
      <c r="N19" s="20"/>
      <c r="O19" s="20"/>
      <c r="P19" s="20"/>
      <c r="Q19" s="20"/>
      <c r="R19" s="20"/>
      <c r="S19" s="20"/>
      <c r="T19" s="20"/>
      <c r="U19" s="20"/>
      <c r="V19" s="20"/>
    </row>
    <row r="20" spans="1:22" x14ac:dyDescent="0.25">
      <c r="A20" s="20"/>
      <c r="B20" s="38" t="s">
        <v>34</v>
      </c>
      <c r="C20" s="39"/>
      <c r="D20" s="39"/>
      <c r="E20" s="39"/>
      <c r="F20" s="39"/>
      <c r="G20" s="40"/>
      <c r="H20" s="41" t="s">
        <v>105</v>
      </c>
      <c r="I20" s="20"/>
      <c r="J20" s="20"/>
      <c r="K20" s="20"/>
      <c r="L20" s="20"/>
      <c r="M20" s="20"/>
      <c r="N20" s="20"/>
      <c r="O20" s="20"/>
      <c r="P20" s="20"/>
      <c r="Q20" s="20"/>
      <c r="R20" s="20"/>
      <c r="S20" s="20"/>
      <c r="T20" s="20"/>
      <c r="U20" s="20"/>
      <c r="V20" s="20"/>
    </row>
    <row r="21" spans="1:22" x14ac:dyDescent="0.25">
      <c r="A21" s="20"/>
      <c r="B21" s="42" t="s">
        <v>106</v>
      </c>
      <c r="C21" s="43" t="str">
        <f>IF(C3&gt;D3, "Pass", "Fail")</f>
        <v>Fail</v>
      </c>
      <c r="D21" s="43" t="str">
        <f>IF(D3&gt;E3, "Pass", "Fail")</f>
        <v>Fail</v>
      </c>
      <c r="E21" s="43" t="str">
        <f>IF(E3&gt;F3, "Pass", "Fail")</f>
        <v>Fail</v>
      </c>
      <c r="F21" s="44"/>
      <c r="G21" s="45">
        <f>(((COUNTIF(C21:E21, "Pass") * 100) + (COUNTIF(C21:E21, "Fail") * 0)) * (400/300)) / 2</f>
        <v>0</v>
      </c>
      <c r="H21" s="46" t="s">
        <v>107</v>
      </c>
      <c r="I21" s="47"/>
      <c r="J21" s="20"/>
      <c r="K21" s="20"/>
      <c r="L21" s="20"/>
      <c r="M21" s="20"/>
      <c r="N21" s="20"/>
      <c r="O21" s="20"/>
      <c r="P21" s="20"/>
      <c r="Q21" s="20"/>
      <c r="R21" s="20"/>
      <c r="S21" s="20"/>
      <c r="T21" s="20"/>
      <c r="U21" s="20"/>
      <c r="V21" s="20"/>
    </row>
    <row r="22" spans="1:22" x14ac:dyDescent="0.25">
      <c r="A22" s="20"/>
      <c r="B22" s="42" t="s">
        <v>108</v>
      </c>
      <c r="C22" s="43" t="str">
        <f>IF(C17&gt;D17, "Pass", "Fail")</f>
        <v>Fail</v>
      </c>
      <c r="D22" s="43" t="str">
        <f>IF(D17&gt;E17, "Pass", "Fail")</f>
        <v>Fail</v>
      </c>
      <c r="E22" s="43" t="str">
        <f>IF(E17&gt;F17, "Pass", "Fail")</f>
        <v>Fail</v>
      </c>
      <c r="F22" s="39"/>
      <c r="G22" s="45">
        <f>(((COUNTIF(C22:F22, "Pass") * 100) + (COUNTIF(C22:F22, "Fail") * 0)) * (400/300)) / 2</f>
        <v>0</v>
      </c>
      <c r="H22" s="46" t="s">
        <v>109</v>
      </c>
      <c r="I22" s="20"/>
      <c r="J22" s="20"/>
      <c r="K22" s="20"/>
      <c r="L22" s="20"/>
      <c r="M22" s="20"/>
      <c r="N22" s="20"/>
      <c r="O22" s="20"/>
      <c r="P22" s="20"/>
      <c r="Q22" s="20"/>
      <c r="R22" s="20"/>
      <c r="S22" s="20"/>
      <c r="T22" s="20"/>
      <c r="U22" s="20"/>
      <c r="V22" s="20"/>
    </row>
    <row r="23" spans="1:22" x14ac:dyDescent="0.25">
      <c r="A23" s="20"/>
      <c r="B23" s="38" t="s">
        <v>22</v>
      </c>
      <c r="C23" s="43" t="str">
        <f>IF(C17&gt;C7, "Pass", "Fail")</f>
        <v>Fail</v>
      </c>
      <c r="D23" s="43" t="str">
        <f>IF(D17&gt;D7, "Pass", "Fail")</f>
        <v>Fail</v>
      </c>
      <c r="E23" s="43" t="str">
        <f>IF(E17&gt;E7, "Pass", "Fail")</f>
        <v>Fail</v>
      </c>
      <c r="F23" s="48" t="str">
        <f>IF(F17&gt;F7, "Pass", "Fail")</f>
        <v>Fail</v>
      </c>
      <c r="G23" s="45">
        <f>(COUNTIF(C23:F23, "Pass") * 100) + (COUNTIF(C23:F23, "Fail") * 0)</f>
        <v>0</v>
      </c>
      <c r="H23" s="46" t="s">
        <v>110</v>
      </c>
      <c r="I23" s="20"/>
      <c r="J23" s="20"/>
      <c r="K23" s="20"/>
      <c r="L23" s="20"/>
      <c r="M23" s="20"/>
      <c r="N23" s="20"/>
      <c r="O23" s="20"/>
      <c r="P23" s="20"/>
      <c r="Q23" s="20"/>
      <c r="R23" s="20"/>
      <c r="S23" s="20"/>
      <c r="T23" s="20"/>
      <c r="U23" s="20"/>
      <c r="V23" s="20"/>
    </row>
    <row r="24" spans="1:22" x14ac:dyDescent="0.25">
      <c r="A24" s="20"/>
      <c r="B24" s="38" t="s">
        <v>40</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111</v>
      </c>
      <c r="I24" s="20"/>
      <c r="J24" s="20"/>
      <c r="K24" s="20"/>
      <c r="L24" s="20"/>
      <c r="M24" s="20"/>
      <c r="N24" s="20"/>
      <c r="O24" s="20"/>
      <c r="P24" s="20"/>
      <c r="Q24" s="20"/>
      <c r="R24" s="20"/>
      <c r="S24" s="20"/>
      <c r="T24" s="20"/>
      <c r="U24" s="20"/>
      <c r="V24" s="20"/>
    </row>
    <row r="25" spans="1:22" x14ac:dyDescent="0.25">
      <c r="A25" s="20"/>
      <c r="B25" s="38" t="s">
        <v>28</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112</v>
      </c>
      <c r="I25" s="20"/>
      <c r="J25" s="20"/>
      <c r="K25" s="20"/>
      <c r="L25" s="20"/>
      <c r="M25" s="20"/>
      <c r="N25" s="20"/>
      <c r="O25" s="20"/>
      <c r="P25" s="20"/>
      <c r="Q25" s="20"/>
      <c r="R25" s="20"/>
      <c r="S25" s="20"/>
      <c r="T25" s="20"/>
      <c r="U25" s="20"/>
      <c r="V25" s="20"/>
    </row>
    <row r="26" spans="1:22" x14ac:dyDescent="0.25">
      <c r="A26" s="20"/>
      <c r="B26" s="38" t="s">
        <v>30</v>
      </c>
      <c r="C26" s="49" t="e">
        <f>C8/C6</f>
        <v>#DIV/0!</v>
      </c>
      <c r="D26" s="49" t="e">
        <f>D8/D6</f>
        <v>#DIV/0!</v>
      </c>
      <c r="E26" s="49" t="e">
        <f>E8/E6</f>
        <v>#DIV/0!</v>
      </c>
      <c r="F26" s="50" t="e">
        <f>F8/F6</f>
        <v>#DIV/0!</v>
      </c>
      <c r="G26" s="45" t="e">
        <f> (IF(C26 &lt; 0.5, 100, 0)) +
  (IF(D26 &lt; 0.5, 100, 0)) +
  (IF(E26 &lt; 0.5, 100, 0)) +
  (IF(F26 &lt; 0.5, 100, 0))</f>
        <v>#DIV/0!</v>
      </c>
      <c r="H26" s="46" t="s">
        <v>113</v>
      </c>
      <c r="I26" s="20"/>
      <c r="J26" s="20"/>
      <c r="K26" s="20"/>
      <c r="L26" s="20"/>
      <c r="M26" s="20"/>
      <c r="N26" s="20"/>
      <c r="O26" s="20"/>
      <c r="P26" s="20"/>
      <c r="Q26" s="20"/>
      <c r="R26" s="20"/>
      <c r="S26" s="20"/>
      <c r="T26" s="20"/>
      <c r="U26" s="20"/>
      <c r="V26" s="20"/>
    </row>
    <row r="27" spans="1:22" x14ac:dyDescent="0.25">
      <c r="A27" s="20"/>
      <c r="B27" s="38" t="s">
        <v>114</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115</v>
      </c>
      <c r="I27" s="20"/>
      <c r="J27" s="20"/>
      <c r="K27" s="20"/>
      <c r="L27" s="20"/>
      <c r="M27" s="20"/>
      <c r="N27" s="20"/>
      <c r="O27" s="20"/>
      <c r="P27" s="20"/>
      <c r="Q27" s="20"/>
      <c r="R27" s="20"/>
      <c r="S27" s="20"/>
      <c r="T27" s="20"/>
      <c r="U27" s="20"/>
      <c r="V27" s="20"/>
    </row>
    <row r="28" spans="1:22" x14ac:dyDescent="0.25">
      <c r="A28" s="20"/>
      <c r="B28" s="38" t="s">
        <v>116</v>
      </c>
      <c r="C28" s="43" t="str">
        <f>IF(C11=0, "Pass", "Fail")</f>
        <v>Pass</v>
      </c>
      <c r="D28" s="51" t="str">
        <f>IF(D11=0, "Pass", "Fail")</f>
        <v>Pass</v>
      </c>
      <c r="E28" s="51" t="str">
        <f>IF(E11=0, "Pass", "Fail")</f>
        <v>Pass</v>
      </c>
      <c r="F28" s="52" t="str">
        <f>IF(F11=0, "Pass", "Fail")</f>
        <v>Pass</v>
      </c>
      <c r="G28" s="45">
        <f>(COUNTIF(C28:F28, "Pass") * 100) + (COUNTIF(C28:F28, "Fail") * 0)</f>
        <v>400</v>
      </c>
      <c r="H28" s="46" t="s">
        <v>117</v>
      </c>
      <c r="I28" s="20"/>
      <c r="J28" s="20"/>
      <c r="K28" s="20"/>
      <c r="L28" s="20"/>
      <c r="M28" s="20"/>
      <c r="N28" s="20"/>
      <c r="O28" s="20"/>
      <c r="P28" s="20"/>
      <c r="Q28" s="20"/>
      <c r="R28" s="20"/>
      <c r="S28" s="20"/>
      <c r="T28" s="20"/>
      <c r="U28" s="20"/>
      <c r="V28" s="20"/>
    </row>
    <row r="29" spans="1:22" x14ac:dyDescent="0.25">
      <c r="A29" s="20"/>
      <c r="B29" s="38" t="s">
        <v>32</v>
      </c>
      <c r="C29" s="50" t="e">
        <f>(((C12-D12)/D12)+((D12-E12)/E12)+((E12-F12)/F12))/3</f>
        <v>#DIV/0!</v>
      </c>
      <c r="D29" s="53"/>
      <c r="E29" s="54"/>
      <c r="F29" s="55"/>
      <c r="G29" s="45" t="e">
        <f>(IF(C29 &gt;= 0.17, 100, IF(C29 &gt;= 0, 50, 0))) * (400/100)</f>
        <v>#DIV/0!</v>
      </c>
      <c r="H29" s="46" t="s">
        <v>118</v>
      </c>
      <c r="I29" s="20"/>
      <c r="J29" s="20"/>
      <c r="K29" s="20"/>
      <c r="L29" s="20"/>
      <c r="M29" s="20"/>
      <c r="N29" s="20"/>
      <c r="O29" s="20"/>
      <c r="P29" s="20"/>
      <c r="Q29" s="20"/>
      <c r="R29" s="20"/>
      <c r="S29" s="20"/>
      <c r="T29" s="20"/>
      <c r="U29" s="20"/>
      <c r="V29" s="20"/>
    </row>
    <row r="30" spans="1:22" x14ac:dyDescent="0.25">
      <c r="A30" s="20"/>
      <c r="B30" s="38" t="s">
        <v>36</v>
      </c>
      <c r="C30" s="43" t="str">
        <f>IF(C10&lt;&gt;0,"Pass","Fail")</f>
        <v>Fail</v>
      </c>
      <c r="D30" s="56" t="str">
        <f>IF(D10&lt;&gt;0,"Pass","Fail")</f>
        <v>Fail</v>
      </c>
      <c r="E30" s="56" t="str">
        <f>IF(E10&lt;&gt;0,"Pass","Fail")</f>
        <v>Fail</v>
      </c>
      <c r="F30" s="57" t="str">
        <f>IF(F10&lt;&gt;0,"Pass","Fail")</f>
        <v>Fail</v>
      </c>
      <c r="G30" s="45">
        <f>(COUNTIF(C30:F30, "Pass") * 100) + (COUNTIF(C30:F30, "Fail") * 0)</f>
        <v>0</v>
      </c>
      <c r="H30" s="46" t="s">
        <v>119</v>
      </c>
      <c r="I30" s="20"/>
      <c r="J30" s="20"/>
      <c r="K30" s="20"/>
      <c r="L30" s="20"/>
      <c r="M30" s="20"/>
      <c r="N30" s="20"/>
      <c r="O30" s="20"/>
      <c r="P30" s="20"/>
      <c r="Q30" s="20"/>
      <c r="R30" s="20"/>
      <c r="S30" s="20"/>
      <c r="T30" s="20"/>
      <c r="U30" s="20"/>
      <c r="V30" s="20"/>
    </row>
    <row r="31" spans="1:22" x14ac:dyDescent="0.25">
      <c r="A31" s="20"/>
      <c r="B31" s="38" t="s">
        <v>120</v>
      </c>
      <c r="C31" s="49" t="e">
        <f>C17/(C13+C10)</f>
        <v>#DIV/0!</v>
      </c>
      <c r="D31" s="49" t="e">
        <f>D17/(D13+D10)</f>
        <v>#DIV/0!</v>
      </c>
      <c r="E31" s="49" t="e">
        <f>E17/(E13+E10)</f>
        <v>#DIV/0!</v>
      </c>
      <c r="F31" s="50" t="e">
        <f>F17/(F13+F10)</f>
        <v>#DIV/0!</v>
      </c>
      <c r="G31" s="45" t="e">
        <f> (IF(C31 &gt; 0.23, 100, 0)) +
  (IF(D31 &gt; 0.23, 100, 0)) +
  (IF(E31 &gt; 0.23, 100, 0)) +
  (IF(F31 &gt; 0.23, 100, 0))</f>
        <v>#DIV/0!</v>
      </c>
      <c r="H31" s="46" t="s">
        <v>121</v>
      </c>
      <c r="I31" s="20"/>
      <c r="J31" s="20"/>
      <c r="K31" s="20"/>
      <c r="L31" s="20"/>
      <c r="M31" s="20"/>
      <c r="N31" s="20"/>
      <c r="O31" s="20"/>
      <c r="P31" s="20"/>
      <c r="Q31" s="20"/>
      <c r="R31" s="20"/>
      <c r="S31" s="20"/>
      <c r="T31" s="20"/>
      <c r="U31" s="20"/>
      <c r="V31" s="20"/>
    </row>
    <row r="32" spans="1:22" x14ac:dyDescent="0.25">
      <c r="A32" s="20"/>
      <c r="B32" s="58" t="s">
        <v>42</v>
      </c>
      <c r="C32" s="59" t="str">
        <f>IF(C5&gt;F5, "Pass", "Fail")</f>
        <v>Fail</v>
      </c>
      <c r="D32" s="60"/>
      <c r="E32" s="61"/>
      <c r="F32" s="61"/>
      <c r="G32" s="62">
        <f>((COUNTIF(C32, "Pass") * 100) + (COUNTIF(C32, "Fail") * 0)) * (400/100)</f>
        <v>0</v>
      </c>
      <c r="H32" s="63" t="s">
        <v>122</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Summary</vt:lpstr>
      <vt:lpstr>scoring theory</vt:lpstr>
      <vt:lpstr>&lt;TICKER&gt; Results</vt:lpstr>
      <vt:lpstr>AKO-A Results</vt:lpstr>
      <vt:lpstr>AKO-B Results</vt:lpstr>
      <vt:lpstr>BRFH Results</vt:lpstr>
      <vt:lpstr>CCEP Results</vt:lpstr>
      <vt:lpstr>CELH Results</vt:lpstr>
      <vt:lpstr>COCO Results</vt:lpstr>
      <vt:lpstr>COKE Results</vt:lpstr>
      <vt:lpstr>FIZZ Results</vt:lpstr>
      <vt:lpstr>KDP Results</vt:lpstr>
      <vt:lpstr>KO Results</vt:lpstr>
      <vt:lpstr>KOF Results</vt:lpstr>
      <vt:lpstr>MNST Results</vt:lpstr>
      <vt:lpstr>PEP Results</vt:lpstr>
      <vt:lpstr>PRMW Results</vt:lpstr>
      <vt:lpstr>SHOT Results</vt:lpstr>
      <vt:lpstr>STKL Results</vt:lpstr>
      <vt:lpstr>ZVIA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2024-09-08T04:55:25Z</dcterms:modified>
</cp:coreProperties>
</file>